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8EE3E937-2BCF-4E33-9DED-BED26BB27B7D}" xr6:coauthVersionLast="47" xr6:coauthVersionMax="47" xr10:uidLastSave="{00000000-0000-0000-0000-000000000000}"/>
  <bookViews>
    <workbookView xWindow="28680" yWindow="-120" windowWidth="29040" windowHeight="15720" activeTab="1" xr2:uid="{4F736D53-9A5F-4DDC-AA89-E8CD553C2D38}"/>
  </bookViews>
  <sheets>
    <sheet name="SubSector Analysis" sheetId="3" r:id="rId1"/>
    <sheet name="Nifty 750 Analysis" sheetId="2" r:id="rId2"/>
    <sheet name="Price_Filter_06_09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I54" i="3" l="1"/>
  <c r="I18" i="3"/>
  <c r="I13" i="3"/>
  <c r="I42" i="3"/>
  <c r="I32" i="3"/>
  <c r="I47" i="3"/>
  <c r="I49" i="3"/>
  <c r="I35" i="3"/>
  <c r="I80" i="3"/>
  <c r="I93" i="3"/>
  <c r="I64" i="3"/>
  <c r="I27" i="3"/>
  <c r="I70" i="3"/>
  <c r="I81" i="3"/>
  <c r="I79" i="3"/>
  <c r="I92" i="3"/>
  <c r="I78" i="3"/>
  <c r="I109" i="3"/>
  <c r="I82" i="3"/>
  <c r="I108" i="3"/>
  <c r="I119" i="3"/>
  <c r="I121" i="3"/>
  <c r="AK694" i="2"/>
  <c r="AK699" i="2"/>
  <c r="AK365" i="2"/>
  <c r="AK258" i="2"/>
  <c r="AK592" i="2"/>
  <c r="AR592" i="2" s="1"/>
  <c r="AK320" i="2"/>
  <c r="AK294" i="2"/>
  <c r="AK688" i="2"/>
  <c r="AR688" i="2" s="1"/>
  <c r="AK491" i="2"/>
  <c r="AK337" i="2"/>
  <c r="AR337" i="2" s="1"/>
  <c r="AK140" i="2"/>
  <c r="AK632" i="2"/>
  <c r="AK207" i="2"/>
  <c r="AK436" i="2"/>
  <c r="AK411" i="2"/>
  <c r="AK497" i="2"/>
  <c r="AK325" i="2"/>
  <c r="AK655" i="2"/>
  <c r="AR655" i="2" s="1"/>
  <c r="AK100" i="2"/>
  <c r="AK495" i="2"/>
  <c r="AK588" i="2"/>
  <c r="AK574" i="2"/>
  <c r="AK113" i="2"/>
  <c r="AK213" i="2"/>
  <c r="AK396" i="2"/>
  <c r="AK290" i="2"/>
  <c r="AK575" i="2"/>
  <c r="AK174" i="2"/>
  <c r="AK131" i="2"/>
  <c r="AK287" i="2"/>
  <c r="AK646" i="2"/>
  <c r="AR646" i="2" s="1"/>
  <c r="AK663" i="2"/>
  <c r="AR663" i="2" s="1"/>
  <c r="AK269" i="2"/>
  <c r="AK39" i="2"/>
  <c r="AK641" i="2"/>
  <c r="AK241" i="2"/>
  <c r="AK609" i="2"/>
  <c r="AK636" i="2"/>
  <c r="AK275" i="2"/>
  <c r="AK698" i="2"/>
  <c r="AR698" i="2" s="1"/>
  <c r="AK621" i="2"/>
  <c r="AK395" i="2"/>
  <c r="AK590" i="2"/>
  <c r="AK129" i="2"/>
  <c r="AK556" i="2"/>
  <c r="AR556" i="2" s="1"/>
  <c r="AK620" i="2"/>
  <c r="AK21" i="2"/>
  <c r="AK723" i="2"/>
  <c r="AK664" i="2"/>
  <c r="AK344" i="2"/>
  <c r="AK184" i="2"/>
  <c r="AK704" i="2"/>
  <c r="AK303" i="2"/>
  <c r="AK50" i="2"/>
  <c r="AK183" i="2"/>
  <c r="AK249" i="2"/>
  <c r="AK208" i="2"/>
  <c r="AK359" i="2"/>
  <c r="AK126" i="2"/>
  <c r="AK649" i="2"/>
  <c r="AK535" i="2"/>
  <c r="AK17" i="2"/>
  <c r="AK49" i="2"/>
  <c r="AK542" i="2"/>
  <c r="AK559" i="2"/>
  <c r="AK22" i="2"/>
  <c r="AK335" i="2"/>
  <c r="AK650" i="2"/>
  <c r="AR650" i="2" s="1"/>
  <c r="AK210" i="2"/>
  <c r="AK84" i="2"/>
  <c r="AK502" i="2"/>
  <c r="AK496" i="2"/>
  <c r="AK370" i="2"/>
  <c r="AK527" i="2"/>
  <c r="AK533" i="2"/>
  <c r="AK572" i="2"/>
  <c r="AK387" i="2"/>
  <c r="AK389" i="2"/>
  <c r="AK242" i="2"/>
  <c r="AK92" i="2"/>
  <c r="AK296" i="2"/>
  <c r="AK238" i="2"/>
  <c r="AK531" i="2"/>
  <c r="AK273" i="2"/>
  <c r="AK638" i="2"/>
  <c r="AK322" i="2"/>
  <c r="AK57" i="2"/>
  <c r="AK637" i="2"/>
  <c r="AR637" i="2" s="1"/>
  <c r="AK40" i="2"/>
  <c r="AK188" i="2"/>
  <c r="AK144" i="2"/>
  <c r="AR144" i="2" s="1"/>
  <c r="AK291" i="2"/>
  <c r="AK133" i="2"/>
  <c r="AK32" i="2"/>
  <c r="AK158" i="2"/>
  <c r="AK178" i="2"/>
  <c r="AK255" i="2"/>
  <c r="AK717" i="2"/>
  <c r="AK43" i="2"/>
  <c r="AK640" i="2"/>
  <c r="AK159" i="2"/>
  <c r="AK677" i="2"/>
  <c r="AR677" i="2" s="1"/>
  <c r="AK622" i="2"/>
  <c r="AR622" i="2" s="1"/>
  <c r="AK618" i="2"/>
  <c r="AK573" i="2"/>
  <c r="AK668" i="2"/>
  <c r="AR668" i="2" s="1"/>
  <c r="AK611" i="2"/>
  <c r="AK90" i="2"/>
  <c r="AK710" i="2"/>
  <c r="AK55" i="2"/>
  <c r="AK175" i="2"/>
  <c r="AK7" i="2"/>
  <c r="AK466" i="2"/>
  <c r="AK492" i="2"/>
  <c r="AR492" i="2" s="1"/>
  <c r="AK386" i="2"/>
  <c r="AK31" i="2"/>
  <c r="AK105" i="2"/>
  <c r="AK85" i="2"/>
  <c r="AK732" i="2"/>
  <c r="AR732" i="2" s="1"/>
  <c r="AK318" i="2"/>
  <c r="AK505" i="2"/>
  <c r="AK404" i="2"/>
  <c r="AK733" i="2"/>
  <c r="AK452" i="2"/>
  <c r="AK286" i="2"/>
  <c r="AK682" i="2"/>
  <c r="AR682" i="2" s="1"/>
  <c r="AK181" i="2"/>
  <c r="AK700" i="2"/>
  <c r="AR700" i="2" s="1"/>
  <c r="AK28" i="2"/>
  <c r="AK118" i="2"/>
  <c r="AK510" i="2"/>
  <c r="AK603" i="2"/>
  <c r="AK545" i="2"/>
  <c r="AK468" i="2"/>
  <c r="AK547" i="2"/>
  <c r="AK513" i="2"/>
  <c r="AK61" i="2"/>
  <c r="AK96" i="2"/>
  <c r="AK532" i="2"/>
  <c r="AR532" i="2" s="1"/>
  <c r="AK631" i="2"/>
  <c r="AK525" i="2"/>
  <c r="AK565" i="2"/>
  <c r="AR565" i="2" s="1"/>
  <c r="AK512" i="2"/>
  <c r="AK202" i="2"/>
  <c r="AK256" i="2"/>
  <c r="AK351" i="2"/>
  <c r="AK248" i="2"/>
  <c r="AK599" i="2"/>
  <c r="AK544" i="2"/>
  <c r="AK483" i="2"/>
  <c r="AR483" i="2" s="1"/>
  <c r="AK225" i="2"/>
  <c r="AK477" i="2"/>
  <c r="AR477" i="2" s="1"/>
  <c r="AK634" i="2"/>
  <c r="AK195" i="2"/>
  <c r="AK633" i="2"/>
  <c r="AK736" i="2"/>
  <c r="AK26" i="2"/>
  <c r="AK348" i="2"/>
  <c r="AK284" i="2"/>
  <c r="AK154" i="2"/>
  <c r="AK560" i="2"/>
  <c r="AR560" i="2" s="1"/>
  <c r="AK511" i="2"/>
  <c r="AK52" i="2"/>
  <c r="AK674" i="2"/>
  <c r="AR674" i="2" s="1"/>
  <c r="AK264" i="2"/>
  <c r="AR264" i="2" s="1"/>
  <c r="AK653" i="2"/>
  <c r="AK239" i="2"/>
  <c r="AR239" i="2" s="1"/>
  <c r="AK390" i="2"/>
  <c r="AK472" i="2"/>
  <c r="AK407" i="2"/>
  <c r="AK217" i="2"/>
  <c r="AK346" i="2"/>
  <c r="AK139" i="2"/>
  <c r="AK657" i="2"/>
  <c r="AK79" i="2"/>
  <c r="AK332" i="2"/>
  <c r="AK501" i="2"/>
  <c r="AK643" i="2"/>
  <c r="AR643" i="2" s="1"/>
  <c r="AK593" i="2"/>
  <c r="AK254" i="2"/>
  <c r="AK272" i="2"/>
  <c r="AK481" i="2"/>
  <c r="AK515" i="2"/>
  <c r="AK333" i="2"/>
  <c r="AK340" i="2"/>
  <c r="AK172" i="2"/>
  <c r="AK102" i="2"/>
  <c r="AK493" i="2"/>
  <c r="AR493" i="2" s="1"/>
  <c r="AK91" i="2"/>
  <c r="AK408" i="2"/>
  <c r="AK75" i="2"/>
  <c r="AK368" i="2"/>
  <c r="AK137" i="2"/>
  <c r="AK519" i="2"/>
  <c r="AK709" i="2"/>
  <c r="AK218" i="2"/>
  <c r="AK145" i="2"/>
  <c r="AK231" i="2"/>
  <c r="AK582" i="2"/>
  <c r="AK93" i="2"/>
  <c r="AK288" i="2"/>
  <c r="AK463" i="2"/>
  <c r="AR463" i="2" s="1"/>
  <c r="AK672" i="2"/>
  <c r="AR672" i="2" s="1"/>
  <c r="AK476" i="2"/>
  <c r="AK20" i="2"/>
  <c r="AK192" i="2"/>
  <c r="AK189" i="2"/>
  <c r="AK37" i="2"/>
  <c r="AK369" i="2"/>
  <c r="AK724" i="2"/>
  <c r="AR724" i="2" s="1"/>
  <c r="AK35" i="2"/>
  <c r="AK69" i="2"/>
  <c r="AK449" i="2"/>
  <c r="AR449" i="2" s="1"/>
  <c r="AK484" i="2"/>
  <c r="AR484" i="2" s="1"/>
  <c r="AK236" i="2"/>
  <c r="AR236" i="2" s="1"/>
  <c r="AK80" i="2"/>
  <c r="AK77" i="2"/>
  <c r="AR77" i="2" s="1"/>
  <c r="AK295" i="2"/>
  <c r="AK379" i="2"/>
  <c r="AK101" i="2"/>
  <c r="AK15" i="2"/>
  <c r="AK705" i="2"/>
  <c r="AK539" i="2"/>
  <c r="AK648" i="2"/>
  <c r="AR648" i="2" s="1"/>
  <c r="AK597" i="2"/>
  <c r="AK458" i="2"/>
  <c r="AK685" i="2"/>
  <c r="AR685" i="2" s="1"/>
  <c r="AK568" i="2"/>
  <c r="AK182" i="2"/>
  <c r="AK721" i="2"/>
  <c r="AK6" i="2"/>
  <c r="AK270" i="2"/>
  <c r="AK250" i="2"/>
  <c r="AK282" i="2"/>
  <c r="AR282" i="2" s="1"/>
  <c r="AK2" i="2"/>
  <c r="AK680" i="2"/>
  <c r="AK443" i="2"/>
  <c r="AK706" i="2"/>
  <c r="AR706" i="2" s="1"/>
  <c r="AK125" i="2"/>
  <c r="AK403" i="2"/>
  <c r="AK165" i="2"/>
  <c r="AK371" i="2"/>
  <c r="AK162" i="2"/>
  <c r="AK530" i="2"/>
  <c r="AK628" i="2"/>
  <c r="AK309" i="2"/>
  <c r="AK232" i="2"/>
  <c r="AK500" i="2"/>
  <c r="AR500" i="2" s="1"/>
  <c r="AK570" i="2"/>
  <c r="AR570" i="2" s="1"/>
  <c r="AK645" i="2"/>
  <c r="AK127" i="2"/>
  <c r="AK490" i="2"/>
  <c r="AK467" i="2"/>
  <c r="AK62" i="2"/>
  <c r="AK222" i="2"/>
  <c r="AK78" i="2"/>
  <c r="AK600" i="2"/>
  <c r="AK503" i="2"/>
  <c r="AK473" i="2"/>
  <c r="AK433" i="2"/>
  <c r="AR433" i="2" s="1"/>
  <c r="AK596" i="2"/>
  <c r="AK12" i="2"/>
  <c r="AK221" i="2"/>
  <c r="AK630" i="2"/>
  <c r="AK240" i="2"/>
  <c r="AK554" i="2"/>
  <c r="AK540" i="2"/>
  <c r="AK414" i="2"/>
  <c r="AK658" i="2"/>
  <c r="AK170" i="2"/>
  <c r="AK94" i="2"/>
  <c r="AK115" i="2"/>
  <c r="AK378" i="2"/>
  <c r="AR378" i="2" s="1"/>
  <c r="AK204" i="2"/>
  <c r="AK357" i="2"/>
  <c r="AK191" i="2"/>
  <c r="AK707" i="2"/>
  <c r="AK106" i="2"/>
  <c r="AK259" i="2"/>
  <c r="AK690" i="2"/>
  <c r="AR690" i="2" s="1"/>
  <c r="AK149" i="2"/>
  <c r="AK361" i="2"/>
  <c r="AR361" i="2" s="1"/>
  <c r="AK148" i="2"/>
  <c r="AK676" i="2"/>
  <c r="AR676" i="2" s="1"/>
  <c r="AK30" i="2"/>
  <c r="AK353" i="2"/>
  <c r="AK524" i="2"/>
  <c r="AK612" i="2"/>
  <c r="AK262" i="2"/>
  <c r="AK651" i="2"/>
  <c r="AK87" i="2"/>
  <c r="AK336" i="2"/>
  <c r="AK661" i="2"/>
  <c r="AR661" i="2" s="1"/>
  <c r="AK455" i="2"/>
  <c r="AK60" i="2"/>
  <c r="AK279" i="2"/>
  <c r="AK261" i="2"/>
  <c r="AK686" i="2"/>
  <c r="AK34" i="2"/>
  <c r="AK461" i="2"/>
  <c r="AK464" i="2"/>
  <c r="AK392" i="2"/>
  <c r="AK73" i="2"/>
  <c r="AK244" i="2"/>
  <c r="AK514" i="2"/>
  <c r="AK321" i="2"/>
  <c r="AK328" i="2"/>
  <c r="AK454" i="2"/>
  <c r="AR454" i="2" s="1"/>
  <c r="AK363" i="2"/>
  <c r="AK313" i="2"/>
  <c r="AK446" i="2"/>
  <c r="AK424" i="2"/>
  <c r="AK267" i="2"/>
  <c r="AK561" i="2"/>
  <c r="AK119" i="2"/>
  <c r="AK345" i="2"/>
  <c r="AR345" i="2" s="1"/>
  <c r="AK147" i="2"/>
  <c r="AK367" i="2"/>
  <c r="AK506" i="2"/>
  <c r="AR506" i="2" s="1"/>
  <c r="AK516" i="2"/>
  <c r="AK194" i="2"/>
  <c r="AK485" i="2"/>
  <c r="AK141" i="2"/>
  <c r="AK214" i="2"/>
  <c r="AK289" i="2"/>
  <c r="AK549" i="2"/>
  <c r="AK435" i="2"/>
  <c r="AK440" i="2"/>
  <c r="AK617" i="2"/>
  <c r="AK562" i="2"/>
  <c r="AK678" i="2"/>
  <c r="AK88" i="2"/>
  <c r="AK722" i="2"/>
  <c r="AR722" i="2" s="1"/>
  <c r="AK487" i="2"/>
  <c r="AK509" i="2"/>
  <c r="AK155" i="2"/>
  <c r="AK297" i="2"/>
  <c r="AK308" i="2"/>
  <c r="AK235" i="2"/>
  <c r="AR235" i="2" s="1"/>
  <c r="AK10" i="2"/>
  <c r="AK168" i="2"/>
  <c r="AK16" i="2"/>
  <c r="AK247" i="2"/>
  <c r="AK402" i="2"/>
  <c r="AK122" i="2"/>
  <c r="AK419" i="2"/>
  <c r="AR419" i="2" s="1"/>
  <c r="AK623" i="2"/>
  <c r="AK245" i="2"/>
  <c r="AK341" i="2"/>
  <c r="AK738" i="2"/>
  <c r="AK111" i="2"/>
  <c r="AK474" i="2"/>
  <c r="AR474" i="2" s="1"/>
  <c r="AK44" i="2"/>
  <c r="AK298" i="2"/>
  <c r="AR298" i="2" s="1"/>
  <c r="AK413" i="2"/>
  <c r="AK89" i="2"/>
  <c r="AK445" i="2"/>
  <c r="AK538" i="2"/>
  <c r="AK550" i="2"/>
  <c r="AR550" i="2" s="1"/>
  <c r="AK160" i="2"/>
  <c r="AK292" i="2"/>
  <c r="AK639" i="2"/>
  <c r="AK54" i="2"/>
  <c r="AK11" i="2"/>
  <c r="AK703" i="2"/>
  <c r="AR703" i="2" s="1"/>
  <c r="AK541" i="2"/>
  <c r="AK615" i="2"/>
  <c r="AR615" i="2" s="1"/>
  <c r="AK626" i="2"/>
  <c r="AK526" i="2"/>
  <c r="AK555" i="2"/>
  <c r="AR555" i="2" s="1"/>
  <c r="AK607" i="2"/>
  <c r="AR607" i="2" s="1"/>
  <c r="AK373" i="2"/>
  <c r="AK437" i="2"/>
  <c r="AK697" i="2"/>
  <c r="AK546" i="2"/>
  <c r="AK711" i="2"/>
  <c r="AR711" i="2" s="1"/>
  <c r="AK528" i="2"/>
  <c r="AR528" i="2" s="1"/>
  <c r="AK190" i="2"/>
  <c r="AK366" i="2"/>
  <c r="AR366" i="2" s="1"/>
  <c r="AK364" i="2"/>
  <c r="AR364" i="2" s="1"/>
  <c r="AK718" i="2"/>
  <c r="AK176" i="2"/>
  <c r="AK470" i="2"/>
  <c r="AR470" i="2" s="1"/>
  <c r="AK453" i="2"/>
  <c r="AK578" i="2"/>
  <c r="AK684" i="2"/>
  <c r="AK571" i="2"/>
  <c r="AK56" i="2"/>
  <c r="AK421" i="2"/>
  <c r="AK76" i="2"/>
  <c r="AK301" i="2"/>
  <c r="AR301" i="2" s="1"/>
  <c r="AK360" i="2"/>
  <c r="AK616" i="2"/>
  <c r="AK71" i="2"/>
  <c r="AK4" i="2"/>
  <c r="AR4" i="2" s="1"/>
  <c r="AK656" i="2"/>
  <c r="AK606" i="2"/>
  <c r="AK381" i="2"/>
  <c r="AK448" i="2"/>
  <c r="AK200" i="2"/>
  <c r="AK479" i="2"/>
  <c r="AK352" i="2"/>
  <c r="AK522" i="2"/>
  <c r="AR522" i="2" s="1"/>
  <c r="AK330" i="2"/>
  <c r="AK350" i="2"/>
  <c r="AK739" i="2"/>
  <c r="AR739" i="2" s="1"/>
  <c r="AK128" i="2"/>
  <c r="AR128" i="2" s="1"/>
  <c r="AK377" i="2"/>
  <c r="AK629" i="2"/>
  <c r="AK579" i="2"/>
  <c r="AK417" i="2"/>
  <c r="AR417" i="2" s="1"/>
  <c r="AK14" i="2"/>
  <c r="AK383" i="2"/>
  <c r="AR383" i="2" s="1"/>
  <c r="AK673" i="2"/>
  <c r="AR673" i="2" s="1"/>
  <c r="AK18" i="2"/>
  <c r="AK734" i="2"/>
  <c r="AR734" i="2" s="1"/>
  <c r="AK610" i="2"/>
  <c r="AK132" i="2"/>
  <c r="AK187" i="2"/>
  <c r="AK589" i="2"/>
  <c r="AK324" i="2"/>
  <c r="AK265" i="2"/>
  <c r="AK702" i="2"/>
  <c r="AK447" i="2"/>
  <c r="AR447" i="2" s="1"/>
  <c r="AK356" i="2"/>
  <c r="AR356" i="2" s="1"/>
  <c r="AK317" i="2"/>
  <c r="AK243" i="2"/>
  <c r="AK266" i="2"/>
  <c r="AK405" i="2"/>
  <c r="AK580" i="2"/>
  <c r="AK67" i="2"/>
  <c r="AK237" i="2"/>
  <c r="AK644" i="2"/>
  <c r="AK654" i="2"/>
  <c r="AK577" i="2"/>
  <c r="AK384" i="2"/>
  <c r="AK557" i="2"/>
  <c r="AK257" i="2"/>
  <c r="AK59" i="2"/>
  <c r="AK53" i="2"/>
  <c r="AK86" i="2"/>
  <c r="AK548" i="2"/>
  <c r="AR548" i="2" s="1"/>
  <c r="AK442" i="2"/>
  <c r="AK715" i="2"/>
  <c r="AK142" i="2"/>
  <c r="AK642" i="2"/>
  <c r="AK347" i="2"/>
  <c r="AK152" i="2"/>
  <c r="AK428" i="2"/>
  <c r="AK486" i="2"/>
  <c r="AK116" i="2"/>
  <c r="AR116" i="2" s="1"/>
  <c r="AK667" i="2"/>
  <c r="AK121" i="2"/>
  <c r="AK150" i="2"/>
  <c r="AK123" i="2"/>
  <c r="AK306" i="2"/>
  <c r="AK82" i="2"/>
  <c r="AK315" i="2"/>
  <c r="AK177" i="2"/>
  <c r="AK450" i="2"/>
  <c r="AK462" i="2"/>
  <c r="AK434" i="2"/>
  <c r="AK229" i="2"/>
  <c r="AR229" i="2" s="1"/>
  <c r="AK276" i="2"/>
  <c r="AR276" i="2" s="1"/>
  <c r="AK652" i="2"/>
  <c r="AR652" i="2" s="1"/>
  <c r="AK48" i="2"/>
  <c r="AK662" i="2"/>
  <c r="AR662" i="2" s="1"/>
  <c r="AK552" i="2"/>
  <c r="AK423" i="2"/>
  <c r="AK659" i="2"/>
  <c r="AK228" i="2"/>
  <c r="AK274" i="2"/>
  <c r="AR274" i="2" s="1"/>
  <c r="AK197" i="2"/>
  <c r="AR197" i="2" s="1"/>
  <c r="AK585" i="2"/>
  <c r="AR585" i="2" s="1"/>
  <c r="AK415" i="2"/>
  <c r="AK687" i="2"/>
  <c r="AR687" i="2" s="1"/>
  <c r="AK233" i="2"/>
  <c r="AK391" i="2"/>
  <c r="AK692" i="2"/>
  <c r="AR692" i="2" s="1"/>
  <c r="AK3" i="2"/>
  <c r="AK670" i="2"/>
  <c r="AK349" i="2"/>
  <c r="AK598" i="2"/>
  <c r="AK42" i="2"/>
  <c r="AK431" i="2"/>
  <c r="AK494" i="2"/>
  <c r="AK376" i="2"/>
  <c r="AK507" i="2"/>
  <c r="AR507" i="2" s="1"/>
  <c r="AK444" i="2"/>
  <c r="AK302" i="2"/>
  <c r="AK171" i="2"/>
  <c r="AK226" i="2"/>
  <c r="AK198" i="2"/>
  <c r="AK691" i="2"/>
  <c r="AK517" i="2"/>
  <c r="AK24" i="2"/>
  <c r="AK70" i="2"/>
  <c r="AK426" i="2"/>
  <c r="AK719" i="2"/>
  <c r="AK307" i="2"/>
  <c r="AK355" i="2"/>
  <c r="AK143" i="2"/>
  <c r="AK205" i="2"/>
  <c r="AK74" i="2"/>
  <c r="AK263" i="2"/>
  <c r="AK8" i="2"/>
  <c r="AK329" i="2"/>
  <c r="AK681" i="2"/>
  <c r="AR681" i="2" s="1"/>
  <c r="AK331" i="2"/>
  <c r="AK9" i="2"/>
  <c r="AK339" i="2"/>
  <c r="AK224" i="2"/>
  <c r="AK316" i="2"/>
  <c r="AR316" i="2" s="1"/>
  <c r="AK581" i="2"/>
  <c r="AK720" i="2"/>
  <c r="AK731" i="2"/>
  <c r="AK712" i="2"/>
  <c r="AR712" i="2" s="1"/>
  <c r="AK310" i="2"/>
  <c r="AK196" i="2"/>
  <c r="AK338" i="2"/>
  <c r="AK156" i="2"/>
  <c r="AK564" i="2"/>
  <c r="AR564" i="2" s="1"/>
  <c r="AK398" i="2"/>
  <c r="AK675" i="2"/>
  <c r="AK627" i="2"/>
  <c r="AK65" i="2"/>
  <c r="AK334" i="2"/>
  <c r="AK594" i="2"/>
  <c r="AK253" i="2"/>
  <c r="AK36" i="2"/>
  <c r="AK393" i="2"/>
  <c r="AK602" i="2"/>
  <c r="AK299" i="2"/>
  <c r="AR299" i="2" s="1"/>
  <c r="AK586" i="2"/>
  <c r="AK215" i="2"/>
  <c r="AR215" i="2" s="1"/>
  <c r="AK475" i="2"/>
  <c r="AR475" i="2" s="1"/>
  <c r="AK151" i="2"/>
  <c r="AK543" i="2"/>
  <c r="AR543" i="2" s="1"/>
  <c r="AK134" i="2"/>
  <c r="AR134" i="2" s="1"/>
  <c r="AK394" i="2"/>
  <c r="AK499" i="2"/>
  <c r="AK153" i="2"/>
  <c r="AK508" i="2"/>
  <c r="AK64" i="2"/>
  <c r="AK33" i="2"/>
  <c r="AK518" i="2"/>
  <c r="AR518" i="2" s="1"/>
  <c r="AK725" i="2"/>
  <c r="AR725" i="2" s="1"/>
  <c r="AK72" i="2"/>
  <c r="AR72" i="2" s="1"/>
  <c r="AK671" i="2"/>
  <c r="AK29" i="2"/>
  <c r="AK498" i="2"/>
  <c r="AR498" i="2" s="1"/>
  <c r="AK451" i="2"/>
  <c r="AK619" i="2"/>
  <c r="AK729" i="2"/>
  <c r="AK234" i="2"/>
  <c r="AK469" i="2"/>
  <c r="AR469" i="2" s="1"/>
  <c r="AK695" i="2"/>
  <c r="AR695" i="2" s="1"/>
  <c r="AK727" i="2"/>
  <c r="AR727" i="2" s="1"/>
  <c r="AK380" i="2"/>
  <c r="AK223" i="2"/>
  <c r="AK416" i="2"/>
  <c r="AK409" i="2"/>
  <c r="AR409" i="2" s="1"/>
  <c r="AK488" i="2"/>
  <c r="AK206" i="2"/>
  <c r="AR206" i="2" s="1"/>
  <c r="AK68" i="2"/>
  <c r="AK397" i="2"/>
  <c r="AK5" i="2"/>
  <c r="AK271" i="2"/>
  <c r="AR271" i="2" s="1"/>
  <c r="AK201" i="2"/>
  <c r="AK665" i="2"/>
  <c r="AR665" i="2" s="1"/>
  <c r="AK558" i="2"/>
  <c r="AK220" i="2"/>
  <c r="AK412" i="2"/>
  <c r="AR412" i="2" s="1"/>
  <c r="AK737" i="2"/>
  <c r="AK669" i="2"/>
  <c r="AR669" i="2" s="1"/>
  <c r="AK23" i="2"/>
  <c r="AK130" i="2"/>
  <c r="AK311" i="2"/>
  <c r="AK553" i="2"/>
  <c r="AK418" i="2"/>
  <c r="AR418" i="2" s="1"/>
  <c r="AK161" i="2"/>
  <c r="AK280" i="2"/>
  <c r="AK13" i="2"/>
  <c r="AK563" i="2"/>
  <c r="AK319" i="2"/>
  <c r="AK372" i="2"/>
  <c r="AR372" i="2" s="1"/>
  <c r="AK95" i="2"/>
  <c r="AR95" i="2" s="1"/>
  <c r="AK216" i="2"/>
  <c r="AK608" i="2"/>
  <c r="AR608" i="2" s="1"/>
  <c r="AK587" i="2"/>
  <c r="AK211" i="2"/>
  <c r="AK604" i="2"/>
  <c r="AK460" i="2"/>
  <c r="AR460" i="2" s="1"/>
  <c r="AK427" i="2"/>
  <c r="AR427" i="2" s="1"/>
  <c r="AK354" i="2"/>
  <c r="AK551" i="2"/>
  <c r="AR551" i="2" s="1"/>
  <c r="AK438" i="2"/>
  <c r="AR438" i="2" s="1"/>
  <c r="AK523" i="2"/>
  <c r="AK51" i="2"/>
  <c r="AK605" i="2"/>
  <c r="AR605" i="2" s="1"/>
  <c r="AK362" i="2"/>
  <c r="AK166" i="2"/>
  <c r="AK401" i="2"/>
  <c r="AK173" i="2"/>
  <c r="AK193" i="2"/>
  <c r="AK666" i="2"/>
  <c r="AR666" i="2" s="1"/>
  <c r="AK108" i="2"/>
  <c r="AK179" i="2"/>
  <c r="AK429" i="2"/>
  <c r="AK285" i="2"/>
  <c r="AK58" i="2"/>
  <c r="AK219" i="2"/>
  <c r="AK124" i="2"/>
  <c r="AK110" i="2"/>
  <c r="AK432" i="2"/>
  <c r="AK146" i="2"/>
  <c r="AK569" i="2"/>
  <c r="AK713" i="2"/>
  <c r="AR713" i="2" s="1"/>
  <c r="AK430" i="2"/>
  <c r="AK227" i="2"/>
  <c r="AR227" i="2" s="1"/>
  <c r="AK97" i="2"/>
  <c r="AK138" i="2"/>
  <c r="AK293" i="2"/>
  <c r="AK728" i="2"/>
  <c r="AR728" i="2" s="1"/>
  <c r="AK304" i="2"/>
  <c r="AK422" i="2"/>
  <c r="AK163" i="2"/>
  <c r="AK624" i="2"/>
  <c r="AR624" i="2" s="1"/>
  <c r="AK117" i="2"/>
  <c r="AK660" i="2"/>
  <c r="AR660" i="2" s="1"/>
  <c r="AK480" i="2"/>
  <c r="AK730" i="2"/>
  <c r="AR730" i="2" s="1"/>
  <c r="AK614" i="2"/>
  <c r="AR614" i="2" s="1"/>
  <c r="AK327" i="2"/>
  <c r="AR327" i="2" s="1"/>
  <c r="AK45" i="2"/>
  <c r="AK534" i="2"/>
  <c r="AR534" i="2" s="1"/>
  <c r="AK19" i="2"/>
  <c r="AK399" i="2"/>
  <c r="AK385" i="2"/>
  <c r="AK441" i="2"/>
  <c r="AK689" i="2"/>
  <c r="AR689" i="2" s="1"/>
  <c r="AK410" i="2"/>
  <c r="AK246" i="2"/>
  <c r="AK305" i="2"/>
  <c r="AR305" i="2" s="1"/>
  <c r="AK25" i="2"/>
  <c r="AK489" i="2"/>
  <c r="AR489" i="2" s="1"/>
  <c r="AK375" i="2"/>
  <c r="AK595" i="2"/>
  <c r="AR595" i="2" s="1"/>
  <c r="AK81" i="2"/>
  <c r="AK459" i="2"/>
  <c r="AK726" i="2"/>
  <c r="AK584" i="2"/>
  <c r="AR584" i="2" s="1"/>
  <c r="AK566" i="2"/>
  <c r="AR566" i="2" s="1"/>
  <c r="AK63" i="2"/>
  <c r="AK471" i="2"/>
  <c r="AR471" i="2" s="1"/>
  <c r="AK583" i="2"/>
  <c r="AR583" i="2" s="1"/>
  <c r="AK478" i="2"/>
  <c r="AR478" i="2" s="1"/>
  <c r="AK456" i="2"/>
  <c r="AK635" i="2"/>
  <c r="AR635" i="2" s="1"/>
  <c r="AK314" i="2"/>
  <c r="AK647" i="2"/>
  <c r="AK103" i="2"/>
  <c r="AK716" i="2"/>
  <c r="AK109" i="2"/>
  <c r="AK120" i="2"/>
  <c r="AK529" i="2"/>
  <c r="AK277" i="2"/>
  <c r="AK521" i="2"/>
  <c r="AR521" i="2" s="1"/>
  <c r="AK278" i="2"/>
  <c r="AK27" i="2"/>
  <c r="AK343" i="2"/>
  <c r="AR343" i="2" s="1"/>
  <c r="AK482" i="2"/>
  <c r="AK465" i="2"/>
  <c r="AK38" i="2"/>
  <c r="AK504" i="2"/>
  <c r="AK576" i="2"/>
  <c r="AR576" i="2" s="1"/>
  <c r="AK251" i="2"/>
  <c r="AK537" i="2"/>
  <c r="AK46" i="2"/>
  <c r="AR46" i="2" s="1"/>
  <c r="AK135" i="2"/>
  <c r="AK714" i="2"/>
  <c r="AR714" i="2" s="1"/>
  <c r="AK107" i="2"/>
  <c r="AK425" i="2"/>
  <c r="AK185" i="2"/>
  <c r="AK693" i="2"/>
  <c r="AK323" i="2"/>
  <c r="AK47" i="2"/>
  <c r="AR47" i="2" s="1"/>
  <c r="AK683" i="2"/>
  <c r="AR683" i="2" s="1"/>
  <c r="AK281" i="2"/>
  <c r="AR281" i="2" s="1"/>
  <c r="AK520" i="2"/>
  <c r="AK283" i="2"/>
  <c r="AK112" i="2"/>
  <c r="AK358" i="2"/>
  <c r="AK186" i="2"/>
  <c r="AR186" i="2" s="1"/>
  <c r="AK114" i="2"/>
  <c r="AR114" i="2" s="1"/>
  <c r="AK136" i="2"/>
  <c r="AK625" i="2"/>
  <c r="AK591" i="2"/>
  <c r="AK300" i="2"/>
  <c r="AR300" i="2" s="1"/>
  <c r="AK260" i="2"/>
  <c r="AK382" i="2"/>
  <c r="AR382" i="2" s="1"/>
  <c r="AK406" i="2"/>
  <c r="AK536" i="2"/>
  <c r="AK66" i="2"/>
  <c r="AK439" i="2"/>
  <c r="AK420" i="2"/>
  <c r="AR420" i="2" s="1"/>
  <c r="AK567" i="2"/>
  <c r="AR567" i="2" s="1"/>
  <c r="AK41" i="2"/>
  <c r="AK199" i="2"/>
  <c r="AK613" i="2"/>
  <c r="AK735" i="2"/>
  <c r="AR735" i="2" s="1"/>
  <c r="AK167" i="2"/>
  <c r="AK268" i="2"/>
  <c r="AK252" i="2"/>
  <c r="AK342" i="2"/>
  <c r="AK180" i="2"/>
  <c r="AK374" i="2"/>
  <c r="AR374" i="2" s="1"/>
  <c r="AK326" i="2"/>
  <c r="AK99" i="2"/>
  <c r="AK230" i="2"/>
  <c r="AR230" i="2" s="1"/>
  <c r="AK98" i="2"/>
  <c r="AK388" i="2"/>
  <c r="AK164" i="2"/>
  <c r="AK701" i="2"/>
  <c r="AK312" i="2"/>
  <c r="AK104" i="2"/>
  <c r="AR104" i="2" s="1"/>
  <c r="AK679" i="2"/>
  <c r="AR679" i="2" s="1"/>
  <c r="AK696" i="2"/>
  <c r="AR696" i="2" s="1"/>
  <c r="AK83" i="2"/>
  <c r="AK212" i="2"/>
  <c r="AK209" i="2"/>
  <c r="AK457" i="2"/>
  <c r="AK203" i="2"/>
  <c r="AK400" i="2"/>
  <c r="AK601" i="2"/>
  <c r="AR601" i="2" s="1"/>
  <c r="AK169" i="2"/>
  <c r="AK157" i="2"/>
  <c r="AK708" i="2"/>
  <c r="AR708" i="2" s="1"/>
  <c r="AR19" i="2"/>
  <c r="AR36" i="2"/>
  <c r="AR68" i="2"/>
  <c r="AR106" i="2"/>
  <c r="AR121" i="2"/>
  <c r="AR202" i="2"/>
  <c r="AR252" i="2"/>
  <c r="AR253" i="2"/>
  <c r="AR267" i="2"/>
  <c r="AR273" i="2"/>
  <c r="AR310" i="2"/>
  <c r="AR349" i="2"/>
  <c r="AR351" i="2"/>
  <c r="AR362" i="2"/>
  <c r="AR368" i="2"/>
  <c r="AR379" i="2"/>
  <c r="AR385" i="2"/>
  <c r="AR397" i="2"/>
  <c r="AR422" i="2"/>
  <c r="AR423" i="2"/>
  <c r="AR432" i="2"/>
  <c r="AR435" i="2"/>
  <c r="AR445" i="2"/>
  <c r="AR457" i="2"/>
  <c r="AR459" i="2"/>
  <c r="AR465" i="2"/>
  <c r="AR467" i="2"/>
  <c r="AR468" i="2"/>
  <c r="AR487" i="2"/>
  <c r="AR504" i="2"/>
  <c r="AR517" i="2"/>
  <c r="AR525" i="2"/>
  <c r="AR533" i="2"/>
  <c r="AR535" i="2"/>
  <c r="AR547" i="2"/>
  <c r="AR553" i="2"/>
  <c r="AR572" i="2"/>
  <c r="AR573" i="2"/>
  <c r="AR575" i="2"/>
  <c r="AR609" i="2"/>
  <c r="AR613" i="2"/>
  <c r="AR619" i="2"/>
  <c r="AR625" i="2"/>
  <c r="AR630" i="2"/>
  <c r="AR634" i="2"/>
  <c r="AR636" i="2"/>
  <c r="AR639" i="2"/>
  <c r="AR640" i="2"/>
  <c r="AR644" i="2"/>
  <c r="AR647" i="2"/>
  <c r="AR649" i="2"/>
  <c r="AR651" i="2"/>
  <c r="AR654" i="2"/>
  <c r="AR658" i="2"/>
  <c r="AR659" i="2"/>
  <c r="AR670" i="2"/>
  <c r="AR671" i="2"/>
  <c r="AR678" i="2"/>
  <c r="AR680" i="2"/>
  <c r="AR684" i="2"/>
  <c r="AR691" i="2"/>
  <c r="AR693" i="2"/>
  <c r="AR699" i="2"/>
  <c r="AR702" i="2"/>
  <c r="AR704" i="2"/>
  <c r="AR705" i="2"/>
  <c r="AR707" i="2"/>
  <c r="AR709" i="2"/>
  <c r="AR710" i="2"/>
  <c r="AR715" i="2"/>
  <c r="AR716" i="2"/>
  <c r="AR717" i="2"/>
  <c r="AR718" i="2"/>
  <c r="AR719" i="2"/>
  <c r="AR720" i="2"/>
  <c r="AR721" i="2"/>
  <c r="AR723" i="2"/>
  <c r="AR726" i="2"/>
  <c r="AR729" i="2"/>
  <c r="AR731" i="2"/>
  <c r="AR733" i="2"/>
  <c r="AR736" i="2"/>
  <c r="AR737" i="2"/>
  <c r="AR738" i="2"/>
  <c r="AR318" i="2"/>
  <c r="AR578" i="2"/>
  <c r="B75" i="3"/>
  <c r="I75" i="3" s="1"/>
  <c r="B30" i="3"/>
  <c r="G30" i="3" s="1"/>
  <c r="B33" i="3"/>
  <c r="V33" i="3" s="1"/>
  <c r="B10" i="3"/>
  <c r="U10" i="3" s="1"/>
  <c r="B35" i="3"/>
  <c r="G35" i="3" s="1"/>
  <c r="B19" i="3"/>
  <c r="I19" i="3" s="1"/>
  <c r="B24" i="3"/>
  <c r="G24" i="3" s="1"/>
  <c r="B61" i="3"/>
  <c r="G61" i="3" s="1"/>
  <c r="B44" i="3"/>
  <c r="D44" i="3" s="1"/>
  <c r="B60" i="3"/>
  <c r="G60" i="3" s="1"/>
  <c r="B8" i="3"/>
  <c r="G8" i="3" s="1"/>
  <c r="B65" i="3"/>
  <c r="P65" i="3" s="1"/>
  <c r="B25" i="3"/>
  <c r="I25" i="3" s="1"/>
  <c r="B95" i="3"/>
  <c r="I95" i="3" s="1"/>
  <c r="B12" i="3"/>
  <c r="I12" i="3" s="1"/>
  <c r="B49" i="3"/>
  <c r="B69" i="3"/>
  <c r="I69" i="3" s="1"/>
  <c r="B14" i="3"/>
  <c r="F14" i="3" s="1"/>
  <c r="B53" i="3"/>
  <c r="E53" i="3" s="1"/>
  <c r="B83" i="3"/>
  <c r="E83" i="3" s="1"/>
  <c r="B31" i="3"/>
  <c r="E31" i="3" s="1"/>
  <c r="B91" i="3"/>
  <c r="F91" i="3" s="1"/>
  <c r="B78" i="3"/>
  <c r="D78" i="3" s="1"/>
  <c r="B36" i="3"/>
  <c r="I36" i="3" s="1"/>
  <c r="B28" i="3"/>
  <c r="I28" i="3" s="1"/>
  <c r="B42" i="3"/>
  <c r="B23" i="3"/>
  <c r="D23" i="3" s="1"/>
  <c r="B11" i="3"/>
  <c r="H11" i="3" s="1"/>
  <c r="B45" i="3"/>
  <c r="G45" i="3" s="1"/>
  <c r="B92" i="3"/>
  <c r="B89" i="3"/>
  <c r="D89" i="3" s="1"/>
  <c r="B99" i="3"/>
  <c r="D99" i="3" s="1"/>
  <c r="B96" i="3"/>
  <c r="I96" i="3" s="1"/>
  <c r="B56" i="3"/>
  <c r="G56" i="3" s="1"/>
  <c r="B26" i="3"/>
  <c r="F26" i="3" s="1"/>
  <c r="B50" i="3"/>
  <c r="G50" i="3" s="1"/>
  <c r="B94" i="3"/>
  <c r="I94" i="3" s="1"/>
  <c r="B66" i="3"/>
  <c r="F66" i="3" s="1"/>
  <c r="B43" i="3"/>
  <c r="I43" i="3" s="1"/>
  <c r="B46" i="3"/>
  <c r="D46" i="3" s="1"/>
  <c r="B2" i="3"/>
  <c r="D2" i="3" s="1"/>
  <c r="B16" i="3"/>
  <c r="I16" i="3" s="1"/>
  <c r="B82" i="3"/>
  <c r="D82" i="3" s="1"/>
  <c r="B5" i="3"/>
  <c r="I5" i="3" s="1"/>
  <c r="B18" i="3"/>
  <c r="B102" i="3"/>
  <c r="E102" i="3" s="1"/>
  <c r="B70" i="3"/>
  <c r="E70" i="3" s="1"/>
  <c r="B21" i="3"/>
  <c r="I21" i="3" s="1"/>
  <c r="B34" i="3"/>
  <c r="I34" i="3" s="1"/>
  <c r="B38" i="3"/>
  <c r="G38" i="3" s="1"/>
  <c r="B57" i="3"/>
  <c r="G57" i="3" s="1"/>
  <c r="B13" i="3"/>
  <c r="Q13" i="3" s="1"/>
  <c r="B110" i="3"/>
  <c r="E110" i="3" s="1"/>
  <c r="B84" i="3"/>
  <c r="I84" i="3" s="1"/>
  <c r="B73" i="3"/>
  <c r="I73" i="3" s="1"/>
  <c r="B15" i="3"/>
  <c r="I15" i="3" s="1"/>
  <c r="B77" i="3"/>
  <c r="H77" i="3" s="1"/>
  <c r="B101" i="3"/>
  <c r="E101" i="3" s="1"/>
  <c r="B54" i="3"/>
  <c r="D54" i="3" s="1"/>
  <c r="B88" i="3"/>
  <c r="G88" i="3" s="1"/>
  <c r="B62" i="3"/>
  <c r="F62" i="3" s="1"/>
  <c r="B97" i="3"/>
  <c r="I97" i="3" s="1"/>
  <c r="B76" i="3"/>
  <c r="I76" i="3" s="1"/>
  <c r="B9" i="3"/>
  <c r="D9" i="3" s="1"/>
  <c r="B114" i="3"/>
  <c r="E114" i="3" s="1"/>
  <c r="B6" i="3"/>
  <c r="I6" i="3" s="1"/>
  <c r="B81" i="3"/>
  <c r="B71" i="3"/>
  <c r="I71" i="3" s="1"/>
  <c r="B74" i="3"/>
  <c r="I74" i="3" s="1"/>
  <c r="B51" i="3"/>
  <c r="I51" i="3" s="1"/>
  <c r="B32" i="3"/>
  <c r="U32" i="3" s="1"/>
  <c r="B22" i="3"/>
  <c r="G22" i="3" s="1"/>
  <c r="B41" i="3"/>
  <c r="I41" i="3" s="1"/>
  <c r="B113" i="3"/>
  <c r="G113" i="3" s="1"/>
  <c r="B58" i="3"/>
  <c r="I58" i="3" s="1"/>
  <c r="B98" i="3"/>
  <c r="I98" i="3" s="1"/>
  <c r="B48" i="3"/>
  <c r="E48" i="3" s="1"/>
  <c r="B47" i="3"/>
  <c r="E47" i="3" s="1"/>
  <c r="B67" i="3"/>
  <c r="D67" i="3" s="1"/>
  <c r="B112" i="3"/>
  <c r="E112" i="3" s="1"/>
  <c r="B37" i="3"/>
  <c r="E37" i="3" s="1"/>
  <c r="B79" i="3"/>
  <c r="E79" i="3" s="1"/>
  <c r="B86" i="3"/>
  <c r="E86" i="3" s="1"/>
  <c r="B109" i="3"/>
  <c r="H109" i="3" s="1"/>
  <c r="B104" i="3"/>
  <c r="I104" i="3" s="1"/>
  <c r="B72" i="3"/>
  <c r="F72" i="3" s="1"/>
  <c r="B68" i="3"/>
  <c r="H68" i="3" s="1"/>
  <c r="B27" i="3"/>
  <c r="F27" i="3" s="1"/>
  <c r="B55" i="3"/>
  <c r="D55" i="3" s="1"/>
  <c r="B17" i="3"/>
  <c r="I17" i="3" s="1"/>
  <c r="B39" i="3"/>
  <c r="I39" i="3" s="1"/>
  <c r="B7" i="3"/>
  <c r="I7" i="3" s="1"/>
  <c r="B100" i="3"/>
  <c r="I100" i="3" s="1"/>
  <c r="B29" i="3"/>
  <c r="I29" i="3" s="1"/>
  <c r="B80" i="3"/>
  <c r="H80" i="3" s="1"/>
  <c r="B40" i="3"/>
  <c r="E40" i="3" s="1"/>
  <c r="B111" i="3"/>
  <c r="I111" i="3" s="1"/>
  <c r="B108" i="3"/>
  <c r="H108" i="3" s="1"/>
  <c r="B59" i="3"/>
  <c r="I59" i="3" s="1"/>
  <c r="B118" i="3"/>
  <c r="I118" i="3" s="1"/>
  <c r="B20" i="3"/>
  <c r="E20" i="3" s="1"/>
  <c r="B87" i="3"/>
  <c r="I87" i="3" s="1"/>
  <c r="B85" i="3"/>
  <c r="F85" i="3" s="1"/>
  <c r="B3" i="3"/>
  <c r="F3" i="3" s="1"/>
  <c r="B4" i="3"/>
  <c r="D4" i="3" s="1"/>
  <c r="B103" i="3"/>
  <c r="D103" i="3" s="1"/>
  <c r="B119" i="3"/>
  <c r="D119" i="3" s="1"/>
  <c r="B52" i="3"/>
  <c r="D52" i="3" s="1"/>
  <c r="B120" i="3"/>
  <c r="I120" i="3" s="1"/>
  <c r="B115" i="3"/>
  <c r="I115" i="3" s="1"/>
  <c r="B90" i="3"/>
  <c r="H90" i="3" s="1"/>
  <c r="B121" i="3"/>
  <c r="H121" i="3" s="1"/>
  <c r="B105" i="3"/>
  <c r="I105" i="3" s="1"/>
  <c r="B116" i="3"/>
  <c r="I116" i="3" s="1"/>
  <c r="B63" i="3"/>
  <c r="I63" i="3" s="1"/>
  <c r="B93" i="3"/>
  <c r="F93" i="3" s="1"/>
  <c r="B106" i="3"/>
  <c r="F106" i="3" s="1"/>
  <c r="B122" i="3"/>
  <c r="G122" i="3" s="1"/>
  <c r="B64" i="3"/>
  <c r="P64" i="3" s="1"/>
  <c r="B107" i="3"/>
  <c r="H107" i="3" s="1"/>
  <c r="B117" i="3"/>
  <c r="I117" i="3" s="1"/>
  <c r="AQ611" i="2"/>
  <c r="AQ557" i="2"/>
  <c r="AQ638" i="2"/>
  <c r="AQ139" i="2"/>
  <c r="AQ424" i="2"/>
  <c r="AQ526" i="2"/>
  <c r="AQ435" i="2"/>
  <c r="AQ600" i="2"/>
  <c r="AQ520" i="2"/>
  <c r="AQ330" i="2"/>
  <c r="AQ402" i="2"/>
  <c r="AQ458" i="2"/>
  <c r="AQ622" i="2"/>
  <c r="AQ250" i="2"/>
  <c r="AQ266" i="2"/>
  <c r="AQ232" i="2"/>
  <c r="AQ484" i="2"/>
  <c r="AQ190" i="2"/>
  <c r="AQ548" i="2"/>
  <c r="AQ697" i="2"/>
  <c r="AQ340" i="2"/>
  <c r="AQ550" i="2"/>
  <c r="AQ431" i="2"/>
  <c r="AQ516" i="2"/>
  <c r="AQ89" i="2"/>
  <c r="AQ36" i="2"/>
  <c r="AQ617" i="2"/>
  <c r="AQ314" i="2"/>
  <c r="AQ244" i="2"/>
  <c r="AQ90" i="2"/>
  <c r="AQ218" i="2"/>
  <c r="AQ542" i="2"/>
  <c r="AQ380" i="2"/>
  <c r="AQ645" i="2"/>
  <c r="AQ6" i="2"/>
  <c r="AQ279" i="2"/>
  <c r="AQ198" i="2"/>
  <c r="AQ648" i="2"/>
  <c r="AQ116" i="2"/>
  <c r="AQ530" i="2"/>
  <c r="AQ101" i="2"/>
  <c r="AQ104" i="2"/>
  <c r="AQ535" i="2"/>
  <c r="AQ72" i="2"/>
  <c r="AQ242" i="2"/>
  <c r="AQ377" i="2"/>
  <c r="AQ235" i="2"/>
  <c r="AQ333" i="2"/>
  <c r="AQ629" i="2"/>
  <c r="AQ84" i="2"/>
  <c r="AQ559" i="2"/>
  <c r="AQ328" i="2"/>
  <c r="AQ59" i="2"/>
  <c r="AQ160" i="2"/>
  <c r="AQ481" i="2"/>
  <c r="AQ65" i="2"/>
  <c r="AQ121" i="2"/>
  <c r="AQ577" i="2"/>
  <c r="AQ453" i="2"/>
  <c r="AQ472" i="2"/>
  <c r="AQ321" i="2"/>
  <c r="AQ371" i="2"/>
  <c r="AQ462" i="2"/>
  <c r="AQ226" i="2"/>
  <c r="AQ455" i="2"/>
  <c r="AQ392" i="2"/>
  <c r="AQ267" i="2"/>
  <c r="AQ115" i="2"/>
  <c r="AQ331" i="2"/>
  <c r="AQ464" i="2"/>
  <c r="AQ166" i="2"/>
  <c r="AQ178" i="2"/>
  <c r="AQ141" i="2"/>
  <c r="AQ474" i="2"/>
  <c r="AQ152" i="2"/>
  <c r="AQ362" i="2"/>
  <c r="AQ249" i="2"/>
  <c r="AQ3" i="2"/>
  <c r="AQ667" i="2"/>
  <c r="AQ368" i="2"/>
  <c r="AQ444" i="2"/>
  <c r="AQ549" i="2"/>
  <c r="AQ182" i="2"/>
  <c r="AQ195" i="2"/>
  <c r="AQ580" i="2"/>
  <c r="AQ112" i="2"/>
  <c r="AQ288" i="2"/>
  <c r="AQ561" i="2"/>
  <c r="AQ287" i="2"/>
  <c r="AQ639" i="2"/>
  <c r="AQ342" i="2"/>
  <c r="AQ437" i="2"/>
  <c r="AQ297" i="2"/>
  <c r="AQ74" i="2"/>
  <c r="AQ86" i="2"/>
  <c r="AQ127" i="2"/>
  <c r="AQ43" i="2"/>
  <c r="AQ8" i="2"/>
  <c r="AQ33" i="2"/>
  <c r="AQ246" i="2"/>
  <c r="AQ125" i="2"/>
  <c r="AQ443" i="2"/>
  <c r="AQ485" i="2"/>
  <c r="AQ227" i="2"/>
  <c r="AQ329" i="2"/>
  <c r="AQ284" i="2"/>
  <c r="AQ306" i="2"/>
  <c r="AQ264" i="2"/>
  <c r="AQ439" i="2"/>
  <c r="AQ341" i="2"/>
  <c r="AQ118" i="2"/>
  <c r="AQ366" i="2"/>
  <c r="AQ204" i="2"/>
  <c r="AQ532" i="2"/>
  <c r="AQ423" i="2"/>
  <c r="AQ137" i="2"/>
  <c r="AQ684" i="2"/>
  <c r="AQ211" i="2"/>
  <c r="AQ634" i="2"/>
  <c r="AQ156" i="2"/>
  <c r="AQ10" i="2"/>
  <c r="AQ282" i="2"/>
  <c r="AQ519" i="2"/>
  <c r="AQ54" i="2"/>
  <c r="AQ299" i="2"/>
  <c r="AQ170" i="2"/>
  <c r="AQ324" i="2"/>
  <c r="AQ148" i="2"/>
  <c r="AQ663" i="2"/>
  <c r="AQ347" i="2"/>
  <c r="AQ295" i="2"/>
  <c r="AQ507" i="2"/>
  <c r="AQ633" i="2"/>
  <c r="AQ39" i="2"/>
  <c r="AQ233" i="2"/>
  <c r="AQ478" i="2"/>
  <c r="AQ265" i="2"/>
  <c r="AQ49" i="2"/>
  <c r="AQ351" i="2"/>
  <c r="AQ421" i="2"/>
  <c r="AQ307" i="2"/>
  <c r="AQ686" i="2"/>
  <c r="AQ298" i="2"/>
  <c r="AQ308" i="2"/>
  <c r="AQ17" i="2"/>
  <c r="AQ80" i="2"/>
  <c r="AQ228" i="2"/>
  <c r="AQ490" i="2"/>
  <c r="AQ317" i="2"/>
  <c r="AQ73" i="2"/>
  <c r="AQ99" i="2"/>
  <c r="AQ310" i="2"/>
  <c r="AQ395" i="2"/>
  <c r="AQ470" i="2"/>
  <c r="AQ305" i="2"/>
  <c r="AQ273" i="2"/>
  <c r="AQ539" i="2"/>
  <c r="AQ154" i="2"/>
  <c r="AQ420" i="2"/>
  <c r="AQ529" i="2"/>
  <c r="AQ467" i="2"/>
  <c r="AQ555" i="2"/>
  <c r="AQ552" i="2"/>
  <c r="AQ414" i="2"/>
  <c r="AQ606" i="2"/>
  <c r="AQ654" i="2"/>
  <c r="AQ608" i="2"/>
  <c r="AQ503" i="2"/>
  <c r="AQ354" i="2"/>
  <c r="AQ286" i="2"/>
  <c r="AQ551" i="2"/>
  <c r="AQ674" i="2"/>
  <c r="AQ573" i="2"/>
  <c r="AQ382" i="2"/>
  <c r="AQ163" i="2"/>
  <c r="AQ678" i="2"/>
  <c r="AQ68" i="2"/>
  <c r="AQ161" i="2"/>
  <c r="AQ25" i="2"/>
  <c r="AQ4" i="2"/>
  <c r="AQ243" i="2"/>
  <c r="AQ37" i="2"/>
  <c r="AQ177" i="2"/>
  <c r="AQ47" i="2"/>
  <c r="AQ592" i="2"/>
  <c r="AQ642" i="2"/>
  <c r="AQ224" i="2"/>
  <c r="AQ491" i="2"/>
  <c r="AQ597" i="2"/>
  <c r="AQ22" i="2"/>
  <c r="AQ661" i="2"/>
  <c r="AQ610" i="2"/>
  <c r="AQ334" i="2"/>
  <c r="AQ408" i="2"/>
  <c r="AQ562" i="2"/>
  <c r="AQ205" i="2"/>
  <c r="AQ475" i="2"/>
  <c r="AQ343" i="2"/>
  <c r="AQ480" i="2"/>
  <c r="AQ527" i="2"/>
  <c r="AQ91" i="2"/>
  <c r="AQ411" i="2"/>
  <c r="AQ192" i="2"/>
  <c r="AQ432" i="2"/>
  <c r="AQ406" i="2"/>
  <c r="AQ95" i="2"/>
  <c r="AQ398" i="2"/>
  <c r="AQ100" i="2"/>
  <c r="AQ452" i="2"/>
  <c r="AQ394" i="2"/>
  <c r="AQ304" i="2"/>
  <c r="AQ403" i="2"/>
  <c r="AQ97" i="2"/>
  <c r="AQ64" i="2"/>
  <c r="AQ506" i="2"/>
  <c r="AQ658" i="2"/>
  <c r="AQ574" i="2"/>
  <c r="AQ556" i="2"/>
  <c r="AQ94" i="2"/>
  <c r="AQ378" i="2"/>
  <c r="AQ540" i="2"/>
  <c r="AQ252" i="2"/>
  <c r="AQ138" i="2"/>
  <c r="AQ7" i="2"/>
  <c r="AQ641" i="2"/>
  <c r="AQ220" i="2"/>
  <c r="AQ476" i="2"/>
  <c r="AQ440" i="2"/>
  <c r="AQ258" i="2"/>
  <c r="AQ466" i="2"/>
  <c r="AQ52" i="2"/>
  <c r="AQ262" i="2"/>
  <c r="AQ60" i="2"/>
  <c r="AQ722" i="2"/>
  <c r="AQ300" i="2"/>
  <c r="AQ78" i="2"/>
  <c r="AQ563" i="2"/>
  <c r="AQ413" i="2"/>
  <c r="AQ332" i="2"/>
  <c r="AQ418" i="2"/>
  <c r="AQ57" i="2"/>
  <c r="AQ345" i="2"/>
  <c r="AQ710" i="2"/>
  <c r="AQ355" i="2"/>
  <c r="AQ640" i="2"/>
  <c r="AQ21" i="2"/>
  <c r="AQ584" i="2"/>
  <c r="AQ67" i="2"/>
  <c r="AQ75" i="2"/>
  <c r="AQ727" i="2"/>
  <c r="AQ510" i="2"/>
  <c r="AQ482" i="2"/>
  <c r="AQ239" i="2"/>
  <c r="AQ188" i="2"/>
  <c r="AQ605" i="2"/>
  <c r="AQ313" i="2"/>
  <c r="AQ174" i="2"/>
  <c r="AQ533" i="2"/>
  <c r="AQ338" i="2"/>
  <c r="AQ489" i="2"/>
  <c r="AQ9" i="2"/>
  <c r="AQ290" i="2"/>
  <c r="AQ81" i="2"/>
  <c r="AQ93" i="2"/>
  <c r="AQ430" i="2"/>
  <c r="AQ316" i="2"/>
  <c r="AQ48" i="2"/>
  <c r="AQ554" i="2"/>
  <c r="AQ369" i="2"/>
  <c r="AQ352" i="2"/>
  <c r="AQ200" i="2"/>
  <c r="AQ301" i="2"/>
  <c r="AQ281" i="2"/>
  <c r="AQ44" i="2"/>
  <c r="AQ336" i="2"/>
  <c r="AQ463" i="2"/>
  <c r="AQ558" i="2"/>
  <c r="AQ656" i="2"/>
  <c r="AQ384" i="2"/>
  <c r="AQ213" i="2"/>
  <c r="AQ222" i="2"/>
  <c r="AQ55" i="2"/>
  <c r="AQ210" i="2"/>
  <c r="AQ40" i="2"/>
  <c r="AQ261" i="2"/>
  <c r="AQ500" i="2"/>
  <c r="AQ593" i="2"/>
  <c r="AQ98" i="2"/>
  <c r="AQ92" i="2"/>
  <c r="AQ207" i="2"/>
  <c r="AQ365" i="2"/>
  <c r="AQ105" i="2"/>
  <c r="AQ690" i="2"/>
  <c r="AQ361" i="2"/>
  <c r="AQ53" i="2"/>
  <c r="AQ623" i="2"/>
  <c r="AQ172" i="2"/>
  <c r="AQ114" i="2"/>
  <c r="AQ569" i="2"/>
  <c r="AQ164" i="2"/>
  <c r="AQ612" i="2"/>
  <c r="AQ260" i="2"/>
  <c r="AQ70" i="2"/>
  <c r="AQ124" i="2"/>
  <c r="AQ327" i="2"/>
  <c r="AQ346" i="2"/>
  <c r="AQ256" i="2"/>
  <c r="AQ544" i="2"/>
  <c r="AQ523" i="2"/>
  <c r="AQ147" i="2"/>
  <c r="AQ69" i="2"/>
  <c r="AQ570" i="2"/>
  <c r="AQ680" i="2"/>
  <c r="AQ149" i="2"/>
  <c r="AQ508" i="2"/>
  <c r="AQ450" i="2"/>
  <c r="AQ202" i="2"/>
  <c r="AQ247" i="2"/>
  <c r="AQ360" i="2"/>
  <c r="AQ285" i="2"/>
  <c r="AQ309" i="2"/>
  <c r="AQ19" i="2"/>
  <c r="AQ11" i="2"/>
  <c r="AQ488" i="2"/>
  <c r="AQ270" i="2"/>
  <c r="AQ184" i="2"/>
  <c r="AQ370" i="2"/>
  <c r="AQ216" i="2"/>
  <c r="AQ193" i="2"/>
  <c r="AQ120" i="2"/>
  <c r="AQ498" i="2"/>
  <c r="AQ567" i="2"/>
  <c r="AQ145" i="2"/>
  <c r="AQ702" i="2"/>
  <c r="AQ276" i="2"/>
  <c r="AQ401" i="2"/>
  <c r="AQ122" i="2"/>
  <c r="AQ187" i="2"/>
  <c r="AQ183" i="2"/>
  <c r="AQ644" i="2"/>
  <c r="AQ28" i="2"/>
  <c r="AQ294" i="2"/>
  <c r="AQ505" i="2"/>
  <c r="AQ318" i="2"/>
  <c r="AQ46" i="2"/>
  <c r="AQ647" i="2"/>
  <c r="AQ24" i="2"/>
  <c r="AQ348" i="2"/>
  <c r="AQ136" i="2"/>
  <c r="AQ158" i="2"/>
  <c r="AQ87" i="2"/>
  <c r="AQ234" i="2"/>
  <c r="AQ725" i="2"/>
  <c r="AQ12" i="2"/>
  <c r="AQ565" i="2"/>
  <c r="AQ389" i="2"/>
  <c r="AQ34" i="2"/>
  <c r="AQ653" i="2"/>
  <c r="AQ109" i="2"/>
  <c r="AQ479" i="2"/>
  <c r="AQ492" i="2"/>
  <c r="AQ560" i="2"/>
  <c r="AQ344" i="2"/>
  <c r="AQ277" i="2"/>
  <c r="AQ609" i="2"/>
  <c r="AQ146" i="2"/>
  <c r="AQ176" i="2"/>
  <c r="AQ426" i="2"/>
  <c r="AQ545" i="2"/>
  <c r="AQ325" i="2"/>
  <c r="AQ223" i="2"/>
  <c r="AQ79" i="2"/>
  <c r="AQ208" i="2"/>
  <c r="AQ259" i="2"/>
  <c r="AQ350" i="2"/>
  <c r="AQ102" i="2"/>
  <c r="AQ429" i="2"/>
  <c r="AQ13" i="2"/>
  <c r="AQ303" i="2"/>
  <c r="AQ206" i="2"/>
  <c r="AQ153" i="2"/>
  <c r="AQ245" i="2"/>
  <c r="AQ695" i="2"/>
  <c r="AQ637" i="2"/>
  <c r="AQ144" i="2"/>
  <c r="AQ627" i="2"/>
  <c r="AQ471" i="2"/>
  <c r="AQ45" i="2"/>
  <c r="AQ454" i="2"/>
  <c r="AQ2" i="2"/>
  <c r="AQ692" i="2"/>
  <c r="AQ197" i="2"/>
  <c r="AQ173" i="2"/>
  <c r="AQ585" i="2"/>
  <c r="AQ626" i="2"/>
  <c r="AQ76" i="2"/>
  <c r="AQ388" i="2"/>
  <c r="AQ363" i="2"/>
  <c r="AQ131" i="2"/>
  <c r="AQ5" i="2"/>
  <c r="AQ151" i="2"/>
  <c r="AQ271" i="2"/>
  <c r="AQ191" i="2"/>
  <c r="AQ311" i="2"/>
  <c r="AQ175" i="2"/>
  <c r="AQ513" i="2"/>
  <c r="AQ165" i="2"/>
  <c r="AQ30" i="2"/>
  <c r="AQ410" i="2"/>
  <c r="AQ312" i="2"/>
  <c r="AQ16" i="2"/>
  <c r="AQ159" i="2"/>
  <c r="AQ525" i="2"/>
  <c r="AQ18" i="2"/>
  <c r="AQ15" i="2"/>
  <c r="AQ180" i="2"/>
  <c r="AQ517" i="2"/>
  <c r="AQ185" i="2"/>
  <c r="AQ229" i="2"/>
  <c r="AQ231" i="2"/>
  <c r="AQ590" i="2"/>
  <c r="AQ62" i="2"/>
  <c r="AQ296" i="2"/>
  <c r="AQ108" i="2"/>
  <c r="AQ77" i="2"/>
  <c r="AQ353" i="2"/>
  <c r="AQ71" i="2"/>
  <c r="AQ140" i="2"/>
  <c r="AQ733" i="2"/>
  <c r="AQ676" i="2"/>
  <c r="AQ596" i="2"/>
  <c r="AQ460" i="2"/>
  <c r="AQ537" i="2"/>
  <c r="AQ643" i="2"/>
  <c r="AQ82" i="2"/>
  <c r="AQ683" i="2"/>
  <c r="AQ56" i="2"/>
  <c r="AQ236" i="2"/>
  <c r="AQ631" i="2"/>
  <c r="AQ595" i="2"/>
  <c r="AQ494" i="2"/>
  <c r="AQ397" i="2"/>
  <c r="AQ255" i="2"/>
  <c r="AQ217" i="2"/>
  <c r="AQ726" i="2"/>
  <c r="AQ253" i="2"/>
  <c r="AQ230" i="2"/>
  <c r="AQ441" i="2"/>
  <c r="AQ31" i="2"/>
  <c r="AQ269" i="2"/>
  <c r="AQ320" i="2"/>
  <c r="AQ372" i="2"/>
  <c r="AQ518" i="2"/>
  <c r="AQ543" i="2"/>
  <c r="AQ546" i="2"/>
  <c r="AQ704" i="2"/>
  <c r="AQ446" i="2"/>
  <c r="AQ272" i="2"/>
  <c r="AQ128" i="2"/>
  <c r="AQ107" i="2"/>
  <c r="AQ359" i="2"/>
  <c r="AQ203" i="2"/>
  <c r="AQ504" i="2"/>
  <c r="AQ428" i="2"/>
  <c r="AQ278" i="2"/>
  <c r="AQ582" i="2"/>
  <c r="AQ412" i="2"/>
  <c r="AQ512" i="2"/>
  <c r="AQ515" i="2"/>
  <c r="AQ379" i="2"/>
  <c r="AQ85" i="2"/>
  <c r="AQ50" i="2"/>
  <c r="AQ212" i="2"/>
  <c r="AQ283" i="2"/>
  <c r="AQ29" i="2"/>
  <c r="AQ51" i="2"/>
  <c r="AQ449" i="2"/>
  <c r="AQ687" i="2"/>
  <c r="AQ292" i="2"/>
  <c r="AQ728" i="2"/>
  <c r="AQ396" i="2"/>
  <c r="AQ225" i="2"/>
  <c r="AQ150" i="2"/>
  <c r="AQ459" i="2"/>
  <c r="AQ679" i="2"/>
  <c r="AQ579" i="2"/>
  <c r="AQ486" i="2"/>
  <c r="AQ129" i="2"/>
  <c r="AQ106" i="2"/>
  <c r="AQ713" i="2"/>
  <c r="AQ26" i="2"/>
  <c r="AQ465" i="2"/>
  <c r="AQ707" i="2"/>
  <c r="AQ135" i="2"/>
  <c r="AQ385" i="2"/>
  <c r="AQ711" i="2"/>
  <c r="AQ415" i="2"/>
  <c r="AQ194" i="2"/>
  <c r="AQ673" i="2"/>
  <c r="AQ502" i="2"/>
  <c r="AQ322" i="2"/>
  <c r="AQ665" i="2"/>
  <c r="AQ189" i="2"/>
  <c r="AQ422" i="2"/>
  <c r="AQ42" i="2"/>
  <c r="AQ14" i="2"/>
  <c r="AQ407" i="2"/>
  <c r="AQ400" i="2"/>
  <c r="AQ495" i="2"/>
  <c r="AQ373" i="2"/>
  <c r="AQ20" i="2"/>
  <c r="AQ477" i="2"/>
  <c r="AQ289" i="2"/>
  <c r="AQ186" i="2"/>
  <c r="AQ391" i="2"/>
  <c r="AQ604" i="2"/>
  <c r="AQ572" i="2"/>
  <c r="AQ682" i="2"/>
  <c r="AQ381" i="2"/>
  <c r="AQ538" i="2"/>
  <c r="AQ41" i="2"/>
  <c r="AQ493" i="2"/>
  <c r="AQ699" i="2"/>
  <c r="AQ528" i="2"/>
  <c r="AQ364" i="2"/>
  <c r="AQ737" i="2"/>
  <c r="AQ66" i="2"/>
  <c r="AQ214" i="2"/>
  <c r="AQ302" i="2"/>
  <c r="AQ578" i="2"/>
  <c r="AQ660" i="2"/>
  <c r="AQ621" i="2"/>
  <c r="AQ496" i="2"/>
  <c r="AQ664" i="2"/>
  <c r="AQ735" i="2"/>
  <c r="AQ620" i="2"/>
  <c r="AQ447" i="2"/>
  <c r="AQ619" i="2"/>
  <c r="AQ404" i="2"/>
  <c r="AQ547" i="2"/>
  <c r="AQ468" i="2"/>
  <c r="AQ96" i="2"/>
  <c r="AQ240" i="2"/>
  <c r="AQ63" i="2"/>
  <c r="AQ58" i="2"/>
  <c r="AQ237" i="2"/>
  <c r="AQ27" i="2"/>
  <c r="AQ419" i="2"/>
  <c r="AQ448" i="2"/>
  <c r="AQ196" i="2"/>
  <c r="AQ357" i="2"/>
  <c r="AQ274" i="2"/>
  <c r="AQ133" i="2"/>
  <c r="AQ625" i="2"/>
  <c r="AQ35" i="2"/>
  <c r="AQ349" i="2"/>
  <c r="AQ167" i="2"/>
  <c r="AQ179" i="2"/>
  <c r="AQ110" i="2"/>
  <c r="AQ659" i="2"/>
  <c r="AQ566" i="2"/>
  <c r="AQ689" i="2"/>
  <c r="AQ61" i="2"/>
  <c r="AQ457" i="2"/>
  <c r="AQ23" i="2"/>
  <c r="AQ238" i="2"/>
  <c r="AQ88" i="2"/>
  <c r="AQ576" i="2"/>
  <c r="AQ387" i="2"/>
  <c r="AQ263" i="2"/>
  <c r="AQ32" i="2"/>
  <c r="AQ553" i="2"/>
  <c r="AQ514" i="2"/>
  <c r="AQ732" i="2"/>
  <c r="AQ199" i="2"/>
  <c r="AQ712" i="2"/>
  <c r="AQ123" i="2"/>
  <c r="AQ416" i="2"/>
  <c r="AQ636" i="2"/>
  <c r="AQ375" i="2"/>
  <c r="AQ417" i="2"/>
  <c r="AQ723" i="2"/>
  <c r="AQ268" i="2"/>
  <c r="AQ425" i="2"/>
  <c r="AQ694" i="2"/>
  <c r="AQ509" i="2"/>
  <c r="AQ390" i="2"/>
  <c r="AQ38" i="2"/>
  <c r="AQ155" i="2"/>
  <c r="AQ339" i="2"/>
  <c r="AQ603" i="2"/>
  <c r="AQ681" i="2"/>
  <c r="AQ119" i="2"/>
  <c r="AQ134" i="2"/>
  <c r="AQ111" i="2"/>
  <c r="AQ215" i="2"/>
  <c r="AQ650" i="2"/>
  <c r="AQ326" i="2"/>
  <c r="AQ399" i="2"/>
  <c r="AQ126" i="2"/>
  <c r="AQ646" i="2"/>
  <c r="AQ534" i="2"/>
  <c r="AQ591" i="2"/>
  <c r="AQ169" i="2"/>
  <c r="AQ257" i="2"/>
  <c r="AQ356" i="2"/>
  <c r="AQ688" i="2"/>
  <c r="AQ221" i="2"/>
  <c r="AQ275" i="2"/>
  <c r="AQ405" i="2"/>
  <c r="AQ730" i="2"/>
  <c r="AQ691" i="2"/>
  <c r="AQ721" i="2"/>
  <c r="AQ564" i="2"/>
  <c r="AQ132" i="2"/>
  <c r="AQ142" i="2"/>
  <c r="AQ219" i="2"/>
  <c r="AQ254" i="2"/>
  <c r="AQ367" i="2"/>
  <c r="AQ511" i="2"/>
  <c r="AQ113" i="2"/>
  <c r="AQ571" i="2"/>
  <c r="AQ130" i="2"/>
  <c r="AQ709" i="2"/>
  <c r="AQ662" i="2"/>
  <c r="AQ162" i="2"/>
  <c r="AQ469" i="2"/>
  <c r="AQ586" i="2"/>
  <c r="AQ666" i="2"/>
  <c r="AQ445" i="2"/>
  <c r="AQ703" i="2"/>
  <c r="AQ635" i="2"/>
  <c r="AQ719" i="2"/>
  <c r="AQ383" i="2"/>
  <c r="AQ602" i="2"/>
  <c r="AQ672" i="2"/>
  <c r="AQ83" i="2"/>
  <c r="AQ628" i="2"/>
  <c r="AQ739" i="2"/>
  <c r="AQ442" i="2"/>
  <c r="AQ632" i="2"/>
  <c r="AQ117" i="2"/>
  <c r="AQ575" i="2"/>
  <c r="AQ315" i="2"/>
  <c r="AQ536" i="2"/>
  <c r="AQ615" i="2"/>
  <c r="AQ616" i="2"/>
  <c r="AQ630" i="2"/>
  <c r="AQ568" i="2"/>
  <c r="AQ358" i="2"/>
  <c r="AQ251" i="2"/>
  <c r="AQ168" i="2"/>
  <c r="AQ409" i="2"/>
  <c r="AQ103" i="2"/>
  <c r="AQ293" i="2"/>
  <c r="AQ501" i="2"/>
  <c r="AQ157" i="2"/>
  <c r="AQ248" i="2"/>
  <c r="AQ433" i="2"/>
  <c r="AQ531" i="2"/>
  <c r="AQ522" i="2"/>
  <c r="AQ386" i="2"/>
  <c r="AQ241" i="2"/>
  <c r="AQ729" i="2"/>
  <c r="AQ434" i="2"/>
  <c r="AQ291" i="2"/>
  <c r="AQ319" i="2"/>
  <c r="AQ143" i="2"/>
  <c r="AQ581" i="2"/>
  <c r="AQ487" i="2"/>
  <c r="AQ201" i="2"/>
  <c r="AQ499" i="2"/>
  <c r="AQ677" i="2"/>
  <c r="AQ181" i="2"/>
  <c r="AQ698" i="2"/>
  <c r="AQ171" i="2"/>
  <c r="AQ583" i="2"/>
  <c r="AQ335" i="2"/>
  <c r="AQ541" i="2"/>
  <c r="AQ598" i="2"/>
  <c r="AQ524" i="2"/>
  <c r="AQ497" i="2"/>
  <c r="AQ685" i="2"/>
  <c r="AQ624" i="2"/>
  <c r="AQ601" i="2"/>
  <c r="AQ376" i="2"/>
  <c r="AQ521" i="2"/>
  <c r="AQ209" i="2"/>
  <c r="AQ337" i="2"/>
  <c r="AQ588" i="2"/>
  <c r="AQ451" i="2"/>
  <c r="AQ675" i="2"/>
  <c r="AQ720" i="2"/>
  <c r="AQ671" i="2"/>
  <c r="AQ483" i="2"/>
  <c r="AQ594" i="2"/>
  <c r="AQ393" i="2"/>
  <c r="AQ374" i="2"/>
  <c r="AQ618" i="2"/>
  <c r="AQ280" i="2"/>
  <c r="AQ461" i="2"/>
  <c r="AQ613" i="2"/>
  <c r="AQ668" i="2"/>
  <c r="AQ456" i="2"/>
  <c r="AQ323" i="2"/>
  <c r="AQ438" i="2"/>
  <c r="AQ651" i="2"/>
  <c r="AQ649" i="2"/>
  <c r="AQ724" i="2"/>
  <c r="AQ436" i="2"/>
  <c r="AQ427" i="2"/>
  <c r="AQ657" i="2"/>
  <c r="AQ473" i="2"/>
  <c r="AQ701" i="2"/>
  <c r="AQ696" i="2"/>
  <c r="AQ607" i="2"/>
  <c r="AQ700" i="2"/>
  <c r="AQ738" i="2"/>
  <c r="AQ599" i="2"/>
  <c r="AQ614" i="2"/>
  <c r="AQ587" i="2"/>
  <c r="AQ705" i="2"/>
  <c r="AQ716" i="2"/>
  <c r="AQ655" i="2"/>
  <c r="AQ718" i="2"/>
  <c r="AQ734" i="2"/>
  <c r="AQ670" i="2"/>
  <c r="AQ717" i="2"/>
  <c r="AQ736" i="2"/>
  <c r="AQ714" i="2"/>
  <c r="AQ715" i="2"/>
  <c r="AQ652" i="2"/>
  <c r="AQ589" i="2"/>
  <c r="AQ693" i="2"/>
  <c r="AQ669" i="2"/>
  <c r="AQ706" i="2"/>
  <c r="AQ708" i="2"/>
  <c r="AQ731" i="2"/>
  <c r="AR198" i="2"/>
  <c r="AR377" i="2"/>
  <c r="AR629" i="2"/>
  <c r="AR472" i="2"/>
  <c r="AR667" i="2"/>
  <c r="AR329" i="2"/>
  <c r="AR211" i="2"/>
  <c r="AR414" i="2"/>
  <c r="AR163" i="2"/>
  <c r="AR243" i="2"/>
  <c r="AR164" i="2"/>
  <c r="AR508" i="2"/>
  <c r="AR187" i="2"/>
  <c r="AR388" i="2"/>
  <c r="AR185" i="2"/>
  <c r="AR135" i="2"/>
  <c r="AR415" i="2"/>
  <c r="AR196" i="2"/>
  <c r="AR499" i="2"/>
  <c r="AR451" i="2"/>
  <c r="AR701" i="2"/>
  <c r="AH611" i="2"/>
  <c r="AH557" i="2"/>
  <c r="AH638" i="2"/>
  <c r="AH139" i="2"/>
  <c r="AH424" i="2"/>
  <c r="AH526" i="2"/>
  <c r="AH435" i="2"/>
  <c r="AH600" i="2"/>
  <c r="AH520" i="2"/>
  <c r="AH330" i="2"/>
  <c r="AH402" i="2"/>
  <c r="AH458" i="2"/>
  <c r="AH622" i="2"/>
  <c r="AH250" i="2"/>
  <c r="AH266" i="2"/>
  <c r="AH232" i="2"/>
  <c r="AH484" i="2"/>
  <c r="AH190" i="2"/>
  <c r="AH548" i="2"/>
  <c r="AH697" i="2"/>
  <c r="AH340" i="2"/>
  <c r="AH550" i="2"/>
  <c r="AH431" i="2"/>
  <c r="AH516" i="2"/>
  <c r="AH89" i="2"/>
  <c r="AH36" i="2"/>
  <c r="AH617" i="2"/>
  <c r="AH314" i="2"/>
  <c r="AH244" i="2"/>
  <c r="AH90" i="2"/>
  <c r="AH218" i="2"/>
  <c r="AH542" i="2"/>
  <c r="AH380" i="2"/>
  <c r="AH645" i="2"/>
  <c r="AH6" i="2"/>
  <c r="AH279" i="2"/>
  <c r="AH198" i="2"/>
  <c r="AH648" i="2"/>
  <c r="AH116" i="2"/>
  <c r="AH530" i="2"/>
  <c r="AH101" i="2"/>
  <c r="AH104" i="2"/>
  <c r="AH535" i="2"/>
  <c r="AH72" i="2"/>
  <c r="AH242" i="2"/>
  <c r="AH377" i="2"/>
  <c r="AH235" i="2"/>
  <c r="AH333" i="2"/>
  <c r="AH629" i="2"/>
  <c r="AH84" i="2"/>
  <c r="AH559" i="2"/>
  <c r="AH328" i="2"/>
  <c r="AH59" i="2"/>
  <c r="AH160" i="2"/>
  <c r="AH481" i="2"/>
  <c r="AH65" i="2"/>
  <c r="AH121" i="2"/>
  <c r="AH577" i="2"/>
  <c r="AH453" i="2"/>
  <c r="AH472" i="2"/>
  <c r="AH321" i="2"/>
  <c r="AH371" i="2"/>
  <c r="AH462" i="2"/>
  <c r="AH226" i="2"/>
  <c r="AH455" i="2"/>
  <c r="AH392" i="2"/>
  <c r="AH267" i="2"/>
  <c r="AH115" i="2"/>
  <c r="AH331" i="2"/>
  <c r="AH464" i="2"/>
  <c r="AH166" i="2"/>
  <c r="AH178" i="2"/>
  <c r="AH141" i="2"/>
  <c r="AH474" i="2"/>
  <c r="AH152" i="2"/>
  <c r="AH362" i="2"/>
  <c r="AH249" i="2"/>
  <c r="AH3" i="2"/>
  <c r="AH667" i="2"/>
  <c r="AH368" i="2"/>
  <c r="AH444" i="2"/>
  <c r="AH549" i="2"/>
  <c r="AH182" i="2"/>
  <c r="AH195" i="2"/>
  <c r="AH580" i="2"/>
  <c r="AH112" i="2"/>
  <c r="AH288" i="2"/>
  <c r="AH561" i="2"/>
  <c r="AH287" i="2"/>
  <c r="AH639" i="2"/>
  <c r="AH342" i="2"/>
  <c r="AH437" i="2"/>
  <c r="AH297" i="2"/>
  <c r="AH74" i="2"/>
  <c r="AH86" i="2"/>
  <c r="AH127" i="2"/>
  <c r="AH43" i="2"/>
  <c r="AH8" i="2"/>
  <c r="AH33" i="2"/>
  <c r="AH246" i="2"/>
  <c r="AH125" i="2"/>
  <c r="AH443" i="2"/>
  <c r="AH485" i="2"/>
  <c r="AH227" i="2"/>
  <c r="AH329" i="2"/>
  <c r="AH284" i="2"/>
  <c r="AH306" i="2"/>
  <c r="AH264" i="2"/>
  <c r="AH439" i="2"/>
  <c r="AH341" i="2"/>
  <c r="AH118" i="2"/>
  <c r="AH366" i="2"/>
  <c r="AH204" i="2"/>
  <c r="AH532" i="2"/>
  <c r="AH423" i="2"/>
  <c r="AH137" i="2"/>
  <c r="AH684" i="2"/>
  <c r="AH211" i="2"/>
  <c r="AH634" i="2"/>
  <c r="AH156" i="2"/>
  <c r="AH10" i="2"/>
  <c r="AH282" i="2"/>
  <c r="AH519" i="2"/>
  <c r="AH54" i="2"/>
  <c r="AH299" i="2"/>
  <c r="AH170" i="2"/>
  <c r="AH324" i="2"/>
  <c r="AH148" i="2"/>
  <c r="AH663" i="2"/>
  <c r="AH347" i="2"/>
  <c r="AH295" i="2"/>
  <c r="AH507" i="2"/>
  <c r="AH633" i="2"/>
  <c r="AH39" i="2"/>
  <c r="AH233" i="2"/>
  <c r="AH478" i="2"/>
  <c r="AH265" i="2"/>
  <c r="AH49" i="2"/>
  <c r="AH351" i="2"/>
  <c r="AH421" i="2"/>
  <c r="AH307" i="2"/>
  <c r="AH686" i="2"/>
  <c r="AH298" i="2"/>
  <c r="AH308" i="2"/>
  <c r="AH17" i="2"/>
  <c r="AH80" i="2"/>
  <c r="AH228" i="2"/>
  <c r="AH490" i="2"/>
  <c r="AH317" i="2"/>
  <c r="AH73" i="2"/>
  <c r="AH99" i="2"/>
  <c r="AH310" i="2"/>
  <c r="AH395" i="2"/>
  <c r="AH470" i="2"/>
  <c r="AH305" i="2"/>
  <c r="AH273" i="2"/>
  <c r="AH539" i="2"/>
  <c r="AH154" i="2"/>
  <c r="AH420" i="2"/>
  <c r="AH529" i="2"/>
  <c r="AH467" i="2"/>
  <c r="AH555" i="2"/>
  <c r="AH552" i="2"/>
  <c r="AH414" i="2"/>
  <c r="AH606" i="2"/>
  <c r="AH654" i="2"/>
  <c r="AH608" i="2"/>
  <c r="AH503" i="2"/>
  <c r="AH354" i="2"/>
  <c r="AH286" i="2"/>
  <c r="AH551" i="2"/>
  <c r="AH674" i="2"/>
  <c r="AH573" i="2"/>
  <c r="AH382" i="2"/>
  <c r="AH163" i="2"/>
  <c r="AH678" i="2"/>
  <c r="AH68" i="2"/>
  <c r="AH161" i="2"/>
  <c r="AH25" i="2"/>
  <c r="AH4" i="2"/>
  <c r="AH243" i="2"/>
  <c r="AH37" i="2"/>
  <c r="AH177" i="2"/>
  <c r="AH47" i="2"/>
  <c r="AH592" i="2"/>
  <c r="AH642" i="2"/>
  <c r="AH224" i="2"/>
  <c r="AH491" i="2"/>
  <c r="AH597" i="2"/>
  <c r="AH22" i="2"/>
  <c r="AH661" i="2"/>
  <c r="AH610" i="2"/>
  <c r="AH334" i="2"/>
  <c r="AH408" i="2"/>
  <c r="AH562" i="2"/>
  <c r="AH205" i="2"/>
  <c r="AH475" i="2"/>
  <c r="AH343" i="2"/>
  <c r="AH480" i="2"/>
  <c r="AH527" i="2"/>
  <c r="AH91" i="2"/>
  <c r="AH411" i="2"/>
  <c r="AH192" i="2"/>
  <c r="AH432" i="2"/>
  <c r="AH406" i="2"/>
  <c r="AH95" i="2"/>
  <c r="AH398" i="2"/>
  <c r="AH100" i="2"/>
  <c r="AH452" i="2"/>
  <c r="AH394" i="2"/>
  <c r="AH304" i="2"/>
  <c r="AH403" i="2"/>
  <c r="AH97" i="2"/>
  <c r="AH64" i="2"/>
  <c r="AH506" i="2"/>
  <c r="AH658" i="2"/>
  <c r="AH574" i="2"/>
  <c r="AH556" i="2"/>
  <c r="AH94" i="2"/>
  <c r="AH378" i="2"/>
  <c r="AH540" i="2"/>
  <c r="AH252" i="2"/>
  <c r="AH138" i="2"/>
  <c r="AH7" i="2"/>
  <c r="AH641" i="2"/>
  <c r="AH220" i="2"/>
  <c r="AH476" i="2"/>
  <c r="AH440" i="2"/>
  <c r="AH258" i="2"/>
  <c r="AH466" i="2"/>
  <c r="AH52" i="2"/>
  <c r="AH262" i="2"/>
  <c r="AH60" i="2"/>
  <c r="AH722" i="2"/>
  <c r="AH300" i="2"/>
  <c r="AH78" i="2"/>
  <c r="AH563" i="2"/>
  <c r="AH413" i="2"/>
  <c r="AH332" i="2"/>
  <c r="AH418" i="2"/>
  <c r="AH57" i="2"/>
  <c r="AH345" i="2"/>
  <c r="AH710" i="2"/>
  <c r="AH355" i="2"/>
  <c r="AH640" i="2"/>
  <c r="AH21" i="2"/>
  <c r="AH584" i="2"/>
  <c r="AH67" i="2"/>
  <c r="AH75" i="2"/>
  <c r="AH727" i="2"/>
  <c r="AH510" i="2"/>
  <c r="AH482" i="2"/>
  <c r="AH239" i="2"/>
  <c r="AH188" i="2"/>
  <c r="AH605" i="2"/>
  <c r="AH313" i="2"/>
  <c r="AH174" i="2"/>
  <c r="AH533" i="2"/>
  <c r="AH338" i="2"/>
  <c r="AH489" i="2"/>
  <c r="AH9" i="2"/>
  <c r="AH290" i="2"/>
  <c r="AH81" i="2"/>
  <c r="AH93" i="2"/>
  <c r="AH430" i="2"/>
  <c r="AH316" i="2"/>
  <c r="AH48" i="2"/>
  <c r="AH554" i="2"/>
  <c r="AH369" i="2"/>
  <c r="AH352" i="2"/>
  <c r="AH200" i="2"/>
  <c r="AH301" i="2"/>
  <c r="AH281" i="2"/>
  <c r="AH44" i="2"/>
  <c r="AH336" i="2"/>
  <c r="AH463" i="2"/>
  <c r="AH558" i="2"/>
  <c r="AH656" i="2"/>
  <c r="AH384" i="2"/>
  <c r="AH213" i="2"/>
  <c r="AH222" i="2"/>
  <c r="AH55" i="2"/>
  <c r="AH210" i="2"/>
  <c r="AH40" i="2"/>
  <c r="AH261" i="2"/>
  <c r="AH500" i="2"/>
  <c r="AH593" i="2"/>
  <c r="AH98" i="2"/>
  <c r="AH92" i="2"/>
  <c r="AH207" i="2"/>
  <c r="AH365" i="2"/>
  <c r="AH105" i="2"/>
  <c r="AH690" i="2"/>
  <c r="AH361" i="2"/>
  <c r="AH53" i="2"/>
  <c r="AH623" i="2"/>
  <c r="AH172" i="2"/>
  <c r="AH114" i="2"/>
  <c r="AH569" i="2"/>
  <c r="AH164" i="2"/>
  <c r="AH612" i="2"/>
  <c r="AH260" i="2"/>
  <c r="AH70" i="2"/>
  <c r="AH124" i="2"/>
  <c r="AH327" i="2"/>
  <c r="AH346" i="2"/>
  <c r="AH256" i="2"/>
  <c r="AH544" i="2"/>
  <c r="AH523" i="2"/>
  <c r="AH147" i="2"/>
  <c r="AH69" i="2"/>
  <c r="AH570" i="2"/>
  <c r="AH680" i="2"/>
  <c r="AH149" i="2"/>
  <c r="AH508" i="2"/>
  <c r="AH450" i="2"/>
  <c r="AH202" i="2"/>
  <c r="AH247" i="2"/>
  <c r="AH360" i="2"/>
  <c r="AH285" i="2"/>
  <c r="AH309" i="2"/>
  <c r="AH19" i="2"/>
  <c r="AH11" i="2"/>
  <c r="AH488" i="2"/>
  <c r="AH270" i="2"/>
  <c r="AH184" i="2"/>
  <c r="AH370" i="2"/>
  <c r="AH216" i="2"/>
  <c r="AH193" i="2"/>
  <c r="AH120" i="2"/>
  <c r="AH498" i="2"/>
  <c r="AH567" i="2"/>
  <c r="AH145" i="2"/>
  <c r="AH702" i="2"/>
  <c r="AH276" i="2"/>
  <c r="AH401" i="2"/>
  <c r="AH122" i="2"/>
  <c r="AH187" i="2"/>
  <c r="AH183" i="2"/>
  <c r="AH644" i="2"/>
  <c r="AH28" i="2"/>
  <c r="AH294" i="2"/>
  <c r="AH505" i="2"/>
  <c r="AH318" i="2"/>
  <c r="AH46" i="2"/>
  <c r="AH647" i="2"/>
  <c r="AH24" i="2"/>
  <c r="AH348" i="2"/>
  <c r="AH136" i="2"/>
  <c r="AH158" i="2"/>
  <c r="AH87" i="2"/>
  <c r="AH234" i="2"/>
  <c r="AH725" i="2"/>
  <c r="AH12" i="2"/>
  <c r="AH565" i="2"/>
  <c r="AH389" i="2"/>
  <c r="AH34" i="2"/>
  <c r="AH653" i="2"/>
  <c r="AH109" i="2"/>
  <c r="AH479" i="2"/>
  <c r="AH492" i="2"/>
  <c r="AH560" i="2"/>
  <c r="AH344" i="2"/>
  <c r="AH277" i="2"/>
  <c r="AH609" i="2"/>
  <c r="AH146" i="2"/>
  <c r="AH176" i="2"/>
  <c r="AH426" i="2"/>
  <c r="AH545" i="2"/>
  <c r="AH325" i="2"/>
  <c r="AH223" i="2"/>
  <c r="AH79" i="2"/>
  <c r="AH208" i="2"/>
  <c r="AH259" i="2"/>
  <c r="AH350" i="2"/>
  <c r="AH102" i="2"/>
  <c r="AH429" i="2"/>
  <c r="AH13" i="2"/>
  <c r="AH303" i="2"/>
  <c r="AH206" i="2"/>
  <c r="AH153" i="2"/>
  <c r="AH245" i="2"/>
  <c r="AH695" i="2"/>
  <c r="AH637" i="2"/>
  <c r="AH144" i="2"/>
  <c r="AH627" i="2"/>
  <c r="AH471" i="2"/>
  <c r="AH45" i="2"/>
  <c r="AH454" i="2"/>
  <c r="AH2" i="2"/>
  <c r="AH692" i="2"/>
  <c r="AH197" i="2"/>
  <c r="AH173" i="2"/>
  <c r="AH585" i="2"/>
  <c r="AH626" i="2"/>
  <c r="AH76" i="2"/>
  <c r="AH388" i="2"/>
  <c r="AH363" i="2"/>
  <c r="AH131" i="2"/>
  <c r="AH5" i="2"/>
  <c r="AH151" i="2"/>
  <c r="AH271" i="2"/>
  <c r="AH191" i="2"/>
  <c r="AH311" i="2"/>
  <c r="AH175" i="2"/>
  <c r="AH513" i="2"/>
  <c r="AH165" i="2"/>
  <c r="AH30" i="2"/>
  <c r="AH410" i="2"/>
  <c r="AH312" i="2"/>
  <c r="AH16" i="2"/>
  <c r="AH159" i="2"/>
  <c r="AH525" i="2"/>
  <c r="AH18" i="2"/>
  <c r="AH15" i="2"/>
  <c r="AH180" i="2"/>
  <c r="AH517" i="2"/>
  <c r="AH185" i="2"/>
  <c r="AH229" i="2"/>
  <c r="AH231" i="2"/>
  <c r="AH590" i="2"/>
  <c r="AH62" i="2"/>
  <c r="AH296" i="2"/>
  <c r="AH108" i="2"/>
  <c r="AH77" i="2"/>
  <c r="AH353" i="2"/>
  <c r="AH71" i="2"/>
  <c r="AH140" i="2"/>
  <c r="AH733" i="2"/>
  <c r="AH676" i="2"/>
  <c r="AH596" i="2"/>
  <c r="AH460" i="2"/>
  <c r="AH537" i="2"/>
  <c r="AH643" i="2"/>
  <c r="AH82" i="2"/>
  <c r="AH683" i="2"/>
  <c r="AH56" i="2"/>
  <c r="AH236" i="2"/>
  <c r="AH631" i="2"/>
  <c r="AH595" i="2"/>
  <c r="AH494" i="2"/>
  <c r="AH397" i="2"/>
  <c r="AH255" i="2"/>
  <c r="AH217" i="2"/>
  <c r="AH726" i="2"/>
  <c r="AH253" i="2"/>
  <c r="AH230" i="2"/>
  <c r="AH441" i="2"/>
  <c r="AH31" i="2"/>
  <c r="AH269" i="2"/>
  <c r="AH320" i="2"/>
  <c r="AH372" i="2"/>
  <c r="AH518" i="2"/>
  <c r="AH543" i="2"/>
  <c r="AH546" i="2"/>
  <c r="AH704" i="2"/>
  <c r="AH446" i="2"/>
  <c r="AH272" i="2"/>
  <c r="AH128" i="2"/>
  <c r="AH107" i="2"/>
  <c r="AH359" i="2"/>
  <c r="AH203" i="2"/>
  <c r="AH504" i="2"/>
  <c r="AH428" i="2"/>
  <c r="AH278" i="2"/>
  <c r="AH582" i="2"/>
  <c r="AH412" i="2"/>
  <c r="AH512" i="2"/>
  <c r="AH515" i="2"/>
  <c r="AH379" i="2"/>
  <c r="AH85" i="2"/>
  <c r="AH50" i="2"/>
  <c r="AH212" i="2"/>
  <c r="AH283" i="2"/>
  <c r="AH29" i="2"/>
  <c r="AH51" i="2"/>
  <c r="AH449" i="2"/>
  <c r="AH687" i="2"/>
  <c r="AH292" i="2"/>
  <c r="AH728" i="2"/>
  <c r="AH396" i="2"/>
  <c r="AH225" i="2"/>
  <c r="AH150" i="2"/>
  <c r="AH459" i="2"/>
  <c r="AH679" i="2"/>
  <c r="AH579" i="2"/>
  <c r="AH486" i="2"/>
  <c r="AH129" i="2"/>
  <c r="AH106" i="2"/>
  <c r="AH713" i="2"/>
  <c r="AH26" i="2"/>
  <c r="AH465" i="2"/>
  <c r="AH707" i="2"/>
  <c r="AH135" i="2"/>
  <c r="AH385" i="2"/>
  <c r="AH711" i="2"/>
  <c r="AH415" i="2"/>
  <c r="AH194" i="2"/>
  <c r="AH673" i="2"/>
  <c r="AH502" i="2"/>
  <c r="AH322" i="2"/>
  <c r="AH665" i="2"/>
  <c r="AH189" i="2"/>
  <c r="AH422" i="2"/>
  <c r="AH42" i="2"/>
  <c r="AH14" i="2"/>
  <c r="AH407" i="2"/>
  <c r="AH400" i="2"/>
  <c r="AH495" i="2"/>
  <c r="AH373" i="2"/>
  <c r="AH20" i="2"/>
  <c r="AH477" i="2"/>
  <c r="AH289" i="2"/>
  <c r="AH186" i="2"/>
  <c r="AH391" i="2"/>
  <c r="AH604" i="2"/>
  <c r="AH572" i="2"/>
  <c r="AH682" i="2"/>
  <c r="AH381" i="2"/>
  <c r="AH538" i="2"/>
  <c r="AH41" i="2"/>
  <c r="AH493" i="2"/>
  <c r="AH699" i="2"/>
  <c r="AH528" i="2"/>
  <c r="AH364" i="2"/>
  <c r="AH737" i="2"/>
  <c r="AH66" i="2"/>
  <c r="AH214" i="2"/>
  <c r="AH302" i="2"/>
  <c r="AH578" i="2"/>
  <c r="AH660" i="2"/>
  <c r="AH621" i="2"/>
  <c r="AH496" i="2"/>
  <c r="AH664" i="2"/>
  <c r="AH735" i="2"/>
  <c r="AH620" i="2"/>
  <c r="AH447" i="2"/>
  <c r="AH619" i="2"/>
  <c r="AH404" i="2"/>
  <c r="AH547" i="2"/>
  <c r="AH468" i="2"/>
  <c r="AH96" i="2"/>
  <c r="AH240" i="2"/>
  <c r="AH63" i="2"/>
  <c r="AH58" i="2"/>
  <c r="AH237" i="2"/>
  <c r="AH27" i="2"/>
  <c r="AH419" i="2"/>
  <c r="AH448" i="2"/>
  <c r="AH196" i="2"/>
  <c r="AH357" i="2"/>
  <c r="AH274" i="2"/>
  <c r="AH133" i="2"/>
  <c r="AH625" i="2"/>
  <c r="AH35" i="2"/>
  <c r="AH349" i="2"/>
  <c r="AH167" i="2"/>
  <c r="AH179" i="2"/>
  <c r="AH110" i="2"/>
  <c r="AH659" i="2"/>
  <c r="AH566" i="2"/>
  <c r="AH689" i="2"/>
  <c r="AH61" i="2"/>
  <c r="AH457" i="2"/>
  <c r="AH23" i="2"/>
  <c r="AH238" i="2"/>
  <c r="AH88" i="2"/>
  <c r="AH576" i="2"/>
  <c r="AH387" i="2"/>
  <c r="AH263" i="2"/>
  <c r="AH32" i="2"/>
  <c r="AH553" i="2"/>
  <c r="AH514" i="2"/>
  <c r="AH732" i="2"/>
  <c r="AH199" i="2"/>
  <c r="AH712" i="2"/>
  <c r="AH123" i="2"/>
  <c r="AH416" i="2"/>
  <c r="AH636" i="2"/>
  <c r="AH375" i="2"/>
  <c r="AH417" i="2"/>
  <c r="AH723" i="2"/>
  <c r="AH268" i="2"/>
  <c r="AH425" i="2"/>
  <c r="AH694" i="2"/>
  <c r="AH509" i="2"/>
  <c r="AH390" i="2"/>
  <c r="AH38" i="2"/>
  <c r="AH155" i="2"/>
  <c r="AH339" i="2"/>
  <c r="AH603" i="2"/>
  <c r="AH681" i="2"/>
  <c r="AH119" i="2"/>
  <c r="AH134" i="2"/>
  <c r="AH111" i="2"/>
  <c r="AH215" i="2"/>
  <c r="AH650" i="2"/>
  <c r="AH326" i="2"/>
  <c r="AH399" i="2"/>
  <c r="AH126" i="2"/>
  <c r="AH646" i="2"/>
  <c r="AH534" i="2"/>
  <c r="AH591" i="2"/>
  <c r="AH169" i="2"/>
  <c r="AH257" i="2"/>
  <c r="AH356" i="2"/>
  <c r="AH688" i="2"/>
  <c r="AH221" i="2"/>
  <c r="AH275" i="2"/>
  <c r="AH405" i="2"/>
  <c r="AH730" i="2"/>
  <c r="AH691" i="2"/>
  <c r="AH721" i="2"/>
  <c r="AH564" i="2"/>
  <c r="AH132" i="2"/>
  <c r="AH142" i="2"/>
  <c r="AH219" i="2"/>
  <c r="AH254" i="2"/>
  <c r="AH367" i="2"/>
  <c r="AH511" i="2"/>
  <c r="AH113" i="2"/>
  <c r="AH571" i="2"/>
  <c r="AH130" i="2"/>
  <c r="AH709" i="2"/>
  <c r="AH662" i="2"/>
  <c r="AH162" i="2"/>
  <c r="AH469" i="2"/>
  <c r="AH586" i="2"/>
  <c r="AH666" i="2"/>
  <c r="AH445" i="2"/>
  <c r="AH703" i="2"/>
  <c r="AH635" i="2"/>
  <c r="AH719" i="2"/>
  <c r="AH383" i="2"/>
  <c r="AH602" i="2"/>
  <c r="AH672" i="2"/>
  <c r="AH83" i="2"/>
  <c r="AH628" i="2"/>
  <c r="AH739" i="2"/>
  <c r="AH442" i="2"/>
  <c r="AH632" i="2"/>
  <c r="AH117" i="2"/>
  <c r="AH575" i="2"/>
  <c r="AH315" i="2"/>
  <c r="AH536" i="2"/>
  <c r="AH615" i="2"/>
  <c r="AH616" i="2"/>
  <c r="AH630" i="2"/>
  <c r="AH568" i="2"/>
  <c r="AH358" i="2"/>
  <c r="AH251" i="2"/>
  <c r="AH168" i="2"/>
  <c r="AH409" i="2"/>
  <c r="AH103" i="2"/>
  <c r="AH293" i="2"/>
  <c r="AH501" i="2"/>
  <c r="AH157" i="2"/>
  <c r="AH248" i="2"/>
  <c r="AH433" i="2"/>
  <c r="AH531" i="2"/>
  <c r="AH522" i="2"/>
  <c r="AH386" i="2"/>
  <c r="AH241" i="2"/>
  <c r="AH729" i="2"/>
  <c r="AH434" i="2"/>
  <c r="AH291" i="2"/>
  <c r="AH319" i="2"/>
  <c r="AH143" i="2"/>
  <c r="AH581" i="2"/>
  <c r="AH487" i="2"/>
  <c r="AH201" i="2"/>
  <c r="AH499" i="2"/>
  <c r="AH677" i="2"/>
  <c r="AH181" i="2"/>
  <c r="AH698" i="2"/>
  <c r="AH171" i="2"/>
  <c r="AH583" i="2"/>
  <c r="AH335" i="2"/>
  <c r="AH541" i="2"/>
  <c r="AH598" i="2"/>
  <c r="AH524" i="2"/>
  <c r="AH497" i="2"/>
  <c r="AH685" i="2"/>
  <c r="AH624" i="2"/>
  <c r="AH601" i="2"/>
  <c r="AH376" i="2"/>
  <c r="AH521" i="2"/>
  <c r="AH209" i="2"/>
  <c r="AH337" i="2"/>
  <c r="AH588" i="2"/>
  <c r="AH451" i="2"/>
  <c r="AH675" i="2"/>
  <c r="AH720" i="2"/>
  <c r="AH671" i="2"/>
  <c r="AH483" i="2"/>
  <c r="AH594" i="2"/>
  <c r="AH393" i="2"/>
  <c r="AH374" i="2"/>
  <c r="AH618" i="2"/>
  <c r="AH280" i="2"/>
  <c r="AH461" i="2"/>
  <c r="AH613" i="2"/>
  <c r="AH668" i="2"/>
  <c r="AH456" i="2"/>
  <c r="AH323" i="2"/>
  <c r="AH438" i="2"/>
  <c r="AH651" i="2"/>
  <c r="AH649" i="2"/>
  <c r="AH724" i="2"/>
  <c r="AH436" i="2"/>
  <c r="AH427" i="2"/>
  <c r="AH657" i="2"/>
  <c r="AH473" i="2"/>
  <c r="AH701" i="2"/>
  <c r="AH696" i="2"/>
  <c r="AH607" i="2"/>
  <c r="AH700" i="2"/>
  <c r="AH738" i="2"/>
  <c r="AH599" i="2"/>
  <c r="AH614" i="2"/>
  <c r="AH587" i="2"/>
  <c r="AH705" i="2"/>
  <c r="AH716" i="2"/>
  <c r="AH655" i="2"/>
  <c r="AH718" i="2"/>
  <c r="AH734" i="2"/>
  <c r="AH670" i="2"/>
  <c r="AH717" i="2"/>
  <c r="AH736" i="2"/>
  <c r="AH714" i="2"/>
  <c r="AH715" i="2"/>
  <c r="AH652" i="2"/>
  <c r="AH589" i="2"/>
  <c r="AH693" i="2"/>
  <c r="AH669" i="2"/>
  <c r="AH706" i="2"/>
  <c r="AH708" i="2"/>
  <c r="AH731" i="2"/>
  <c r="AG611" i="2"/>
  <c r="AG557" i="2"/>
  <c r="AG638" i="2"/>
  <c r="AG139" i="2"/>
  <c r="AG424" i="2"/>
  <c r="AG526" i="2"/>
  <c r="AG435" i="2"/>
  <c r="AG600" i="2"/>
  <c r="AG520" i="2"/>
  <c r="AG330" i="2"/>
  <c r="AG402" i="2"/>
  <c r="AG458" i="2"/>
  <c r="AG622" i="2"/>
  <c r="AG250" i="2"/>
  <c r="AG266" i="2"/>
  <c r="AG232" i="2"/>
  <c r="AG484" i="2"/>
  <c r="AG190" i="2"/>
  <c r="AG548" i="2"/>
  <c r="AG697" i="2"/>
  <c r="AG340" i="2"/>
  <c r="AG550" i="2"/>
  <c r="AG431" i="2"/>
  <c r="AG516" i="2"/>
  <c r="AG89" i="2"/>
  <c r="AG36" i="2"/>
  <c r="AG617" i="2"/>
  <c r="AG314" i="2"/>
  <c r="AG244" i="2"/>
  <c r="AG90" i="2"/>
  <c r="AG218" i="2"/>
  <c r="AG542" i="2"/>
  <c r="AG380" i="2"/>
  <c r="AG645" i="2"/>
  <c r="AG6" i="2"/>
  <c r="AG279" i="2"/>
  <c r="AG198" i="2"/>
  <c r="AG648" i="2"/>
  <c r="AG116" i="2"/>
  <c r="AG530" i="2"/>
  <c r="AG101" i="2"/>
  <c r="AG104" i="2"/>
  <c r="AG535" i="2"/>
  <c r="AG72" i="2"/>
  <c r="AG242" i="2"/>
  <c r="AG377" i="2"/>
  <c r="AG235" i="2"/>
  <c r="AG333" i="2"/>
  <c r="AG629" i="2"/>
  <c r="AG84" i="2"/>
  <c r="AG559" i="2"/>
  <c r="AG328" i="2"/>
  <c r="AG59" i="2"/>
  <c r="AG160" i="2"/>
  <c r="AG481" i="2"/>
  <c r="AG65" i="2"/>
  <c r="AG121" i="2"/>
  <c r="AG577" i="2"/>
  <c r="AG453" i="2"/>
  <c r="AG472" i="2"/>
  <c r="AG321" i="2"/>
  <c r="AG371" i="2"/>
  <c r="AG462" i="2"/>
  <c r="AG226" i="2"/>
  <c r="AG455" i="2"/>
  <c r="AG392" i="2"/>
  <c r="AG267" i="2"/>
  <c r="AG115" i="2"/>
  <c r="AG331" i="2"/>
  <c r="AG464" i="2"/>
  <c r="AG166" i="2"/>
  <c r="AG178" i="2"/>
  <c r="AG141" i="2"/>
  <c r="AG474" i="2"/>
  <c r="AG152" i="2"/>
  <c r="AG362" i="2"/>
  <c r="AG249" i="2"/>
  <c r="AG3" i="2"/>
  <c r="AG667" i="2"/>
  <c r="AG368" i="2"/>
  <c r="AG444" i="2"/>
  <c r="AG549" i="2"/>
  <c r="AG182" i="2"/>
  <c r="AG195" i="2"/>
  <c r="AG580" i="2"/>
  <c r="AG112" i="2"/>
  <c r="AG288" i="2"/>
  <c r="AG561" i="2"/>
  <c r="AG287" i="2"/>
  <c r="AG639" i="2"/>
  <c r="AG342" i="2"/>
  <c r="AG437" i="2"/>
  <c r="AG297" i="2"/>
  <c r="AG74" i="2"/>
  <c r="AG86" i="2"/>
  <c r="AG127" i="2"/>
  <c r="AG43" i="2"/>
  <c r="AG8" i="2"/>
  <c r="AG33" i="2"/>
  <c r="AG246" i="2"/>
  <c r="AG125" i="2"/>
  <c r="AG443" i="2"/>
  <c r="AG485" i="2"/>
  <c r="AG227" i="2"/>
  <c r="AG329" i="2"/>
  <c r="AG284" i="2"/>
  <c r="AG306" i="2"/>
  <c r="AG264" i="2"/>
  <c r="AG439" i="2"/>
  <c r="AG341" i="2"/>
  <c r="AG118" i="2"/>
  <c r="AG366" i="2"/>
  <c r="AG204" i="2"/>
  <c r="AG532" i="2"/>
  <c r="AG423" i="2"/>
  <c r="AG137" i="2"/>
  <c r="AG684" i="2"/>
  <c r="AG211" i="2"/>
  <c r="AG634" i="2"/>
  <c r="AG156" i="2"/>
  <c r="AG10" i="2"/>
  <c r="AG282" i="2"/>
  <c r="AG519" i="2"/>
  <c r="AG54" i="2"/>
  <c r="AG299" i="2"/>
  <c r="AG170" i="2"/>
  <c r="AG324" i="2"/>
  <c r="AG148" i="2"/>
  <c r="AG663" i="2"/>
  <c r="AG347" i="2"/>
  <c r="AG295" i="2"/>
  <c r="AG507" i="2"/>
  <c r="AG633" i="2"/>
  <c r="AG39" i="2"/>
  <c r="AG233" i="2"/>
  <c r="AG478" i="2"/>
  <c r="AG265" i="2"/>
  <c r="AG49" i="2"/>
  <c r="AG351" i="2"/>
  <c r="AG421" i="2"/>
  <c r="AG307" i="2"/>
  <c r="AG686" i="2"/>
  <c r="AG298" i="2"/>
  <c r="AG308" i="2"/>
  <c r="AG17" i="2"/>
  <c r="AG80" i="2"/>
  <c r="AG228" i="2"/>
  <c r="AG490" i="2"/>
  <c r="AG317" i="2"/>
  <c r="AG73" i="2"/>
  <c r="AG99" i="2"/>
  <c r="AG310" i="2"/>
  <c r="AG395" i="2"/>
  <c r="AG470" i="2"/>
  <c r="AG305" i="2"/>
  <c r="AG273" i="2"/>
  <c r="AG539" i="2"/>
  <c r="AG154" i="2"/>
  <c r="AG420" i="2"/>
  <c r="AG529" i="2"/>
  <c r="AG467" i="2"/>
  <c r="AG555" i="2"/>
  <c r="AG552" i="2"/>
  <c r="AG414" i="2"/>
  <c r="AG606" i="2"/>
  <c r="AG654" i="2"/>
  <c r="AG608" i="2"/>
  <c r="AG503" i="2"/>
  <c r="AG354" i="2"/>
  <c r="AG286" i="2"/>
  <c r="AG551" i="2"/>
  <c r="AG674" i="2"/>
  <c r="AG573" i="2"/>
  <c r="AG382" i="2"/>
  <c r="AG163" i="2"/>
  <c r="AG678" i="2"/>
  <c r="AG68" i="2"/>
  <c r="AG161" i="2"/>
  <c r="AG25" i="2"/>
  <c r="AG4" i="2"/>
  <c r="AG243" i="2"/>
  <c r="AG37" i="2"/>
  <c r="AG177" i="2"/>
  <c r="AG47" i="2"/>
  <c r="AG592" i="2"/>
  <c r="AG642" i="2"/>
  <c r="AG224" i="2"/>
  <c r="AG491" i="2"/>
  <c r="AG597" i="2"/>
  <c r="AG22" i="2"/>
  <c r="AG661" i="2"/>
  <c r="AG610" i="2"/>
  <c r="AG334" i="2"/>
  <c r="AG408" i="2"/>
  <c r="AG562" i="2"/>
  <c r="AG205" i="2"/>
  <c r="AG475" i="2"/>
  <c r="AG343" i="2"/>
  <c r="AG480" i="2"/>
  <c r="AG527" i="2"/>
  <c r="AG91" i="2"/>
  <c r="AG411" i="2"/>
  <c r="AG192" i="2"/>
  <c r="AG432" i="2"/>
  <c r="AG406" i="2"/>
  <c r="AG95" i="2"/>
  <c r="AG398" i="2"/>
  <c r="AG100" i="2"/>
  <c r="AG452" i="2"/>
  <c r="AG394" i="2"/>
  <c r="AG304" i="2"/>
  <c r="AG403" i="2"/>
  <c r="AG97" i="2"/>
  <c r="AG64" i="2"/>
  <c r="AG506" i="2"/>
  <c r="AG658" i="2"/>
  <c r="AG574" i="2"/>
  <c r="AG556" i="2"/>
  <c r="AG94" i="2"/>
  <c r="AG378" i="2"/>
  <c r="AG540" i="2"/>
  <c r="AG252" i="2"/>
  <c r="AG138" i="2"/>
  <c r="AG7" i="2"/>
  <c r="AG641" i="2"/>
  <c r="AG220" i="2"/>
  <c r="AG476" i="2"/>
  <c r="AG440" i="2"/>
  <c r="AG258" i="2"/>
  <c r="AG466" i="2"/>
  <c r="AG52" i="2"/>
  <c r="AG262" i="2"/>
  <c r="AG60" i="2"/>
  <c r="AG722" i="2"/>
  <c r="AG300" i="2"/>
  <c r="AG78" i="2"/>
  <c r="AG563" i="2"/>
  <c r="AG413" i="2"/>
  <c r="AG332" i="2"/>
  <c r="AG418" i="2"/>
  <c r="AG57" i="2"/>
  <c r="AG345" i="2"/>
  <c r="AG710" i="2"/>
  <c r="AG355" i="2"/>
  <c r="AG640" i="2"/>
  <c r="AG21" i="2"/>
  <c r="AG584" i="2"/>
  <c r="AG67" i="2"/>
  <c r="AG75" i="2"/>
  <c r="AG727" i="2"/>
  <c r="AG510" i="2"/>
  <c r="AG482" i="2"/>
  <c r="AG239" i="2"/>
  <c r="AG188" i="2"/>
  <c r="AG605" i="2"/>
  <c r="AG313" i="2"/>
  <c r="AG174" i="2"/>
  <c r="AG533" i="2"/>
  <c r="AG338" i="2"/>
  <c r="AG489" i="2"/>
  <c r="AG9" i="2"/>
  <c r="AG290" i="2"/>
  <c r="AG81" i="2"/>
  <c r="AG93" i="2"/>
  <c r="AG430" i="2"/>
  <c r="AG316" i="2"/>
  <c r="AG48" i="2"/>
  <c r="AG554" i="2"/>
  <c r="AG369" i="2"/>
  <c r="AG352" i="2"/>
  <c r="AG200" i="2"/>
  <c r="AG301" i="2"/>
  <c r="AG281" i="2"/>
  <c r="AG44" i="2"/>
  <c r="AG336" i="2"/>
  <c r="AG463" i="2"/>
  <c r="AG558" i="2"/>
  <c r="AG656" i="2"/>
  <c r="AG384" i="2"/>
  <c r="AG213" i="2"/>
  <c r="AG222" i="2"/>
  <c r="AG55" i="2"/>
  <c r="AG210" i="2"/>
  <c r="AG40" i="2"/>
  <c r="AG261" i="2"/>
  <c r="AG500" i="2"/>
  <c r="AG593" i="2"/>
  <c r="AG98" i="2"/>
  <c r="AG92" i="2"/>
  <c r="AG207" i="2"/>
  <c r="AG365" i="2"/>
  <c r="AG105" i="2"/>
  <c r="AG690" i="2"/>
  <c r="AG361" i="2"/>
  <c r="AG53" i="2"/>
  <c r="AG623" i="2"/>
  <c r="AG172" i="2"/>
  <c r="AG114" i="2"/>
  <c r="AG569" i="2"/>
  <c r="AG164" i="2"/>
  <c r="AG612" i="2"/>
  <c r="AG260" i="2"/>
  <c r="AG70" i="2"/>
  <c r="AG124" i="2"/>
  <c r="AG327" i="2"/>
  <c r="AG346" i="2"/>
  <c r="AG256" i="2"/>
  <c r="AG544" i="2"/>
  <c r="AG523" i="2"/>
  <c r="AG147" i="2"/>
  <c r="AG69" i="2"/>
  <c r="AG570" i="2"/>
  <c r="AG680" i="2"/>
  <c r="AG149" i="2"/>
  <c r="AG508" i="2"/>
  <c r="AG450" i="2"/>
  <c r="AG202" i="2"/>
  <c r="AG247" i="2"/>
  <c r="AG360" i="2"/>
  <c r="AG285" i="2"/>
  <c r="AG309" i="2"/>
  <c r="AG19" i="2"/>
  <c r="AG11" i="2"/>
  <c r="AG488" i="2"/>
  <c r="AG270" i="2"/>
  <c r="AG184" i="2"/>
  <c r="AG370" i="2"/>
  <c r="AG216" i="2"/>
  <c r="AG193" i="2"/>
  <c r="AG120" i="2"/>
  <c r="AG498" i="2"/>
  <c r="AG567" i="2"/>
  <c r="AG145" i="2"/>
  <c r="AG702" i="2"/>
  <c r="AG276" i="2"/>
  <c r="AG401" i="2"/>
  <c r="AG122" i="2"/>
  <c r="AG187" i="2"/>
  <c r="AG183" i="2"/>
  <c r="AG644" i="2"/>
  <c r="AG28" i="2"/>
  <c r="AG294" i="2"/>
  <c r="AG505" i="2"/>
  <c r="AG318" i="2"/>
  <c r="AG46" i="2"/>
  <c r="AG647" i="2"/>
  <c r="AG24" i="2"/>
  <c r="AG348" i="2"/>
  <c r="AG136" i="2"/>
  <c r="AG158" i="2"/>
  <c r="AG87" i="2"/>
  <c r="AG234" i="2"/>
  <c r="AG725" i="2"/>
  <c r="AG12" i="2"/>
  <c r="AG565" i="2"/>
  <c r="AG389" i="2"/>
  <c r="AG34" i="2"/>
  <c r="AG653" i="2"/>
  <c r="AG109" i="2"/>
  <c r="AG479" i="2"/>
  <c r="AG492" i="2"/>
  <c r="AG560" i="2"/>
  <c r="AG344" i="2"/>
  <c r="AG277" i="2"/>
  <c r="AG609" i="2"/>
  <c r="AG146" i="2"/>
  <c r="AG176" i="2"/>
  <c r="AG426" i="2"/>
  <c r="AG545" i="2"/>
  <c r="AG325" i="2"/>
  <c r="AG223" i="2"/>
  <c r="AG79" i="2"/>
  <c r="AG208" i="2"/>
  <c r="AG259" i="2"/>
  <c r="AG350" i="2"/>
  <c r="AG102" i="2"/>
  <c r="AG429" i="2"/>
  <c r="AG13" i="2"/>
  <c r="AG303" i="2"/>
  <c r="AG206" i="2"/>
  <c r="AG153" i="2"/>
  <c r="AG245" i="2"/>
  <c r="AG695" i="2"/>
  <c r="AG637" i="2"/>
  <c r="AG144" i="2"/>
  <c r="AG627" i="2"/>
  <c r="AG471" i="2"/>
  <c r="AG45" i="2"/>
  <c r="AG454" i="2"/>
  <c r="AG2" i="2"/>
  <c r="AG692" i="2"/>
  <c r="AG197" i="2"/>
  <c r="AG173" i="2"/>
  <c r="AG585" i="2"/>
  <c r="AG626" i="2"/>
  <c r="AG76" i="2"/>
  <c r="AG388" i="2"/>
  <c r="AG363" i="2"/>
  <c r="AG131" i="2"/>
  <c r="AG5" i="2"/>
  <c r="AG151" i="2"/>
  <c r="AG271" i="2"/>
  <c r="AG191" i="2"/>
  <c r="AG311" i="2"/>
  <c r="AG175" i="2"/>
  <c r="AG513" i="2"/>
  <c r="AG165" i="2"/>
  <c r="AG30" i="2"/>
  <c r="AG410" i="2"/>
  <c r="AG312" i="2"/>
  <c r="AG16" i="2"/>
  <c r="AG159" i="2"/>
  <c r="AG525" i="2"/>
  <c r="AG18" i="2"/>
  <c r="AG15" i="2"/>
  <c r="AG180" i="2"/>
  <c r="AG517" i="2"/>
  <c r="AG185" i="2"/>
  <c r="AG229" i="2"/>
  <c r="AG231" i="2"/>
  <c r="AG590" i="2"/>
  <c r="AG62" i="2"/>
  <c r="AG296" i="2"/>
  <c r="AG108" i="2"/>
  <c r="AG77" i="2"/>
  <c r="AG353" i="2"/>
  <c r="AG71" i="2"/>
  <c r="AG140" i="2"/>
  <c r="AG733" i="2"/>
  <c r="AG676" i="2"/>
  <c r="AG596" i="2"/>
  <c r="AG460" i="2"/>
  <c r="AG537" i="2"/>
  <c r="AG643" i="2"/>
  <c r="AG82" i="2"/>
  <c r="AG683" i="2"/>
  <c r="AG56" i="2"/>
  <c r="AG236" i="2"/>
  <c r="AG631" i="2"/>
  <c r="AG595" i="2"/>
  <c r="AG494" i="2"/>
  <c r="AG397" i="2"/>
  <c r="AG255" i="2"/>
  <c r="AG217" i="2"/>
  <c r="AG726" i="2"/>
  <c r="AG253" i="2"/>
  <c r="AG230" i="2"/>
  <c r="AG441" i="2"/>
  <c r="AG31" i="2"/>
  <c r="AG269" i="2"/>
  <c r="AG320" i="2"/>
  <c r="AG372" i="2"/>
  <c r="AG518" i="2"/>
  <c r="AG543" i="2"/>
  <c r="AG546" i="2"/>
  <c r="AG704" i="2"/>
  <c r="AG446" i="2"/>
  <c r="AG272" i="2"/>
  <c r="AG128" i="2"/>
  <c r="AG107" i="2"/>
  <c r="AG359" i="2"/>
  <c r="AG203" i="2"/>
  <c r="AG504" i="2"/>
  <c r="AG428" i="2"/>
  <c r="AG278" i="2"/>
  <c r="AG582" i="2"/>
  <c r="AG412" i="2"/>
  <c r="AG512" i="2"/>
  <c r="AG515" i="2"/>
  <c r="AG379" i="2"/>
  <c r="AG85" i="2"/>
  <c r="AG50" i="2"/>
  <c r="AG212" i="2"/>
  <c r="AG283" i="2"/>
  <c r="AG29" i="2"/>
  <c r="AG51" i="2"/>
  <c r="AG449" i="2"/>
  <c r="AG687" i="2"/>
  <c r="AG292" i="2"/>
  <c r="AG728" i="2"/>
  <c r="AG396" i="2"/>
  <c r="AG225" i="2"/>
  <c r="AG150" i="2"/>
  <c r="AG459" i="2"/>
  <c r="AG679" i="2"/>
  <c r="AG579" i="2"/>
  <c r="AG486" i="2"/>
  <c r="AG129" i="2"/>
  <c r="AG106" i="2"/>
  <c r="AG713" i="2"/>
  <c r="AG26" i="2"/>
  <c r="AG465" i="2"/>
  <c r="AG707" i="2"/>
  <c r="AG135" i="2"/>
  <c r="AG385" i="2"/>
  <c r="AG711" i="2"/>
  <c r="AG415" i="2"/>
  <c r="AG194" i="2"/>
  <c r="AG673" i="2"/>
  <c r="AG502" i="2"/>
  <c r="AG322" i="2"/>
  <c r="AG665" i="2"/>
  <c r="AG189" i="2"/>
  <c r="AG422" i="2"/>
  <c r="AG42" i="2"/>
  <c r="AG14" i="2"/>
  <c r="AG407" i="2"/>
  <c r="AG400" i="2"/>
  <c r="AG495" i="2"/>
  <c r="AG373" i="2"/>
  <c r="AG20" i="2"/>
  <c r="AG477" i="2"/>
  <c r="AG289" i="2"/>
  <c r="AG186" i="2"/>
  <c r="AG391" i="2"/>
  <c r="AG604" i="2"/>
  <c r="AG572" i="2"/>
  <c r="AG682" i="2"/>
  <c r="AG381" i="2"/>
  <c r="AG538" i="2"/>
  <c r="AG41" i="2"/>
  <c r="AG493" i="2"/>
  <c r="AG699" i="2"/>
  <c r="AG528" i="2"/>
  <c r="AG364" i="2"/>
  <c r="AG737" i="2"/>
  <c r="AG66" i="2"/>
  <c r="AG214" i="2"/>
  <c r="AG302" i="2"/>
  <c r="AG578" i="2"/>
  <c r="AG660" i="2"/>
  <c r="AG621" i="2"/>
  <c r="AG496" i="2"/>
  <c r="AG664" i="2"/>
  <c r="AG735" i="2"/>
  <c r="AG620" i="2"/>
  <c r="AG447" i="2"/>
  <c r="AG619" i="2"/>
  <c r="AG404" i="2"/>
  <c r="AG547" i="2"/>
  <c r="AG468" i="2"/>
  <c r="AG96" i="2"/>
  <c r="AG240" i="2"/>
  <c r="AG63" i="2"/>
  <c r="AG58" i="2"/>
  <c r="AG237" i="2"/>
  <c r="AG27" i="2"/>
  <c r="AG419" i="2"/>
  <c r="AG448" i="2"/>
  <c r="AG196" i="2"/>
  <c r="AG357" i="2"/>
  <c r="AG274" i="2"/>
  <c r="AG133" i="2"/>
  <c r="AG625" i="2"/>
  <c r="AG35" i="2"/>
  <c r="AG349" i="2"/>
  <c r="AG167" i="2"/>
  <c r="AG179" i="2"/>
  <c r="AG110" i="2"/>
  <c r="AG659" i="2"/>
  <c r="AG566" i="2"/>
  <c r="AG689" i="2"/>
  <c r="AG61" i="2"/>
  <c r="AG457" i="2"/>
  <c r="AG23" i="2"/>
  <c r="AG238" i="2"/>
  <c r="AG88" i="2"/>
  <c r="AG576" i="2"/>
  <c r="AG387" i="2"/>
  <c r="AG263" i="2"/>
  <c r="AG32" i="2"/>
  <c r="AG553" i="2"/>
  <c r="AG514" i="2"/>
  <c r="AG732" i="2"/>
  <c r="AG199" i="2"/>
  <c r="AG712" i="2"/>
  <c r="AG123" i="2"/>
  <c r="AG416" i="2"/>
  <c r="AG636" i="2"/>
  <c r="AG375" i="2"/>
  <c r="AG417" i="2"/>
  <c r="AG723" i="2"/>
  <c r="AG268" i="2"/>
  <c r="AG425" i="2"/>
  <c r="AG694" i="2"/>
  <c r="AG509" i="2"/>
  <c r="AG390" i="2"/>
  <c r="AG38" i="2"/>
  <c r="AG155" i="2"/>
  <c r="AG339" i="2"/>
  <c r="AG603" i="2"/>
  <c r="AG681" i="2"/>
  <c r="AG119" i="2"/>
  <c r="AG134" i="2"/>
  <c r="AG111" i="2"/>
  <c r="AG215" i="2"/>
  <c r="AG650" i="2"/>
  <c r="AG326" i="2"/>
  <c r="AG399" i="2"/>
  <c r="AG126" i="2"/>
  <c r="AG646" i="2"/>
  <c r="AG534" i="2"/>
  <c r="AG591" i="2"/>
  <c r="AG169" i="2"/>
  <c r="AG257" i="2"/>
  <c r="AG356" i="2"/>
  <c r="AG688" i="2"/>
  <c r="AG221" i="2"/>
  <c r="AG275" i="2"/>
  <c r="AG405" i="2"/>
  <c r="AG730" i="2"/>
  <c r="AG691" i="2"/>
  <c r="AG721" i="2"/>
  <c r="AG564" i="2"/>
  <c r="AG132" i="2"/>
  <c r="AG142" i="2"/>
  <c r="AG219" i="2"/>
  <c r="AG254" i="2"/>
  <c r="AG367" i="2"/>
  <c r="AG511" i="2"/>
  <c r="AG113" i="2"/>
  <c r="AG571" i="2"/>
  <c r="AG130" i="2"/>
  <c r="AG709" i="2"/>
  <c r="AG662" i="2"/>
  <c r="AG162" i="2"/>
  <c r="AG469" i="2"/>
  <c r="AG586" i="2"/>
  <c r="AG666" i="2"/>
  <c r="AG445" i="2"/>
  <c r="AG703" i="2"/>
  <c r="AG635" i="2"/>
  <c r="AG719" i="2"/>
  <c r="AG383" i="2"/>
  <c r="AG602" i="2"/>
  <c r="AG672" i="2"/>
  <c r="AG83" i="2"/>
  <c r="AG628" i="2"/>
  <c r="AG739" i="2"/>
  <c r="AG442" i="2"/>
  <c r="AG632" i="2"/>
  <c r="AG117" i="2"/>
  <c r="AG575" i="2"/>
  <c r="AG315" i="2"/>
  <c r="AG536" i="2"/>
  <c r="AG615" i="2"/>
  <c r="AG616" i="2"/>
  <c r="AG630" i="2"/>
  <c r="AG568" i="2"/>
  <c r="AG358" i="2"/>
  <c r="AG251" i="2"/>
  <c r="AG168" i="2"/>
  <c r="AG409" i="2"/>
  <c r="AG103" i="2"/>
  <c r="AG293" i="2"/>
  <c r="AG501" i="2"/>
  <c r="AG157" i="2"/>
  <c r="AG248" i="2"/>
  <c r="AG433" i="2"/>
  <c r="AG531" i="2"/>
  <c r="AG522" i="2"/>
  <c r="AG386" i="2"/>
  <c r="AG241" i="2"/>
  <c r="AG729" i="2"/>
  <c r="AG434" i="2"/>
  <c r="AG291" i="2"/>
  <c r="AG319" i="2"/>
  <c r="AG143" i="2"/>
  <c r="AG581" i="2"/>
  <c r="AG487" i="2"/>
  <c r="AG201" i="2"/>
  <c r="AG499" i="2"/>
  <c r="AG677" i="2"/>
  <c r="AG181" i="2"/>
  <c r="AG698" i="2"/>
  <c r="AG171" i="2"/>
  <c r="AG583" i="2"/>
  <c r="AG335" i="2"/>
  <c r="AG541" i="2"/>
  <c r="AG598" i="2"/>
  <c r="AG524" i="2"/>
  <c r="AG497" i="2"/>
  <c r="AG685" i="2"/>
  <c r="AG624" i="2"/>
  <c r="AG601" i="2"/>
  <c r="AG376" i="2"/>
  <c r="AG521" i="2"/>
  <c r="AG209" i="2"/>
  <c r="AG337" i="2"/>
  <c r="AG588" i="2"/>
  <c r="AG451" i="2"/>
  <c r="AG675" i="2"/>
  <c r="AG720" i="2"/>
  <c r="AG671" i="2"/>
  <c r="AG483" i="2"/>
  <c r="AG594" i="2"/>
  <c r="AG393" i="2"/>
  <c r="AG374" i="2"/>
  <c r="AG618" i="2"/>
  <c r="AG280" i="2"/>
  <c r="AG461" i="2"/>
  <c r="AG613" i="2"/>
  <c r="AG668" i="2"/>
  <c r="AG456" i="2"/>
  <c r="AG323" i="2"/>
  <c r="AG438" i="2"/>
  <c r="AG651" i="2"/>
  <c r="AG649" i="2"/>
  <c r="AG724" i="2"/>
  <c r="AG436" i="2"/>
  <c r="AG427" i="2"/>
  <c r="AG657" i="2"/>
  <c r="AG473" i="2"/>
  <c r="AG701" i="2"/>
  <c r="AG696" i="2"/>
  <c r="AG607" i="2"/>
  <c r="AG700" i="2"/>
  <c r="AG738" i="2"/>
  <c r="AG599" i="2"/>
  <c r="AG614" i="2"/>
  <c r="AG587" i="2"/>
  <c r="AG705" i="2"/>
  <c r="AG716" i="2"/>
  <c r="AG655" i="2"/>
  <c r="AG718" i="2"/>
  <c r="AG734" i="2"/>
  <c r="AG670" i="2"/>
  <c r="AG717" i="2"/>
  <c r="AG736" i="2"/>
  <c r="AG714" i="2"/>
  <c r="AG715" i="2"/>
  <c r="AG652" i="2"/>
  <c r="AG589" i="2"/>
  <c r="AG693" i="2"/>
  <c r="AG669" i="2"/>
  <c r="AG706" i="2"/>
  <c r="AG708" i="2"/>
  <c r="AG731" i="2"/>
  <c r="AF611" i="2"/>
  <c r="AF557" i="2"/>
  <c r="AF638" i="2"/>
  <c r="AF139" i="2"/>
  <c r="AF424" i="2"/>
  <c r="AF526" i="2"/>
  <c r="AF435" i="2"/>
  <c r="AF600" i="2"/>
  <c r="AF520" i="2"/>
  <c r="AF330" i="2"/>
  <c r="AF402" i="2"/>
  <c r="AF458" i="2"/>
  <c r="AF622" i="2"/>
  <c r="AF250" i="2"/>
  <c r="AF266" i="2"/>
  <c r="AF232" i="2"/>
  <c r="AF484" i="2"/>
  <c r="AF190" i="2"/>
  <c r="AF548" i="2"/>
  <c r="AF697" i="2"/>
  <c r="AF340" i="2"/>
  <c r="AF550" i="2"/>
  <c r="AF431" i="2"/>
  <c r="AF516" i="2"/>
  <c r="AF89" i="2"/>
  <c r="AF36" i="2"/>
  <c r="AF617" i="2"/>
  <c r="AF314" i="2"/>
  <c r="AF244" i="2"/>
  <c r="AF90" i="2"/>
  <c r="AF218" i="2"/>
  <c r="AF542" i="2"/>
  <c r="AF380" i="2"/>
  <c r="AF645" i="2"/>
  <c r="AF6" i="2"/>
  <c r="AF279" i="2"/>
  <c r="AF198" i="2"/>
  <c r="AF648" i="2"/>
  <c r="AF116" i="2"/>
  <c r="AF530" i="2"/>
  <c r="AF101" i="2"/>
  <c r="AF104" i="2"/>
  <c r="AF535" i="2"/>
  <c r="AF72" i="2"/>
  <c r="AF242" i="2"/>
  <c r="AF377" i="2"/>
  <c r="AF235" i="2"/>
  <c r="AF333" i="2"/>
  <c r="AF629" i="2"/>
  <c r="AF84" i="2"/>
  <c r="AF559" i="2"/>
  <c r="AF328" i="2"/>
  <c r="AF59" i="2"/>
  <c r="AF160" i="2"/>
  <c r="AF481" i="2"/>
  <c r="AF65" i="2"/>
  <c r="AF121" i="2"/>
  <c r="AF577" i="2"/>
  <c r="AF453" i="2"/>
  <c r="AF472" i="2"/>
  <c r="AF321" i="2"/>
  <c r="AF371" i="2"/>
  <c r="AF462" i="2"/>
  <c r="AF226" i="2"/>
  <c r="AF455" i="2"/>
  <c r="AF392" i="2"/>
  <c r="AF267" i="2"/>
  <c r="AF115" i="2"/>
  <c r="AF331" i="2"/>
  <c r="AF464" i="2"/>
  <c r="AF166" i="2"/>
  <c r="AF178" i="2"/>
  <c r="AF141" i="2"/>
  <c r="AF474" i="2"/>
  <c r="AF152" i="2"/>
  <c r="AF362" i="2"/>
  <c r="AF249" i="2"/>
  <c r="AF3" i="2"/>
  <c r="AF667" i="2"/>
  <c r="AF368" i="2"/>
  <c r="AF444" i="2"/>
  <c r="AF549" i="2"/>
  <c r="AF182" i="2"/>
  <c r="AF195" i="2"/>
  <c r="AF580" i="2"/>
  <c r="AF112" i="2"/>
  <c r="AF288" i="2"/>
  <c r="AF561" i="2"/>
  <c r="AF287" i="2"/>
  <c r="AF639" i="2"/>
  <c r="AF342" i="2"/>
  <c r="AF437" i="2"/>
  <c r="AF297" i="2"/>
  <c r="AF74" i="2"/>
  <c r="AF86" i="2"/>
  <c r="AF127" i="2"/>
  <c r="AF43" i="2"/>
  <c r="AF8" i="2"/>
  <c r="AF33" i="2"/>
  <c r="AF246" i="2"/>
  <c r="AF125" i="2"/>
  <c r="AF443" i="2"/>
  <c r="AF485" i="2"/>
  <c r="AF227" i="2"/>
  <c r="AF329" i="2"/>
  <c r="AF284" i="2"/>
  <c r="AF306" i="2"/>
  <c r="AF264" i="2"/>
  <c r="AF439" i="2"/>
  <c r="AF341" i="2"/>
  <c r="AF118" i="2"/>
  <c r="AF366" i="2"/>
  <c r="AF204" i="2"/>
  <c r="AF532" i="2"/>
  <c r="AF423" i="2"/>
  <c r="AF137" i="2"/>
  <c r="AF684" i="2"/>
  <c r="AF211" i="2"/>
  <c r="AF634" i="2"/>
  <c r="AF156" i="2"/>
  <c r="AF10" i="2"/>
  <c r="AF282" i="2"/>
  <c r="AF519" i="2"/>
  <c r="AF54" i="2"/>
  <c r="AF299" i="2"/>
  <c r="AF170" i="2"/>
  <c r="AF324" i="2"/>
  <c r="AF148" i="2"/>
  <c r="AF663" i="2"/>
  <c r="AF347" i="2"/>
  <c r="AF295" i="2"/>
  <c r="AF507" i="2"/>
  <c r="AF633" i="2"/>
  <c r="AF39" i="2"/>
  <c r="AF233" i="2"/>
  <c r="AF478" i="2"/>
  <c r="AF265" i="2"/>
  <c r="AF49" i="2"/>
  <c r="AF351" i="2"/>
  <c r="AF421" i="2"/>
  <c r="AF307" i="2"/>
  <c r="AF686" i="2"/>
  <c r="AF298" i="2"/>
  <c r="AF308" i="2"/>
  <c r="AF17" i="2"/>
  <c r="AF80" i="2"/>
  <c r="AF228" i="2"/>
  <c r="AF490" i="2"/>
  <c r="AF317" i="2"/>
  <c r="AF73" i="2"/>
  <c r="AF99" i="2"/>
  <c r="AF310" i="2"/>
  <c r="AF395" i="2"/>
  <c r="AF470" i="2"/>
  <c r="AF305" i="2"/>
  <c r="AF273" i="2"/>
  <c r="AF539" i="2"/>
  <c r="AF154" i="2"/>
  <c r="AF420" i="2"/>
  <c r="AF529" i="2"/>
  <c r="AF467" i="2"/>
  <c r="AF555" i="2"/>
  <c r="AF552" i="2"/>
  <c r="AF414" i="2"/>
  <c r="AF606" i="2"/>
  <c r="AF654" i="2"/>
  <c r="AF608" i="2"/>
  <c r="AF503" i="2"/>
  <c r="AF354" i="2"/>
  <c r="AF286" i="2"/>
  <c r="AF551" i="2"/>
  <c r="AF674" i="2"/>
  <c r="AF573" i="2"/>
  <c r="AF382" i="2"/>
  <c r="AF163" i="2"/>
  <c r="AF678" i="2"/>
  <c r="AF68" i="2"/>
  <c r="AF161" i="2"/>
  <c r="AF25" i="2"/>
  <c r="AF4" i="2"/>
  <c r="AF243" i="2"/>
  <c r="AF37" i="2"/>
  <c r="AF177" i="2"/>
  <c r="AF47" i="2"/>
  <c r="AF592" i="2"/>
  <c r="AF642" i="2"/>
  <c r="AF224" i="2"/>
  <c r="AF491" i="2"/>
  <c r="AF597" i="2"/>
  <c r="AF22" i="2"/>
  <c r="AF661" i="2"/>
  <c r="AF610" i="2"/>
  <c r="AF334" i="2"/>
  <c r="AF408" i="2"/>
  <c r="AF562" i="2"/>
  <c r="AF205" i="2"/>
  <c r="AF475" i="2"/>
  <c r="AF343" i="2"/>
  <c r="AF480" i="2"/>
  <c r="AF527" i="2"/>
  <c r="AF91" i="2"/>
  <c r="AF411" i="2"/>
  <c r="AF192" i="2"/>
  <c r="AF432" i="2"/>
  <c r="AF406" i="2"/>
  <c r="AF95" i="2"/>
  <c r="AF398" i="2"/>
  <c r="AF100" i="2"/>
  <c r="AF452" i="2"/>
  <c r="AF394" i="2"/>
  <c r="AF304" i="2"/>
  <c r="AF403" i="2"/>
  <c r="AF97" i="2"/>
  <c r="AF64" i="2"/>
  <c r="AF506" i="2"/>
  <c r="AF658" i="2"/>
  <c r="AF574" i="2"/>
  <c r="AF556" i="2"/>
  <c r="AF94" i="2"/>
  <c r="AF378" i="2"/>
  <c r="AF540" i="2"/>
  <c r="AF252" i="2"/>
  <c r="AF138" i="2"/>
  <c r="AF7" i="2"/>
  <c r="AF641" i="2"/>
  <c r="AF220" i="2"/>
  <c r="AF476" i="2"/>
  <c r="AF440" i="2"/>
  <c r="AF258" i="2"/>
  <c r="AF466" i="2"/>
  <c r="AF52" i="2"/>
  <c r="AF262" i="2"/>
  <c r="AF60" i="2"/>
  <c r="AF722" i="2"/>
  <c r="AF300" i="2"/>
  <c r="AF78" i="2"/>
  <c r="AF563" i="2"/>
  <c r="AF413" i="2"/>
  <c r="AF332" i="2"/>
  <c r="AF418" i="2"/>
  <c r="AF57" i="2"/>
  <c r="AF345" i="2"/>
  <c r="AF710" i="2"/>
  <c r="AF355" i="2"/>
  <c r="AF640" i="2"/>
  <c r="AF21" i="2"/>
  <c r="AF584" i="2"/>
  <c r="AF67" i="2"/>
  <c r="AF75" i="2"/>
  <c r="AF727" i="2"/>
  <c r="AF510" i="2"/>
  <c r="AF482" i="2"/>
  <c r="AF239" i="2"/>
  <c r="AF188" i="2"/>
  <c r="AF605" i="2"/>
  <c r="AF313" i="2"/>
  <c r="AF174" i="2"/>
  <c r="AF533" i="2"/>
  <c r="AF338" i="2"/>
  <c r="AF489" i="2"/>
  <c r="AF9" i="2"/>
  <c r="AF290" i="2"/>
  <c r="AF81" i="2"/>
  <c r="AF93" i="2"/>
  <c r="AF430" i="2"/>
  <c r="AF316" i="2"/>
  <c r="AF48" i="2"/>
  <c r="AF554" i="2"/>
  <c r="AF369" i="2"/>
  <c r="AF352" i="2"/>
  <c r="AF200" i="2"/>
  <c r="AF301" i="2"/>
  <c r="AF281" i="2"/>
  <c r="AF44" i="2"/>
  <c r="AF336" i="2"/>
  <c r="AF463" i="2"/>
  <c r="AF558" i="2"/>
  <c r="AF656" i="2"/>
  <c r="AF384" i="2"/>
  <c r="AF213" i="2"/>
  <c r="AF222" i="2"/>
  <c r="AF55" i="2"/>
  <c r="AF210" i="2"/>
  <c r="AF40" i="2"/>
  <c r="AF261" i="2"/>
  <c r="AF500" i="2"/>
  <c r="AF593" i="2"/>
  <c r="AF98" i="2"/>
  <c r="AF92" i="2"/>
  <c r="AF207" i="2"/>
  <c r="AF365" i="2"/>
  <c r="AF105" i="2"/>
  <c r="AF690" i="2"/>
  <c r="AF361" i="2"/>
  <c r="AF53" i="2"/>
  <c r="AF623" i="2"/>
  <c r="AF172" i="2"/>
  <c r="AF114" i="2"/>
  <c r="AF569" i="2"/>
  <c r="AF164" i="2"/>
  <c r="AF612" i="2"/>
  <c r="AF260" i="2"/>
  <c r="AF70" i="2"/>
  <c r="AF124" i="2"/>
  <c r="AF327" i="2"/>
  <c r="AF346" i="2"/>
  <c r="AF256" i="2"/>
  <c r="AF544" i="2"/>
  <c r="AF523" i="2"/>
  <c r="AF147" i="2"/>
  <c r="AF69" i="2"/>
  <c r="AF570" i="2"/>
  <c r="AF680" i="2"/>
  <c r="AF149" i="2"/>
  <c r="AF508" i="2"/>
  <c r="AF450" i="2"/>
  <c r="AF202" i="2"/>
  <c r="AF247" i="2"/>
  <c r="AF360" i="2"/>
  <c r="AF285" i="2"/>
  <c r="AF309" i="2"/>
  <c r="AF19" i="2"/>
  <c r="AF11" i="2"/>
  <c r="AF488" i="2"/>
  <c r="AF270" i="2"/>
  <c r="AF184" i="2"/>
  <c r="AF370" i="2"/>
  <c r="AF216" i="2"/>
  <c r="AF193" i="2"/>
  <c r="AF120" i="2"/>
  <c r="AF498" i="2"/>
  <c r="AF567" i="2"/>
  <c r="AF145" i="2"/>
  <c r="AF702" i="2"/>
  <c r="AF276" i="2"/>
  <c r="AF401" i="2"/>
  <c r="AF122" i="2"/>
  <c r="AF187" i="2"/>
  <c r="AF183" i="2"/>
  <c r="AF644" i="2"/>
  <c r="AF28" i="2"/>
  <c r="AF294" i="2"/>
  <c r="AF505" i="2"/>
  <c r="AF318" i="2"/>
  <c r="AF46" i="2"/>
  <c r="AF647" i="2"/>
  <c r="AF24" i="2"/>
  <c r="AF348" i="2"/>
  <c r="AF136" i="2"/>
  <c r="AF158" i="2"/>
  <c r="AF87" i="2"/>
  <c r="AF234" i="2"/>
  <c r="AF725" i="2"/>
  <c r="AF12" i="2"/>
  <c r="AF565" i="2"/>
  <c r="AF389" i="2"/>
  <c r="AF34" i="2"/>
  <c r="AF653" i="2"/>
  <c r="AF109" i="2"/>
  <c r="AF479" i="2"/>
  <c r="AF492" i="2"/>
  <c r="AF560" i="2"/>
  <c r="AF344" i="2"/>
  <c r="AF277" i="2"/>
  <c r="AF609" i="2"/>
  <c r="AF146" i="2"/>
  <c r="AF176" i="2"/>
  <c r="AF426" i="2"/>
  <c r="AF545" i="2"/>
  <c r="AF325" i="2"/>
  <c r="AF223" i="2"/>
  <c r="AF79" i="2"/>
  <c r="AF208" i="2"/>
  <c r="AF259" i="2"/>
  <c r="AF350" i="2"/>
  <c r="AF102" i="2"/>
  <c r="AF429" i="2"/>
  <c r="AF13" i="2"/>
  <c r="AF303" i="2"/>
  <c r="AF206" i="2"/>
  <c r="AF153" i="2"/>
  <c r="AF245" i="2"/>
  <c r="AF695" i="2"/>
  <c r="AF637" i="2"/>
  <c r="AF144" i="2"/>
  <c r="AF627" i="2"/>
  <c r="AF471" i="2"/>
  <c r="AF45" i="2"/>
  <c r="AF454" i="2"/>
  <c r="AF2" i="2"/>
  <c r="AF692" i="2"/>
  <c r="AF197" i="2"/>
  <c r="AF173" i="2"/>
  <c r="AF585" i="2"/>
  <c r="AF626" i="2"/>
  <c r="AF76" i="2"/>
  <c r="AF388" i="2"/>
  <c r="AF363" i="2"/>
  <c r="AF131" i="2"/>
  <c r="AF5" i="2"/>
  <c r="AF151" i="2"/>
  <c r="AF271" i="2"/>
  <c r="AF191" i="2"/>
  <c r="AF311" i="2"/>
  <c r="AF175" i="2"/>
  <c r="AF513" i="2"/>
  <c r="AF165" i="2"/>
  <c r="AF30" i="2"/>
  <c r="AF410" i="2"/>
  <c r="AF312" i="2"/>
  <c r="AF16" i="2"/>
  <c r="AF159" i="2"/>
  <c r="AF525" i="2"/>
  <c r="AF18" i="2"/>
  <c r="AF15" i="2"/>
  <c r="AF180" i="2"/>
  <c r="AF517" i="2"/>
  <c r="AF185" i="2"/>
  <c r="AF229" i="2"/>
  <c r="AF231" i="2"/>
  <c r="AF590" i="2"/>
  <c r="AF62" i="2"/>
  <c r="AF296" i="2"/>
  <c r="AF108" i="2"/>
  <c r="AF77" i="2"/>
  <c r="AF353" i="2"/>
  <c r="AF71" i="2"/>
  <c r="AF140" i="2"/>
  <c r="AF733" i="2"/>
  <c r="AF676" i="2"/>
  <c r="AF596" i="2"/>
  <c r="AF460" i="2"/>
  <c r="AF537" i="2"/>
  <c r="AF643" i="2"/>
  <c r="AF82" i="2"/>
  <c r="AF683" i="2"/>
  <c r="AF56" i="2"/>
  <c r="AF236" i="2"/>
  <c r="AF631" i="2"/>
  <c r="AF595" i="2"/>
  <c r="AF494" i="2"/>
  <c r="AF397" i="2"/>
  <c r="AF255" i="2"/>
  <c r="AF217" i="2"/>
  <c r="AF726" i="2"/>
  <c r="AF253" i="2"/>
  <c r="AF230" i="2"/>
  <c r="AF441" i="2"/>
  <c r="AF31" i="2"/>
  <c r="AF269" i="2"/>
  <c r="AF320" i="2"/>
  <c r="AF372" i="2"/>
  <c r="AF518" i="2"/>
  <c r="AF543" i="2"/>
  <c r="AF546" i="2"/>
  <c r="AF704" i="2"/>
  <c r="AF446" i="2"/>
  <c r="AF272" i="2"/>
  <c r="AF128" i="2"/>
  <c r="AF107" i="2"/>
  <c r="AF359" i="2"/>
  <c r="AF203" i="2"/>
  <c r="AF504" i="2"/>
  <c r="AF428" i="2"/>
  <c r="AF278" i="2"/>
  <c r="AF582" i="2"/>
  <c r="AF412" i="2"/>
  <c r="AF512" i="2"/>
  <c r="AF515" i="2"/>
  <c r="AF379" i="2"/>
  <c r="AF85" i="2"/>
  <c r="AF50" i="2"/>
  <c r="AF212" i="2"/>
  <c r="AF283" i="2"/>
  <c r="AF29" i="2"/>
  <c r="AF51" i="2"/>
  <c r="AF449" i="2"/>
  <c r="AF687" i="2"/>
  <c r="AF292" i="2"/>
  <c r="AF728" i="2"/>
  <c r="AF396" i="2"/>
  <c r="AF225" i="2"/>
  <c r="AF150" i="2"/>
  <c r="AF459" i="2"/>
  <c r="AF679" i="2"/>
  <c r="AF579" i="2"/>
  <c r="AF486" i="2"/>
  <c r="AF129" i="2"/>
  <c r="AF106" i="2"/>
  <c r="AF713" i="2"/>
  <c r="AF26" i="2"/>
  <c r="AF465" i="2"/>
  <c r="AF707" i="2"/>
  <c r="AF135" i="2"/>
  <c r="AF385" i="2"/>
  <c r="AF711" i="2"/>
  <c r="AF415" i="2"/>
  <c r="AF194" i="2"/>
  <c r="AF673" i="2"/>
  <c r="AF502" i="2"/>
  <c r="AF322" i="2"/>
  <c r="AF665" i="2"/>
  <c r="AF189" i="2"/>
  <c r="AF422" i="2"/>
  <c r="AF42" i="2"/>
  <c r="AF14" i="2"/>
  <c r="AF407" i="2"/>
  <c r="AF400" i="2"/>
  <c r="AF495" i="2"/>
  <c r="AF373" i="2"/>
  <c r="AF20" i="2"/>
  <c r="AF477" i="2"/>
  <c r="AF289" i="2"/>
  <c r="AF186" i="2"/>
  <c r="AF391" i="2"/>
  <c r="AF604" i="2"/>
  <c r="AF572" i="2"/>
  <c r="AF682" i="2"/>
  <c r="AF381" i="2"/>
  <c r="AF538" i="2"/>
  <c r="AF41" i="2"/>
  <c r="AF493" i="2"/>
  <c r="AF699" i="2"/>
  <c r="AF528" i="2"/>
  <c r="AF364" i="2"/>
  <c r="AF737" i="2"/>
  <c r="AF66" i="2"/>
  <c r="AF214" i="2"/>
  <c r="AF302" i="2"/>
  <c r="AF578" i="2"/>
  <c r="AF660" i="2"/>
  <c r="AF621" i="2"/>
  <c r="AF496" i="2"/>
  <c r="AF664" i="2"/>
  <c r="AF735" i="2"/>
  <c r="AF620" i="2"/>
  <c r="AF447" i="2"/>
  <c r="AF619" i="2"/>
  <c r="AF404" i="2"/>
  <c r="AF547" i="2"/>
  <c r="AF468" i="2"/>
  <c r="AF96" i="2"/>
  <c r="AF240" i="2"/>
  <c r="AF63" i="2"/>
  <c r="AF58" i="2"/>
  <c r="AF237" i="2"/>
  <c r="AF27" i="2"/>
  <c r="AF419" i="2"/>
  <c r="AF448" i="2"/>
  <c r="AF196" i="2"/>
  <c r="AF357" i="2"/>
  <c r="AF274" i="2"/>
  <c r="AF133" i="2"/>
  <c r="AF625" i="2"/>
  <c r="AF35" i="2"/>
  <c r="AF349" i="2"/>
  <c r="AF167" i="2"/>
  <c r="AF179" i="2"/>
  <c r="AF110" i="2"/>
  <c r="AF659" i="2"/>
  <c r="AF566" i="2"/>
  <c r="AF689" i="2"/>
  <c r="AF61" i="2"/>
  <c r="AF457" i="2"/>
  <c r="AF23" i="2"/>
  <c r="AF238" i="2"/>
  <c r="AF88" i="2"/>
  <c r="AF576" i="2"/>
  <c r="AF387" i="2"/>
  <c r="AF263" i="2"/>
  <c r="AF32" i="2"/>
  <c r="AF553" i="2"/>
  <c r="AF514" i="2"/>
  <c r="AF732" i="2"/>
  <c r="AF199" i="2"/>
  <c r="AF712" i="2"/>
  <c r="AF123" i="2"/>
  <c r="AF416" i="2"/>
  <c r="AF636" i="2"/>
  <c r="AF375" i="2"/>
  <c r="AF417" i="2"/>
  <c r="AF723" i="2"/>
  <c r="AF268" i="2"/>
  <c r="AF425" i="2"/>
  <c r="AF694" i="2"/>
  <c r="AF509" i="2"/>
  <c r="AF390" i="2"/>
  <c r="AF38" i="2"/>
  <c r="AF155" i="2"/>
  <c r="AF339" i="2"/>
  <c r="AF603" i="2"/>
  <c r="AF681" i="2"/>
  <c r="AF119" i="2"/>
  <c r="AF134" i="2"/>
  <c r="AF111" i="2"/>
  <c r="AF215" i="2"/>
  <c r="AF650" i="2"/>
  <c r="AF326" i="2"/>
  <c r="AF399" i="2"/>
  <c r="AF126" i="2"/>
  <c r="AF646" i="2"/>
  <c r="AF534" i="2"/>
  <c r="AF591" i="2"/>
  <c r="AF169" i="2"/>
  <c r="AF257" i="2"/>
  <c r="AF356" i="2"/>
  <c r="AF688" i="2"/>
  <c r="AF221" i="2"/>
  <c r="AF275" i="2"/>
  <c r="AF405" i="2"/>
  <c r="AF730" i="2"/>
  <c r="AF691" i="2"/>
  <c r="AF721" i="2"/>
  <c r="AF564" i="2"/>
  <c r="AF132" i="2"/>
  <c r="AF142" i="2"/>
  <c r="AF219" i="2"/>
  <c r="AF254" i="2"/>
  <c r="AF367" i="2"/>
  <c r="AF511" i="2"/>
  <c r="AF113" i="2"/>
  <c r="AF571" i="2"/>
  <c r="AF130" i="2"/>
  <c r="AF709" i="2"/>
  <c r="AF662" i="2"/>
  <c r="AF162" i="2"/>
  <c r="AF469" i="2"/>
  <c r="AF586" i="2"/>
  <c r="AF666" i="2"/>
  <c r="AF445" i="2"/>
  <c r="AF703" i="2"/>
  <c r="AF635" i="2"/>
  <c r="AF719" i="2"/>
  <c r="AF383" i="2"/>
  <c r="AF602" i="2"/>
  <c r="AF672" i="2"/>
  <c r="AF83" i="2"/>
  <c r="AF628" i="2"/>
  <c r="AF739" i="2"/>
  <c r="AF442" i="2"/>
  <c r="AF632" i="2"/>
  <c r="AF117" i="2"/>
  <c r="AF575" i="2"/>
  <c r="AF315" i="2"/>
  <c r="AF536" i="2"/>
  <c r="AF615" i="2"/>
  <c r="AF616" i="2"/>
  <c r="AF630" i="2"/>
  <c r="AF568" i="2"/>
  <c r="AF358" i="2"/>
  <c r="AF251" i="2"/>
  <c r="AF168" i="2"/>
  <c r="AF409" i="2"/>
  <c r="AF103" i="2"/>
  <c r="AF293" i="2"/>
  <c r="AF501" i="2"/>
  <c r="AF157" i="2"/>
  <c r="AF248" i="2"/>
  <c r="AF433" i="2"/>
  <c r="AF531" i="2"/>
  <c r="AF522" i="2"/>
  <c r="AF386" i="2"/>
  <c r="AF241" i="2"/>
  <c r="AF729" i="2"/>
  <c r="AF434" i="2"/>
  <c r="AF291" i="2"/>
  <c r="AF319" i="2"/>
  <c r="AF143" i="2"/>
  <c r="AF581" i="2"/>
  <c r="AF487" i="2"/>
  <c r="AF201" i="2"/>
  <c r="AF499" i="2"/>
  <c r="AF677" i="2"/>
  <c r="AF181" i="2"/>
  <c r="AF698" i="2"/>
  <c r="AF171" i="2"/>
  <c r="AF583" i="2"/>
  <c r="AF335" i="2"/>
  <c r="AF541" i="2"/>
  <c r="AF598" i="2"/>
  <c r="AF524" i="2"/>
  <c r="AF497" i="2"/>
  <c r="AF685" i="2"/>
  <c r="AF624" i="2"/>
  <c r="AF601" i="2"/>
  <c r="AF376" i="2"/>
  <c r="AF521" i="2"/>
  <c r="AF209" i="2"/>
  <c r="AF337" i="2"/>
  <c r="AF588" i="2"/>
  <c r="AF451" i="2"/>
  <c r="AF675" i="2"/>
  <c r="AF720" i="2"/>
  <c r="AF671" i="2"/>
  <c r="AF483" i="2"/>
  <c r="AF594" i="2"/>
  <c r="AF393" i="2"/>
  <c r="AF374" i="2"/>
  <c r="AF618" i="2"/>
  <c r="AF280" i="2"/>
  <c r="AF461" i="2"/>
  <c r="AF613" i="2"/>
  <c r="AF668" i="2"/>
  <c r="AF456" i="2"/>
  <c r="AF323" i="2"/>
  <c r="AF438" i="2"/>
  <c r="AF651" i="2"/>
  <c r="AF649" i="2"/>
  <c r="AF724" i="2"/>
  <c r="AF436" i="2"/>
  <c r="AF427" i="2"/>
  <c r="AF657" i="2"/>
  <c r="AF473" i="2"/>
  <c r="AF701" i="2"/>
  <c r="AF696" i="2"/>
  <c r="AF607" i="2"/>
  <c r="AF700" i="2"/>
  <c r="AF738" i="2"/>
  <c r="AF599" i="2"/>
  <c r="AF614" i="2"/>
  <c r="AF587" i="2"/>
  <c r="AF705" i="2"/>
  <c r="AF716" i="2"/>
  <c r="AF655" i="2"/>
  <c r="AF718" i="2"/>
  <c r="AF734" i="2"/>
  <c r="AF670" i="2"/>
  <c r="AF717" i="2"/>
  <c r="AF736" i="2"/>
  <c r="AF714" i="2"/>
  <c r="AF715" i="2"/>
  <c r="AF652" i="2"/>
  <c r="AF589" i="2"/>
  <c r="AF693" i="2"/>
  <c r="AF669" i="2"/>
  <c r="AF706" i="2"/>
  <c r="AF708" i="2"/>
  <c r="AF731" i="2"/>
  <c r="AE611" i="2"/>
  <c r="AE557" i="2"/>
  <c r="AE638" i="2"/>
  <c r="AE139" i="2"/>
  <c r="AE424" i="2"/>
  <c r="AE526" i="2"/>
  <c r="AE435" i="2"/>
  <c r="AE600" i="2"/>
  <c r="AE520" i="2"/>
  <c r="AE330" i="2"/>
  <c r="AE402" i="2"/>
  <c r="AE458" i="2"/>
  <c r="AE622" i="2"/>
  <c r="AE250" i="2"/>
  <c r="AE266" i="2"/>
  <c r="AE232" i="2"/>
  <c r="AE484" i="2"/>
  <c r="AE190" i="2"/>
  <c r="AE548" i="2"/>
  <c r="AE697" i="2"/>
  <c r="AE340" i="2"/>
  <c r="AE550" i="2"/>
  <c r="AE431" i="2"/>
  <c r="AE516" i="2"/>
  <c r="AE89" i="2"/>
  <c r="AE36" i="2"/>
  <c r="AE617" i="2"/>
  <c r="AE314" i="2"/>
  <c r="AE244" i="2"/>
  <c r="AE90" i="2"/>
  <c r="AE218" i="2"/>
  <c r="AE542" i="2"/>
  <c r="AE380" i="2"/>
  <c r="AE645" i="2"/>
  <c r="AE6" i="2"/>
  <c r="AE279" i="2"/>
  <c r="AE198" i="2"/>
  <c r="AE648" i="2"/>
  <c r="AE116" i="2"/>
  <c r="AE530" i="2"/>
  <c r="AE101" i="2"/>
  <c r="AE104" i="2"/>
  <c r="AE535" i="2"/>
  <c r="AE72" i="2"/>
  <c r="AE242" i="2"/>
  <c r="AE377" i="2"/>
  <c r="AE235" i="2"/>
  <c r="AE333" i="2"/>
  <c r="AE629" i="2"/>
  <c r="AE84" i="2"/>
  <c r="AE559" i="2"/>
  <c r="AE328" i="2"/>
  <c r="AE59" i="2"/>
  <c r="AE160" i="2"/>
  <c r="AE481" i="2"/>
  <c r="AE65" i="2"/>
  <c r="AE121" i="2"/>
  <c r="AE577" i="2"/>
  <c r="AE453" i="2"/>
  <c r="AE472" i="2"/>
  <c r="AE321" i="2"/>
  <c r="AE371" i="2"/>
  <c r="AE462" i="2"/>
  <c r="AE226" i="2"/>
  <c r="AE455" i="2"/>
  <c r="AE392" i="2"/>
  <c r="AE267" i="2"/>
  <c r="AE115" i="2"/>
  <c r="AE331" i="2"/>
  <c r="AE464" i="2"/>
  <c r="AE166" i="2"/>
  <c r="AE178" i="2"/>
  <c r="AE141" i="2"/>
  <c r="AE474" i="2"/>
  <c r="AE152" i="2"/>
  <c r="AE362" i="2"/>
  <c r="AE249" i="2"/>
  <c r="AE3" i="2"/>
  <c r="AE667" i="2"/>
  <c r="AE368" i="2"/>
  <c r="AE444" i="2"/>
  <c r="AE549" i="2"/>
  <c r="AE182" i="2"/>
  <c r="AE195" i="2"/>
  <c r="AE580" i="2"/>
  <c r="AE112" i="2"/>
  <c r="AE288" i="2"/>
  <c r="AE561" i="2"/>
  <c r="AE287" i="2"/>
  <c r="AE639" i="2"/>
  <c r="AE342" i="2"/>
  <c r="AE437" i="2"/>
  <c r="AE297" i="2"/>
  <c r="AE74" i="2"/>
  <c r="AE86" i="2"/>
  <c r="AE127" i="2"/>
  <c r="AE43" i="2"/>
  <c r="AE8" i="2"/>
  <c r="AE33" i="2"/>
  <c r="AE246" i="2"/>
  <c r="AE125" i="2"/>
  <c r="AE443" i="2"/>
  <c r="AE485" i="2"/>
  <c r="AE227" i="2"/>
  <c r="AE329" i="2"/>
  <c r="AE284" i="2"/>
  <c r="AE306" i="2"/>
  <c r="AE264" i="2"/>
  <c r="AE439" i="2"/>
  <c r="AE341" i="2"/>
  <c r="AE118" i="2"/>
  <c r="AE366" i="2"/>
  <c r="AE204" i="2"/>
  <c r="AE532" i="2"/>
  <c r="AE423" i="2"/>
  <c r="AE137" i="2"/>
  <c r="AE684" i="2"/>
  <c r="AE211" i="2"/>
  <c r="AE634" i="2"/>
  <c r="AE156" i="2"/>
  <c r="AE10" i="2"/>
  <c r="AE282" i="2"/>
  <c r="AE519" i="2"/>
  <c r="AE54" i="2"/>
  <c r="AE299" i="2"/>
  <c r="AE170" i="2"/>
  <c r="AE324" i="2"/>
  <c r="AE148" i="2"/>
  <c r="AE663" i="2"/>
  <c r="AE347" i="2"/>
  <c r="AE295" i="2"/>
  <c r="AE507" i="2"/>
  <c r="AE633" i="2"/>
  <c r="AE39" i="2"/>
  <c r="AE233" i="2"/>
  <c r="AE478" i="2"/>
  <c r="AE265" i="2"/>
  <c r="AE49" i="2"/>
  <c r="AE351" i="2"/>
  <c r="AE421" i="2"/>
  <c r="AE307" i="2"/>
  <c r="AE686" i="2"/>
  <c r="AE298" i="2"/>
  <c r="AE308" i="2"/>
  <c r="AE17" i="2"/>
  <c r="AE80" i="2"/>
  <c r="AE228" i="2"/>
  <c r="AE490" i="2"/>
  <c r="AE317" i="2"/>
  <c r="AE73" i="2"/>
  <c r="AE99" i="2"/>
  <c r="AE310" i="2"/>
  <c r="AE395" i="2"/>
  <c r="AE470" i="2"/>
  <c r="AE305" i="2"/>
  <c r="AE273" i="2"/>
  <c r="AE539" i="2"/>
  <c r="AE154" i="2"/>
  <c r="AE420" i="2"/>
  <c r="AE529" i="2"/>
  <c r="AE467" i="2"/>
  <c r="AE555" i="2"/>
  <c r="AE552" i="2"/>
  <c r="AE414" i="2"/>
  <c r="AE606" i="2"/>
  <c r="AE654" i="2"/>
  <c r="AE608" i="2"/>
  <c r="AE503" i="2"/>
  <c r="AE354" i="2"/>
  <c r="AE286" i="2"/>
  <c r="AE551" i="2"/>
  <c r="AE674" i="2"/>
  <c r="AE573" i="2"/>
  <c r="AE382" i="2"/>
  <c r="AE163" i="2"/>
  <c r="AE678" i="2"/>
  <c r="AE68" i="2"/>
  <c r="AE161" i="2"/>
  <c r="AE25" i="2"/>
  <c r="AE4" i="2"/>
  <c r="AE243" i="2"/>
  <c r="AE37" i="2"/>
  <c r="AE177" i="2"/>
  <c r="AE47" i="2"/>
  <c r="AE592" i="2"/>
  <c r="AE642" i="2"/>
  <c r="AE224" i="2"/>
  <c r="AE491" i="2"/>
  <c r="AE597" i="2"/>
  <c r="AE22" i="2"/>
  <c r="AE661" i="2"/>
  <c r="AE610" i="2"/>
  <c r="AE334" i="2"/>
  <c r="AE408" i="2"/>
  <c r="AE562" i="2"/>
  <c r="AE205" i="2"/>
  <c r="AE475" i="2"/>
  <c r="AE343" i="2"/>
  <c r="AE480" i="2"/>
  <c r="AE527" i="2"/>
  <c r="AE91" i="2"/>
  <c r="AE411" i="2"/>
  <c r="AE192" i="2"/>
  <c r="AE432" i="2"/>
  <c r="AE406" i="2"/>
  <c r="AE95" i="2"/>
  <c r="AE398" i="2"/>
  <c r="AE100" i="2"/>
  <c r="AE452" i="2"/>
  <c r="AE394" i="2"/>
  <c r="AE304" i="2"/>
  <c r="AE403" i="2"/>
  <c r="AE97" i="2"/>
  <c r="AE64" i="2"/>
  <c r="AE506" i="2"/>
  <c r="AE658" i="2"/>
  <c r="AE574" i="2"/>
  <c r="AE556" i="2"/>
  <c r="AE94" i="2"/>
  <c r="AE378" i="2"/>
  <c r="AE540" i="2"/>
  <c r="AE252" i="2"/>
  <c r="AE138" i="2"/>
  <c r="AE7" i="2"/>
  <c r="AE641" i="2"/>
  <c r="AE220" i="2"/>
  <c r="AE476" i="2"/>
  <c r="AE440" i="2"/>
  <c r="AE258" i="2"/>
  <c r="AE466" i="2"/>
  <c r="AE52" i="2"/>
  <c r="AE262" i="2"/>
  <c r="AE60" i="2"/>
  <c r="AE722" i="2"/>
  <c r="AE300" i="2"/>
  <c r="AE78" i="2"/>
  <c r="AE563" i="2"/>
  <c r="AE413" i="2"/>
  <c r="AE332" i="2"/>
  <c r="AE418" i="2"/>
  <c r="AE57" i="2"/>
  <c r="AE345" i="2"/>
  <c r="AE710" i="2"/>
  <c r="AE355" i="2"/>
  <c r="AE640" i="2"/>
  <c r="AE21" i="2"/>
  <c r="AE584" i="2"/>
  <c r="AE67" i="2"/>
  <c r="AE75" i="2"/>
  <c r="AE727" i="2"/>
  <c r="AE510" i="2"/>
  <c r="AE482" i="2"/>
  <c r="AE239" i="2"/>
  <c r="AE188" i="2"/>
  <c r="AE605" i="2"/>
  <c r="AE313" i="2"/>
  <c r="AE174" i="2"/>
  <c r="AE533" i="2"/>
  <c r="AE338" i="2"/>
  <c r="AE489" i="2"/>
  <c r="AE9" i="2"/>
  <c r="AE290" i="2"/>
  <c r="AE81" i="2"/>
  <c r="AE93" i="2"/>
  <c r="AE430" i="2"/>
  <c r="AE316" i="2"/>
  <c r="AE48" i="2"/>
  <c r="AE554" i="2"/>
  <c r="AE369" i="2"/>
  <c r="AE352" i="2"/>
  <c r="AE200" i="2"/>
  <c r="AE301" i="2"/>
  <c r="AE281" i="2"/>
  <c r="AE44" i="2"/>
  <c r="AE336" i="2"/>
  <c r="AE463" i="2"/>
  <c r="AE558" i="2"/>
  <c r="AE656" i="2"/>
  <c r="AE384" i="2"/>
  <c r="AE213" i="2"/>
  <c r="AE222" i="2"/>
  <c r="AE55" i="2"/>
  <c r="AE210" i="2"/>
  <c r="AE40" i="2"/>
  <c r="AE261" i="2"/>
  <c r="AE500" i="2"/>
  <c r="AE593" i="2"/>
  <c r="AE98" i="2"/>
  <c r="AE92" i="2"/>
  <c r="AE207" i="2"/>
  <c r="AE365" i="2"/>
  <c r="AE105" i="2"/>
  <c r="AE690" i="2"/>
  <c r="AE361" i="2"/>
  <c r="AE53" i="2"/>
  <c r="AE623" i="2"/>
  <c r="AE172" i="2"/>
  <c r="AE114" i="2"/>
  <c r="AE569" i="2"/>
  <c r="AE164" i="2"/>
  <c r="AE612" i="2"/>
  <c r="AE260" i="2"/>
  <c r="AE70" i="2"/>
  <c r="AE124" i="2"/>
  <c r="AE327" i="2"/>
  <c r="AE346" i="2"/>
  <c r="AE256" i="2"/>
  <c r="AE544" i="2"/>
  <c r="AE523" i="2"/>
  <c r="AE147" i="2"/>
  <c r="AE69" i="2"/>
  <c r="AE570" i="2"/>
  <c r="AE680" i="2"/>
  <c r="AE149" i="2"/>
  <c r="AE508" i="2"/>
  <c r="AE450" i="2"/>
  <c r="AE202" i="2"/>
  <c r="AE247" i="2"/>
  <c r="AE360" i="2"/>
  <c r="AE285" i="2"/>
  <c r="AE309" i="2"/>
  <c r="AE19" i="2"/>
  <c r="AE11" i="2"/>
  <c r="AE488" i="2"/>
  <c r="AE270" i="2"/>
  <c r="AE184" i="2"/>
  <c r="AE370" i="2"/>
  <c r="AE216" i="2"/>
  <c r="AE193" i="2"/>
  <c r="AE120" i="2"/>
  <c r="AE498" i="2"/>
  <c r="AE567" i="2"/>
  <c r="AE145" i="2"/>
  <c r="AE702" i="2"/>
  <c r="AE276" i="2"/>
  <c r="AE401" i="2"/>
  <c r="AE122" i="2"/>
  <c r="AE187" i="2"/>
  <c r="AE183" i="2"/>
  <c r="AE644" i="2"/>
  <c r="AE28" i="2"/>
  <c r="AE294" i="2"/>
  <c r="AE505" i="2"/>
  <c r="AE318" i="2"/>
  <c r="AE46" i="2"/>
  <c r="AE647" i="2"/>
  <c r="AE24" i="2"/>
  <c r="AE348" i="2"/>
  <c r="AE136" i="2"/>
  <c r="AE158" i="2"/>
  <c r="AE87" i="2"/>
  <c r="AE234" i="2"/>
  <c r="AE725" i="2"/>
  <c r="AE12" i="2"/>
  <c r="AE565" i="2"/>
  <c r="AE389" i="2"/>
  <c r="AE34" i="2"/>
  <c r="AE653" i="2"/>
  <c r="AE109" i="2"/>
  <c r="AE479" i="2"/>
  <c r="AE492" i="2"/>
  <c r="AE560" i="2"/>
  <c r="AE344" i="2"/>
  <c r="AE277" i="2"/>
  <c r="AE609" i="2"/>
  <c r="AE146" i="2"/>
  <c r="AE176" i="2"/>
  <c r="AE426" i="2"/>
  <c r="AE545" i="2"/>
  <c r="AE325" i="2"/>
  <c r="AE223" i="2"/>
  <c r="AE79" i="2"/>
  <c r="AE208" i="2"/>
  <c r="AE259" i="2"/>
  <c r="AE350" i="2"/>
  <c r="AE102" i="2"/>
  <c r="AE429" i="2"/>
  <c r="AE13" i="2"/>
  <c r="AE303" i="2"/>
  <c r="AE206" i="2"/>
  <c r="AE153" i="2"/>
  <c r="AE245" i="2"/>
  <c r="AE695" i="2"/>
  <c r="AE637" i="2"/>
  <c r="AE144" i="2"/>
  <c r="AE627" i="2"/>
  <c r="AE471" i="2"/>
  <c r="AE45" i="2"/>
  <c r="AE454" i="2"/>
  <c r="AE2" i="2"/>
  <c r="AE692" i="2"/>
  <c r="AE197" i="2"/>
  <c r="AE173" i="2"/>
  <c r="AE585" i="2"/>
  <c r="AE626" i="2"/>
  <c r="AE76" i="2"/>
  <c r="AE388" i="2"/>
  <c r="AE363" i="2"/>
  <c r="AE131" i="2"/>
  <c r="AE5" i="2"/>
  <c r="AE151" i="2"/>
  <c r="AE271" i="2"/>
  <c r="AE191" i="2"/>
  <c r="AE311" i="2"/>
  <c r="AE175" i="2"/>
  <c r="AE513" i="2"/>
  <c r="AE165" i="2"/>
  <c r="AE30" i="2"/>
  <c r="AE410" i="2"/>
  <c r="AE312" i="2"/>
  <c r="AE16" i="2"/>
  <c r="AE159" i="2"/>
  <c r="AE525" i="2"/>
  <c r="AE18" i="2"/>
  <c r="AE15" i="2"/>
  <c r="AE180" i="2"/>
  <c r="AE517" i="2"/>
  <c r="AE185" i="2"/>
  <c r="AE229" i="2"/>
  <c r="AE231" i="2"/>
  <c r="AE590" i="2"/>
  <c r="AE62" i="2"/>
  <c r="AE296" i="2"/>
  <c r="AE108" i="2"/>
  <c r="AE77" i="2"/>
  <c r="AE353" i="2"/>
  <c r="AE71" i="2"/>
  <c r="AE140" i="2"/>
  <c r="AE733" i="2"/>
  <c r="AE676" i="2"/>
  <c r="AE596" i="2"/>
  <c r="AE460" i="2"/>
  <c r="AE537" i="2"/>
  <c r="AE643" i="2"/>
  <c r="AE82" i="2"/>
  <c r="AE683" i="2"/>
  <c r="AE56" i="2"/>
  <c r="AE236" i="2"/>
  <c r="AE631" i="2"/>
  <c r="AE595" i="2"/>
  <c r="AE494" i="2"/>
  <c r="AE397" i="2"/>
  <c r="AE255" i="2"/>
  <c r="AE217" i="2"/>
  <c r="AE726" i="2"/>
  <c r="AE253" i="2"/>
  <c r="AE230" i="2"/>
  <c r="AE441" i="2"/>
  <c r="AE31" i="2"/>
  <c r="AE269" i="2"/>
  <c r="AE320" i="2"/>
  <c r="AE372" i="2"/>
  <c r="AE518" i="2"/>
  <c r="AE543" i="2"/>
  <c r="AE546" i="2"/>
  <c r="AE704" i="2"/>
  <c r="AE446" i="2"/>
  <c r="AE272" i="2"/>
  <c r="AE128" i="2"/>
  <c r="AE107" i="2"/>
  <c r="AE359" i="2"/>
  <c r="AE203" i="2"/>
  <c r="AE504" i="2"/>
  <c r="AE428" i="2"/>
  <c r="AE278" i="2"/>
  <c r="AE582" i="2"/>
  <c r="AE412" i="2"/>
  <c r="AE512" i="2"/>
  <c r="AE515" i="2"/>
  <c r="AE379" i="2"/>
  <c r="AE85" i="2"/>
  <c r="AE50" i="2"/>
  <c r="AE212" i="2"/>
  <c r="AE283" i="2"/>
  <c r="AE29" i="2"/>
  <c r="AE51" i="2"/>
  <c r="AE449" i="2"/>
  <c r="AE687" i="2"/>
  <c r="AE292" i="2"/>
  <c r="AE728" i="2"/>
  <c r="AE396" i="2"/>
  <c r="AE225" i="2"/>
  <c r="AE150" i="2"/>
  <c r="AE459" i="2"/>
  <c r="AE679" i="2"/>
  <c r="AE579" i="2"/>
  <c r="AE486" i="2"/>
  <c r="AE129" i="2"/>
  <c r="AE106" i="2"/>
  <c r="AE713" i="2"/>
  <c r="AE26" i="2"/>
  <c r="AE465" i="2"/>
  <c r="AE707" i="2"/>
  <c r="AE135" i="2"/>
  <c r="AE385" i="2"/>
  <c r="AE711" i="2"/>
  <c r="AE415" i="2"/>
  <c r="AE194" i="2"/>
  <c r="AE673" i="2"/>
  <c r="AE502" i="2"/>
  <c r="AE322" i="2"/>
  <c r="AE665" i="2"/>
  <c r="AE189" i="2"/>
  <c r="AE422" i="2"/>
  <c r="AE42" i="2"/>
  <c r="AE14" i="2"/>
  <c r="AE407" i="2"/>
  <c r="AE400" i="2"/>
  <c r="AE495" i="2"/>
  <c r="AE373" i="2"/>
  <c r="AE20" i="2"/>
  <c r="AE477" i="2"/>
  <c r="AE289" i="2"/>
  <c r="AE186" i="2"/>
  <c r="AE391" i="2"/>
  <c r="AE604" i="2"/>
  <c r="AE572" i="2"/>
  <c r="AE682" i="2"/>
  <c r="AE381" i="2"/>
  <c r="AE538" i="2"/>
  <c r="AE41" i="2"/>
  <c r="AE493" i="2"/>
  <c r="AE699" i="2"/>
  <c r="AE528" i="2"/>
  <c r="AE364" i="2"/>
  <c r="AE737" i="2"/>
  <c r="AE66" i="2"/>
  <c r="AE214" i="2"/>
  <c r="AE302" i="2"/>
  <c r="AE578" i="2"/>
  <c r="AE660" i="2"/>
  <c r="AE621" i="2"/>
  <c r="AE496" i="2"/>
  <c r="AE664" i="2"/>
  <c r="AE735" i="2"/>
  <c r="AE620" i="2"/>
  <c r="AE447" i="2"/>
  <c r="AE619" i="2"/>
  <c r="AE404" i="2"/>
  <c r="AE547" i="2"/>
  <c r="AE468" i="2"/>
  <c r="AE96" i="2"/>
  <c r="AE240" i="2"/>
  <c r="AE63" i="2"/>
  <c r="AE58" i="2"/>
  <c r="AE237" i="2"/>
  <c r="AE27" i="2"/>
  <c r="AE419" i="2"/>
  <c r="AE448" i="2"/>
  <c r="AE196" i="2"/>
  <c r="AE357" i="2"/>
  <c r="AE274" i="2"/>
  <c r="AE133" i="2"/>
  <c r="AE625" i="2"/>
  <c r="AE35" i="2"/>
  <c r="AE349" i="2"/>
  <c r="AE167" i="2"/>
  <c r="AE179" i="2"/>
  <c r="AE110" i="2"/>
  <c r="AE659" i="2"/>
  <c r="AE566" i="2"/>
  <c r="AE689" i="2"/>
  <c r="AE61" i="2"/>
  <c r="AE457" i="2"/>
  <c r="AE23" i="2"/>
  <c r="AE238" i="2"/>
  <c r="AE88" i="2"/>
  <c r="AE576" i="2"/>
  <c r="AE387" i="2"/>
  <c r="AE263" i="2"/>
  <c r="AE32" i="2"/>
  <c r="AE553" i="2"/>
  <c r="AE514" i="2"/>
  <c r="AE732" i="2"/>
  <c r="AE199" i="2"/>
  <c r="AE712" i="2"/>
  <c r="AE123" i="2"/>
  <c r="AE416" i="2"/>
  <c r="AE636" i="2"/>
  <c r="AE375" i="2"/>
  <c r="AE417" i="2"/>
  <c r="AE723" i="2"/>
  <c r="AE268" i="2"/>
  <c r="AE425" i="2"/>
  <c r="AE694" i="2"/>
  <c r="AE509" i="2"/>
  <c r="AE390" i="2"/>
  <c r="AE38" i="2"/>
  <c r="AE155" i="2"/>
  <c r="AE339" i="2"/>
  <c r="AE603" i="2"/>
  <c r="AE681" i="2"/>
  <c r="AE119" i="2"/>
  <c r="AE134" i="2"/>
  <c r="AE111" i="2"/>
  <c r="AE215" i="2"/>
  <c r="AE650" i="2"/>
  <c r="AE326" i="2"/>
  <c r="AE399" i="2"/>
  <c r="AE126" i="2"/>
  <c r="AE646" i="2"/>
  <c r="AE534" i="2"/>
  <c r="AE591" i="2"/>
  <c r="AE169" i="2"/>
  <c r="AE257" i="2"/>
  <c r="AE356" i="2"/>
  <c r="AE688" i="2"/>
  <c r="AE221" i="2"/>
  <c r="AE275" i="2"/>
  <c r="AE405" i="2"/>
  <c r="AE730" i="2"/>
  <c r="AE691" i="2"/>
  <c r="AE721" i="2"/>
  <c r="AE564" i="2"/>
  <c r="AE132" i="2"/>
  <c r="AE142" i="2"/>
  <c r="AE219" i="2"/>
  <c r="AE254" i="2"/>
  <c r="AE367" i="2"/>
  <c r="AE511" i="2"/>
  <c r="AE113" i="2"/>
  <c r="AE571" i="2"/>
  <c r="AE130" i="2"/>
  <c r="AE709" i="2"/>
  <c r="AE662" i="2"/>
  <c r="AE162" i="2"/>
  <c r="AE469" i="2"/>
  <c r="AE586" i="2"/>
  <c r="AE666" i="2"/>
  <c r="AE445" i="2"/>
  <c r="AE703" i="2"/>
  <c r="AE635" i="2"/>
  <c r="AE719" i="2"/>
  <c r="AE383" i="2"/>
  <c r="AE602" i="2"/>
  <c r="AE672" i="2"/>
  <c r="AE83" i="2"/>
  <c r="AE628" i="2"/>
  <c r="AE739" i="2"/>
  <c r="AE442" i="2"/>
  <c r="AE632" i="2"/>
  <c r="AE117" i="2"/>
  <c r="AE575" i="2"/>
  <c r="AE315" i="2"/>
  <c r="AE536" i="2"/>
  <c r="AE615" i="2"/>
  <c r="AE616" i="2"/>
  <c r="AE630" i="2"/>
  <c r="AE568" i="2"/>
  <c r="AE358" i="2"/>
  <c r="AE251" i="2"/>
  <c r="AE168" i="2"/>
  <c r="AE409" i="2"/>
  <c r="AE103" i="2"/>
  <c r="AE293" i="2"/>
  <c r="AE501" i="2"/>
  <c r="AE157" i="2"/>
  <c r="AE248" i="2"/>
  <c r="AE433" i="2"/>
  <c r="AE531" i="2"/>
  <c r="AE522" i="2"/>
  <c r="AE386" i="2"/>
  <c r="AE241" i="2"/>
  <c r="AE729" i="2"/>
  <c r="AE434" i="2"/>
  <c r="AE291" i="2"/>
  <c r="AE319" i="2"/>
  <c r="AE143" i="2"/>
  <c r="AE581" i="2"/>
  <c r="AE487" i="2"/>
  <c r="AE201" i="2"/>
  <c r="AE499" i="2"/>
  <c r="AE677" i="2"/>
  <c r="AE181" i="2"/>
  <c r="AE698" i="2"/>
  <c r="AE171" i="2"/>
  <c r="AE583" i="2"/>
  <c r="AE335" i="2"/>
  <c r="AE541" i="2"/>
  <c r="AE598" i="2"/>
  <c r="AE524" i="2"/>
  <c r="AE497" i="2"/>
  <c r="AE685" i="2"/>
  <c r="AE624" i="2"/>
  <c r="AE601" i="2"/>
  <c r="AE376" i="2"/>
  <c r="AE521" i="2"/>
  <c r="AE209" i="2"/>
  <c r="AE337" i="2"/>
  <c r="AE588" i="2"/>
  <c r="AE451" i="2"/>
  <c r="AE675" i="2"/>
  <c r="AE720" i="2"/>
  <c r="AE671" i="2"/>
  <c r="AE483" i="2"/>
  <c r="AE594" i="2"/>
  <c r="AE393" i="2"/>
  <c r="AE374" i="2"/>
  <c r="AE618" i="2"/>
  <c r="AE280" i="2"/>
  <c r="AE461" i="2"/>
  <c r="AE613" i="2"/>
  <c r="AE668" i="2"/>
  <c r="AE456" i="2"/>
  <c r="AE323" i="2"/>
  <c r="AE438" i="2"/>
  <c r="AE651" i="2"/>
  <c r="AE649" i="2"/>
  <c r="AE724" i="2"/>
  <c r="AE436" i="2"/>
  <c r="AE427" i="2"/>
  <c r="AE657" i="2"/>
  <c r="AE473" i="2"/>
  <c r="AE701" i="2"/>
  <c r="AE696" i="2"/>
  <c r="AE607" i="2"/>
  <c r="AE700" i="2"/>
  <c r="AE738" i="2"/>
  <c r="AE599" i="2"/>
  <c r="AE614" i="2"/>
  <c r="AE587" i="2"/>
  <c r="AE705" i="2"/>
  <c r="AE716" i="2"/>
  <c r="AE655" i="2"/>
  <c r="AE718" i="2"/>
  <c r="AE734" i="2"/>
  <c r="AE670" i="2"/>
  <c r="AE717" i="2"/>
  <c r="AE736" i="2"/>
  <c r="AE714" i="2"/>
  <c r="AE715" i="2"/>
  <c r="AE652" i="2"/>
  <c r="AE589" i="2"/>
  <c r="AE693" i="2"/>
  <c r="AE669" i="2"/>
  <c r="AE706" i="2"/>
  <c r="AE708" i="2"/>
  <c r="AE731" i="2"/>
  <c r="AD611" i="2"/>
  <c r="AD557" i="2"/>
  <c r="AD638" i="2"/>
  <c r="AD139" i="2"/>
  <c r="AD424" i="2"/>
  <c r="AD526" i="2"/>
  <c r="AD435" i="2"/>
  <c r="AD600" i="2"/>
  <c r="AD520" i="2"/>
  <c r="AD330" i="2"/>
  <c r="AD402" i="2"/>
  <c r="AD458" i="2"/>
  <c r="AD622" i="2"/>
  <c r="AD250" i="2"/>
  <c r="AD266" i="2"/>
  <c r="AD232" i="2"/>
  <c r="AD484" i="2"/>
  <c r="AD190" i="2"/>
  <c r="AD548" i="2"/>
  <c r="AD697" i="2"/>
  <c r="AD340" i="2"/>
  <c r="AD550" i="2"/>
  <c r="AD431" i="2"/>
  <c r="AD516" i="2"/>
  <c r="AD89" i="2"/>
  <c r="AD36" i="2"/>
  <c r="AD617" i="2"/>
  <c r="AD314" i="2"/>
  <c r="AD244" i="2"/>
  <c r="AD90" i="2"/>
  <c r="AD218" i="2"/>
  <c r="AD542" i="2"/>
  <c r="AD380" i="2"/>
  <c r="AD645" i="2"/>
  <c r="AD6" i="2"/>
  <c r="AD279" i="2"/>
  <c r="AD198" i="2"/>
  <c r="AD648" i="2"/>
  <c r="AD116" i="2"/>
  <c r="AD530" i="2"/>
  <c r="AD101" i="2"/>
  <c r="AD104" i="2"/>
  <c r="AD535" i="2"/>
  <c r="AD72" i="2"/>
  <c r="AD242" i="2"/>
  <c r="AD377" i="2"/>
  <c r="AD235" i="2"/>
  <c r="AD333" i="2"/>
  <c r="AD629" i="2"/>
  <c r="AD84" i="2"/>
  <c r="AD559" i="2"/>
  <c r="AD328" i="2"/>
  <c r="AD59" i="2"/>
  <c r="AD160" i="2"/>
  <c r="AD481" i="2"/>
  <c r="AD65" i="2"/>
  <c r="AD121" i="2"/>
  <c r="AD577" i="2"/>
  <c r="AD453" i="2"/>
  <c r="AD472" i="2"/>
  <c r="AD321" i="2"/>
  <c r="AD371" i="2"/>
  <c r="AD462" i="2"/>
  <c r="AD226" i="2"/>
  <c r="AD455" i="2"/>
  <c r="AD392" i="2"/>
  <c r="AD267" i="2"/>
  <c r="AD115" i="2"/>
  <c r="AD331" i="2"/>
  <c r="AD464" i="2"/>
  <c r="AD166" i="2"/>
  <c r="AD178" i="2"/>
  <c r="AD141" i="2"/>
  <c r="AD474" i="2"/>
  <c r="AD152" i="2"/>
  <c r="AD362" i="2"/>
  <c r="AD249" i="2"/>
  <c r="AD3" i="2"/>
  <c r="AD667" i="2"/>
  <c r="AD368" i="2"/>
  <c r="AD444" i="2"/>
  <c r="AD549" i="2"/>
  <c r="AD182" i="2"/>
  <c r="AD195" i="2"/>
  <c r="AD580" i="2"/>
  <c r="AD112" i="2"/>
  <c r="AD288" i="2"/>
  <c r="AD561" i="2"/>
  <c r="AD287" i="2"/>
  <c r="AD639" i="2"/>
  <c r="AD342" i="2"/>
  <c r="AD437" i="2"/>
  <c r="AD297" i="2"/>
  <c r="AD74" i="2"/>
  <c r="AD86" i="2"/>
  <c r="AD127" i="2"/>
  <c r="AD43" i="2"/>
  <c r="AD8" i="2"/>
  <c r="AD33" i="2"/>
  <c r="AD246" i="2"/>
  <c r="AD125" i="2"/>
  <c r="AD443" i="2"/>
  <c r="AD485" i="2"/>
  <c r="AD227" i="2"/>
  <c r="AD329" i="2"/>
  <c r="AD284" i="2"/>
  <c r="AD306" i="2"/>
  <c r="AD264" i="2"/>
  <c r="AD439" i="2"/>
  <c r="AD341" i="2"/>
  <c r="AD118" i="2"/>
  <c r="AD366" i="2"/>
  <c r="AD204" i="2"/>
  <c r="AD532" i="2"/>
  <c r="AD423" i="2"/>
  <c r="AD137" i="2"/>
  <c r="AD684" i="2"/>
  <c r="AD211" i="2"/>
  <c r="AD634" i="2"/>
  <c r="AD156" i="2"/>
  <c r="AD10" i="2"/>
  <c r="AD282" i="2"/>
  <c r="AD519" i="2"/>
  <c r="AD54" i="2"/>
  <c r="AD299" i="2"/>
  <c r="AD170" i="2"/>
  <c r="AD324" i="2"/>
  <c r="AD148" i="2"/>
  <c r="AD663" i="2"/>
  <c r="AD347" i="2"/>
  <c r="AD295" i="2"/>
  <c r="AD507" i="2"/>
  <c r="AD633" i="2"/>
  <c r="AD39" i="2"/>
  <c r="AD233" i="2"/>
  <c r="AD478" i="2"/>
  <c r="AD265" i="2"/>
  <c r="AD49" i="2"/>
  <c r="AD351" i="2"/>
  <c r="AD421" i="2"/>
  <c r="AD307" i="2"/>
  <c r="AD686" i="2"/>
  <c r="AD298" i="2"/>
  <c r="AD308" i="2"/>
  <c r="AD17" i="2"/>
  <c r="AD80" i="2"/>
  <c r="AD228" i="2"/>
  <c r="AD490" i="2"/>
  <c r="AD317" i="2"/>
  <c r="AD73" i="2"/>
  <c r="AD99" i="2"/>
  <c r="AD310" i="2"/>
  <c r="AD395" i="2"/>
  <c r="AD470" i="2"/>
  <c r="AD305" i="2"/>
  <c r="AD273" i="2"/>
  <c r="AD539" i="2"/>
  <c r="AD154" i="2"/>
  <c r="AD420" i="2"/>
  <c r="AD529" i="2"/>
  <c r="AD467" i="2"/>
  <c r="AD555" i="2"/>
  <c r="AD552" i="2"/>
  <c r="AD414" i="2"/>
  <c r="AD606" i="2"/>
  <c r="AD654" i="2"/>
  <c r="AD608" i="2"/>
  <c r="AD503" i="2"/>
  <c r="AD354" i="2"/>
  <c r="AD286" i="2"/>
  <c r="AD551" i="2"/>
  <c r="AD674" i="2"/>
  <c r="AD573" i="2"/>
  <c r="AD382" i="2"/>
  <c r="AD163" i="2"/>
  <c r="AD678" i="2"/>
  <c r="AD68" i="2"/>
  <c r="AD161" i="2"/>
  <c r="AD25" i="2"/>
  <c r="AD4" i="2"/>
  <c r="AD243" i="2"/>
  <c r="AD37" i="2"/>
  <c r="AD177" i="2"/>
  <c r="AD47" i="2"/>
  <c r="AD592" i="2"/>
  <c r="AD642" i="2"/>
  <c r="AD224" i="2"/>
  <c r="AD491" i="2"/>
  <c r="AD597" i="2"/>
  <c r="AD22" i="2"/>
  <c r="AD661" i="2"/>
  <c r="AD610" i="2"/>
  <c r="AD334" i="2"/>
  <c r="AD408" i="2"/>
  <c r="AD562" i="2"/>
  <c r="AD205" i="2"/>
  <c r="AD475" i="2"/>
  <c r="AD343" i="2"/>
  <c r="AD480" i="2"/>
  <c r="AD527" i="2"/>
  <c r="AD91" i="2"/>
  <c r="AD411" i="2"/>
  <c r="AD192" i="2"/>
  <c r="AD432" i="2"/>
  <c r="AD406" i="2"/>
  <c r="AD95" i="2"/>
  <c r="AD398" i="2"/>
  <c r="AD100" i="2"/>
  <c r="AD452" i="2"/>
  <c r="AD394" i="2"/>
  <c r="AD304" i="2"/>
  <c r="AD403" i="2"/>
  <c r="AD97" i="2"/>
  <c r="AD64" i="2"/>
  <c r="AD506" i="2"/>
  <c r="AD658" i="2"/>
  <c r="AD574" i="2"/>
  <c r="AD556" i="2"/>
  <c r="AD94" i="2"/>
  <c r="AD378" i="2"/>
  <c r="AD540" i="2"/>
  <c r="AD252" i="2"/>
  <c r="AD138" i="2"/>
  <c r="AD7" i="2"/>
  <c r="AD641" i="2"/>
  <c r="AD220" i="2"/>
  <c r="AD476" i="2"/>
  <c r="AD440" i="2"/>
  <c r="AD258" i="2"/>
  <c r="AD466" i="2"/>
  <c r="AD52" i="2"/>
  <c r="AD262" i="2"/>
  <c r="AD60" i="2"/>
  <c r="AD722" i="2"/>
  <c r="AD300" i="2"/>
  <c r="AD78" i="2"/>
  <c r="AD563" i="2"/>
  <c r="AD413" i="2"/>
  <c r="AD332" i="2"/>
  <c r="AD418" i="2"/>
  <c r="AD57" i="2"/>
  <c r="AD345" i="2"/>
  <c r="AD710" i="2"/>
  <c r="AD355" i="2"/>
  <c r="AD640" i="2"/>
  <c r="AD21" i="2"/>
  <c r="AD584" i="2"/>
  <c r="AD67" i="2"/>
  <c r="AD75" i="2"/>
  <c r="AD727" i="2"/>
  <c r="AD510" i="2"/>
  <c r="AD482" i="2"/>
  <c r="AD239" i="2"/>
  <c r="AD188" i="2"/>
  <c r="AD605" i="2"/>
  <c r="AD313" i="2"/>
  <c r="AD174" i="2"/>
  <c r="AD533" i="2"/>
  <c r="AD338" i="2"/>
  <c r="AD489" i="2"/>
  <c r="AD9" i="2"/>
  <c r="AD290" i="2"/>
  <c r="AD81" i="2"/>
  <c r="AD93" i="2"/>
  <c r="AD430" i="2"/>
  <c r="AD316" i="2"/>
  <c r="AD48" i="2"/>
  <c r="AD554" i="2"/>
  <c r="AD369" i="2"/>
  <c r="AD352" i="2"/>
  <c r="AD200" i="2"/>
  <c r="AD301" i="2"/>
  <c r="AD281" i="2"/>
  <c r="AD44" i="2"/>
  <c r="AD336" i="2"/>
  <c r="AD463" i="2"/>
  <c r="AD558" i="2"/>
  <c r="AD656" i="2"/>
  <c r="AD384" i="2"/>
  <c r="AD213" i="2"/>
  <c r="AD222" i="2"/>
  <c r="AD55" i="2"/>
  <c r="AD210" i="2"/>
  <c r="AD40" i="2"/>
  <c r="AD261" i="2"/>
  <c r="AD500" i="2"/>
  <c r="AD593" i="2"/>
  <c r="AD98" i="2"/>
  <c r="AD92" i="2"/>
  <c r="AD207" i="2"/>
  <c r="AD365" i="2"/>
  <c r="AD105" i="2"/>
  <c r="AD690" i="2"/>
  <c r="AD361" i="2"/>
  <c r="AD53" i="2"/>
  <c r="AD623" i="2"/>
  <c r="AD172" i="2"/>
  <c r="AD114" i="2"/>
  <c r="AD569" i="2"/>
  <c r="AD164" i="2"/>
  <c r="AD612" i="2"/>
  <c r="AD260" i="2"/>
  <c r="AD70" i="2"/>
  <c r="AD124" i="2"/>
  <c r="AD327" i="2"/>
  <c r="AD346" i="2"/>
  <c r="AD256" i="2"/>
  <c r="AD544" i="2"/>
  <c r="AD523" i="2"/>
  <c r="AD147" i="2"/>
  <c r="AD69" i="2"/>
  <c r="AD570" i="2"/>
  <c r="AD680" i="2"/>
  <c r="AD149" i="2"/>
  <c r="AD508" i="2"/>
  <c r="AD450" i="2"/>
  <c r="AD202" i="2"/>
  <c r="AD247" i="2"/>
  <c r="AD360" i="2"/>
  <c r="AD285" i="2"/>
  <c r="AD309" i="2"/>
  <c r="AD19" i="2"/>
  <c r="AD11" i="2"/>
  <c r="AD488" i="2"/>
  <c r="AD270" i="2"/>
  <c r="AD184" i="2"/>
  <c r="AD370" i="2"/>
  <c r="AD216" i="2"/>
  <c r="AD193" i="2"/>
  <c r="AD120" i="2"/>
  <c r="AD498" i="2"/>
  <c r="AD567" i="2"/>
  <c r="AD145" i="2"/>
  <c r="AD702" i="2"/>
  <c r="AD276" i="2"/>
  <c r="AD401" i="2"/>
  <c r="AD122" i="2"/>
  <c r="AD187" i="2"/>
  <c r="AD183" i="2"/>
  <c r="AD644" i="2"/>
  <c r="AD28" i="2"/>
  <c r="AD294" i="2"/>
  <c r="AD505" i="2"/>
  <c r="AD318" i="2"/>
  <c r="AD46" i="2"/>
  <c r="AD647" i="2"/>
  <c r="AD24" i="2"/>
  <c r="AD348" i="2"/>
  <c r="AD136" i="2"/>
  <c r="AD158" i="2"/>
  <c r="AD87" i="2"/>
  <c r="AD234" i="2"/>
  <c r="AD725" i="2"/>
  <c r="AD12" i="2"/>
  <c r="AD565" i="2"/>
  <c r="AD389" i="2"/>
  <c r="AD34" i="2"/>
  <c r="AD653" i="2"/>
  <c r="AD109" i="2"/>
  <c r="AD479" i="2"/>
  <c r="AD492" i="2"/>
  <c r="AD560" i="2"/>
  <c r="AD344" i="2"/>
  <c r="AD277" i="2"/>
  <c r="AD609" i="2"/>
  <c r="AD146" i="2"/>
  <c r="AD176" i="2"/>
  <c r="AD426" i="2"/>
  <c r="AD545" i="2"/>
  <c r="AD325" i="2"/>
  <c r="AD223" i="2"/>
  <c r="AD79" i="2"/>
  <c r="AD208" i="2"/>
  <c r="AD259" i="2"/>
  <c r="AD350" i="2"/>
  <c r="AD102" i="2"/>
  <c r="AD429" i="2"/>
  <c r="AD13" i="2"/>
  <c r="AD303" i="2"/>
  <c r="AD206" i="2"/>
  <c r="AD153" i="2"/>
  <c r="AD245" i="2"/>
  <c r="AD695" i="2"/>
  <c r="AD637" i="2"/>
  <c r="AD144" i="2"/>
  <c r="AD627" i="2"/>
  <c r="AD471" i="2"/>
  <c r="AD45" i="2"/>
  <c r="AD454" i="2"/>
  <c r="AD2" i="2"/>
  <c r="AD692" i="2"/>
  <c r="AD197" i="2"/>
  <c r="AD173" i="2"/>
  <c r="AD585" i="2"/>
  <c r="AD626" i="2"/>
  <c r="AD76" i="2"/>
  <c r="AD388" i="2"/>
  <c r="AD363" i="2"/>
  <c r="AD131" i="2"/>
  <c r="AD5" i="2"/>
  <c r="AD151" i="2"/>
  <c r="AD271" i="2"/>
  <c r="AD191" i="2"/>
  <c r="AD311" i="2"/>
  <c r="AD175" i="2"/>
  <c r="AD513" i="2"/>
  <c r="AD165" i="2"/>
  <c r="AD30" i="2"/>
  <c r="AD410" i="2"/>
  <c r="AD312" i="2"/>
  <c r="AD16" i="2"/>
  <c r="AD159" i="2"/>
  <c r="AD525" i="2"/>
  <c r="AD18" i="2"/>
  <c r="AD15" i="2"/>
  <c r="AD180" i="2"/>
  <c r="AD517" i="2"/>
  <c r="AD185" i="2"/>
  <c r="AD229" i="2"/>
  <c r="AD231" i="2"/>
  <c r="AD590" i="2"/>
  <c r="AD62" i="2"/>
  <c r="AD296" i="2"/>
  <c r="AD108" i="2"/>
  <c r="AD77" i="2"/>
  <c r="AD353" i="2"/>
  <c r="AD71" i="2"/>
  <c r="AD140" i="2"/>
  <c r="AD733" i="2"/>
  <c r="AD676" i="2"/>
  <c r="AD596" i="2"/>
  <c r="AD460" i="2"/>
  <c r="AD537" i="2"/>
  <c r="AD643" i="2"/>
  <c r="AD82" i="2"/>
  <c r="AD683" i="2"/>
  <c r="AD56" i="2"/>
  <c r="AD236" i="2"/>
  <c r="AD631" i="2"/>
  <c r="AD595" i="2"/>
  <c r="AD494" i="2"/>
  <c r="AD397" i="2"/>
  <c r="AD255" i="2"/>
  <c r="AD217" i="2"/>
  <c r="AD726" i="2"/>
  <c r="AD253" i="2"/>
  <c r="AD230" i="2"/>
  <c r="AD441" i="2"/>
  <c r="AD31" i="2"/>
  <c r="AD269" i="2"/>
  <c r="AD320" i="2"/>
  <c r="AD372" i="2"/>
  <c r="AD518" i="2"/>
  <c r="AD543" i="2"/>
  <c r="AD546" i="2"/>
  <c r="AD704" i="2"/>
  <c r="AD446" i="2"/>
  <c r="AD272" i="2"/>
  <c r="AD128" i="2"/>
  <c r="AD107" i="2"/>
  <c r="AD359" i="2"/>
  <c r="AD203" i="2"/>
  <c r="AD504" i="2"/>
  <c r="AD428" i="2"/>
  <c r="AD278" i="2"/>
  <c r="AD582" i="2"/>
  <c r="AD412" i="2"/>
  <c r="AD512" i="2"/>
  <c r="AD515" i="2"/>
  <c r="AD379" i="2"/>
  <c r="AD85" i="2"/>
  <c r="AD50" i="2"/>
  <c r="AD212" i="2"/>
  <c r="AD283" i="2"/>
  <c r="AD29" i="2"/>
  <c r="AD51" i="2"/>
  <c r="AD449" i="2"/>
  <c r="AD687" i="2"/>
  <c r="AD292" i="2"/>
  <c r="AD728" i="2"/>
  <c r="AD396" i="2"/>
  <c r="AD225" i="2"/>
  <c r="AD150" i="2"/>
  <c r="AD459" i="2"/>
  <c r="AD679" i="2"/>
  <c r="AD579" i="2"/>
  <c r="AD486" i="2"/>
  <c r="AD129" i="2"/>
  <c r="AD106" i="2"/>
  <c r="AD713" i="2"/>
  <c r="AD26" i="2"/>
  <c r="AD465" i="2"/>
  <c r="AD707" i="2"/>
  <c r="AD135" i="2"/>
  <c r="AD385" i="2"/>
  <c r="AD711" i="2"/>
  <c r="AD415" i="2"/>
  <c r="AD194" i="2"/>
  <c r="AD673" i="2"/>
  <c r="AD502" i="2"/>
  <c r="AD322" i="2"/>
  <c r="AD665" i="2"/>
  <c r="AD189" i="2"/>
  <c r="AD422" i="2"/>
  <c r="AD42" i="2"/>
  <c r="AD14" i="2"/>
  <c r="AD407" i="2"/>
  <c r="AD400" i="2"/>
  <c r="AD495" i="2"/>
  <c r="AD373" i="2"/>
  <c r="AD20" i="2"/>
  <c r="AD477" i="2"/>
  <c r="AD289" i="2"/>
  <c r="AD186" i="2"/>
  <c r="AD391" i="2"/>
  <c r="AD604" i="2"/>
  <c r="AD572" i="2"/>
  <c r="AD682" i="2"/>
  <c r="AD381" i="2"/>
  <c r="AD538" i="2"/>
  <c r="AD41" i="2"/>
  <c r="AD493" i="2"/>
  <c r="AD699" i="2"/>
  <c r="AD528" i="2"/>
  <c r="AD364" i="2"/>
  <c r="AD737" i="2"/>
  <c r="AD66" i="2"/>
  <c r="AD214" i="2"/>
  <c r="AD302" i="2"/>
  <c r="AD578" i="2"/>
  <c r="AD660" i="2"/>
  <c r="AD621" i="2"/>
  <c r="AD496" i="2"/>
  <c r="AD664" i="2"/>
  <c r="AD735" i="2"/>
  <c r="AD620" i="2"/>
  <c r="AD447" i="2"/>
  <c r="AD619" i="2"/>
  <c r="AD404" i="2"/>
  <c r="AD547" i="2"/>
  <c r="AD468" i="2"/>
  <c r="AD96" i="2"/>
  <c r="AD240" i="2"/>
  <c r="AD63" i="2"/>
  <c r="AD58" i="2"/>
  <c r="AD237" i="2"/>
  <c r="AD27" i="2"/>
  <c r="AD419" i="2"/>
  <c r="AD448" i="2"/>
  <c r="AD196" i="2"/>
  <c r="AD357" i="2"/>
  <c r="AD274" i="2"/>
  <c r="AD133" i="2"/>
  <c r="AD625" i="2"/>
  <c r="AD35" i="2"/>
  <c r="AD349" i="2"/>
  <c r="AD167" i="2"/>
  <c r="AD179" i="2"/>
  <c r="AD110" i="2"/>
  <c r="AD659" i="2"/>
  <c r="AD566" i="2"/>
  <c r="AD689" i="2"/>
  <c r="AD61" i="2"/>
  <c r="AD457" i="2"/>
  <c r="AD23" i="2"/>
  <c r="AD238" i="2"/>
  <c r="AD88" i="2"/>
  <c r="AD576" i="2"/>
  <c r="AD387" i="2"/>
  <c r="AD263" i="2"/>
  <c r="AD32" i="2"/>
  <c r="AD553" i="2"/>
  <c r="AD514" i="2"/>
  <c r="AD732" i="2"/>
  <c r="AD199" i="2"/>
  <c r="AD712" i="2"/>
  <c r="AD123" i="2"/>
  <c r="AD416" i="2"/>
  <c r="AD636" i="2"/>
  <c r="AD375" i="2"/>
  <c r="AD417" i="2"/>
  <c r="AD723" i="2"/>
  <c r="AD268" i="2"/>
  <c r="AD425" i="2"/>
  <c r="AD694" i="2"/>
  <c r="AD509" i="2"/>
  <c r="AD390" i="2"/>
  <c r="AD38" i="2"/>
  <c r="AD155" i="2"/>
  <c r="AD339" i="2"/>
  <c r="AD603" i="2"/>
  <c r="AD681" i="2"/>
  <c r="AD119" i="2"/>
  <c r="AD134" i="2"/>
  <c r="AD111" i="2"/>
  <c r="AD215" i="2"/>
  <c r="AD650" i="2"/>
  <c r="AD326" i="2"/>
  <c r="AD399" i="2"/>
  <c r="AD126" i="2"/>
  <c r="AD646" i="2"/>
  <c r="AD534" i="2"/>
  <c r="AD591" i="2"/>
  <c r="AD169" i="2"/>
  <c r="AD257" i="2"/>
  <c r="AD356" i="2"/>
  <c r="AD688" i="2"/>
  <c r="AD221" i="2"/>
  <c r="AD275" i="2"/>
  <c r="AD405" i="2"/>
  <c r="AD730" i="2"/>
  <c r="AD691" i="2"/>
  <c r="AD721" i="2"/>
  <c r="AD564" i="2"/>
  <c r="AD132" i="2"/>
  <c r="AD142" i="2"/>
  <c r="AD219" i="2"/>
  <c r="AD254" i="2"/>
  <c r="AD367" i="2"/>
  <c r="AD511" i="2"/>
  <c r="AD113" i="2"/>
  <c r="AD571" i="2"/>
  <c r="AD130" i="2"/>
  <c r="AD709" i="2"/>
  <c r="AD662" i="2"/>
  <c r="AD162" i="2"/>
  <c r="AD469" i="2"/>
  <c r="AD586" i="2"/>
  <c r="AD666" i="2"/>
  <c r="AD445" i="2"/>
  <c r="AD703" i="2"/>
  <c r="AD635" i="2"/>
  <c r="AD719" i="2"/>
  <c r="AD383" i="2"/>
  <c r="AD602" i="2"/>
  <c r="AD672" i="2"/>
  <c r="AD83" i="2"/>
  <c r="AD628" i="2"/>
  <c r="AD739" i="2"/>
  <c r="AD442" i="2"/>
  <c r="AD632" i="2"/>
  <c r="AD117" i="2"/>
  <c r="AD575" i="2"/>
  <c r="AD315" i="2"/>
  <c r="AD536" i="2"/>
  <c r="AD615" i="2"/>
  <c r="AD616" i="2"/>
  <c r="AD630" i="2"/>
  <c r="AD568" i="2"/>
  <c r="AD358" i="2"/>
  <c r="AD251" i="2"/>
  <c r="AD168" i="2"/>
  <c r="AD409" i="2"/>
  <c r="AD103" i="2"/>
  <c r="AD293" i="2"/>
  <c r="AD501" i="2"/>
  <c r="AD157" i="2"/>
  <c r="AD248" i="2"/>
  <c r="AD433" i="2"/>
  <c r="AD531" i="2"/>
  <c r="AD522" i="2"/>
  <c r="AD386" i="2"/>
  <c r="AD241" i="2"/>
  <c r="AD729" i="2"/>
  <c r="AD434" i="2"/>
  <c r="AD291" i="2"/>
  <c r="AD319" i="2"/>
  <c r="AD143" i="2"/>
  <c r="AD581" i="2"/>
  <c r="AD487" i="2"/>
  <c r="AD201" i="2"/>
  <c r="AD499" i="2"/>
  <c r="AD677" i="2"/>
  <c r="AD181" i="2"/>
  <c r="AD698" i="2"/>
  <c r="AD171" i="2"/>
  <c r="AD583" i="2"/>
  <c r="AD335" i="2"/>
  <c r="AD541" i="2"/>
  <c r="AD598" i="2"/>
  <c r="AD524" i="2"/>
  <c r="AD497" i="2"/>
  <c r="AD685" i="2"/>
  <c r="AD624" i="2"/>
  <c r="AD601" i="2"/>
  <c r="AD376" i="2"/>
  <c r="AD521" i="2"/>
  <c r="AD209" i="2"/>
  <c r="AD337" i="2"/>
  <c r="AD588" i="2"/>
  <c r="AD451" i="2"/>
  <c r="AD675" i="2"/>
  <c r="AD720" i="2"/>
  <c r="AD671" i="2"/>
  <c r="AD483" i="2"/>
  <c r="AD594" i="2"/>
  <c r="AD393" i="2"/>
  <c r="AD374" i="2"/>
  <c r="AD618" i="2"/>
  <c r="AD280" i="2"/>
  <c r="AD461" i="2"/>
  <c r="AD613" i="2"/>
  <c r="AD668" i="2"/>
  <c r="AD456" i="2"/>
  <c r="AD323" i="2"/>
  <c r="AD438" i="2"/>
  <c r="AD651" i="2"/>
  <c r="AD649" i="2"/>
  <c r="AD724" i="2"/>
  <c r="AD436" i="2"/>
  <c r="AD427" i="2"/>
  <c r="AD657" i="2"/>
  <c r="AD473" i="2"/>
  <c r="AD701" i="2"/>
  <c r="AD696" i="2"/>
  <c r="AD607" i="2"/>
  <c r="AD700" i="2"/>
  <c r="AD738" i="2"/>
  <c r="AD599" i="2"/>
  <c r="AD614" i="2"/>
  <c r="AD587" i="2"/>
  <c r="AD705" i="2"/>
  <c r="AD716" i="2"/>
  <c r="AD655" i="2"/>
  <c r="AD718" i="2"/>
  <c r="AD734" i="2"/>
  <c r="AD670" i="2"/>
  <c r="AD717" i="2"/>
  <c r="AD736" i="2"/>
  <c r="AD714" i="2"/>
  <c r="AD715" i="2"/>
  <c r="AD652" i="2"/>
  <c r="AD589" i="2"/>
  <c r="AD693" i="2"/>
  <c r="AD669" i="2"/>
  <c r="AD706" i="2"/>
  <c r="AD708" i="2"/>
  <c r="AD731" i="2"/>
  <c r="AC611" i="2"/>
  <c r="AC557" i="2"/>
  <c r="AC638" i="2"/>
  <c r="AC139" i="2"/>
  <c r="AC424" i="2"/>
  <c r="AC526" i="2"/>
  <c r="AC435" i="2"/>
  <c r="AC600" i="2"/>
  <c r="AC520" i="2"/>
  <c r="AC330" i="2"/>
  <c r="AC402" i="2"/>
  <c r="AC458" i="2"/>
  <c r="AC622" i="2"/>
  <c r="AC250" i="2"/>
  <c r="AC266" i="2"/>
  <c r="AC232" i="2"/>
  <c r="AC484" i="2"/>
  <c r="AC190" i="2"/>
  <c r="AC548" i="2"/>
  <c r="AC697" i="2"/>
  <c r="AC340" i="2"/>
  <c r="AC550" i="2"/>
  <c r="AC431" i="2"/>
  <c r="AC516" i="2"/>
  <c r="AC89" i="2"/>
  <c r="AC36" i="2"/>
  <c r="AC617" i="2"/>
  <c r="AC314" i="2"/>
  <c r="AC244" i="2"/>
  <c r="AC90" i="2"/>
  <c r="AC218" i="2"/>
  <c r="AC542" i="2"/>
  <c r="AC380" i="2"/>
  <c r="AC645" i="2"/>
  <c r="AC6" i="2"/>
  <c r="AC279" i="2"/>
  <c r="AC198" i="2"/>
  <c r="AC648" i="2"/>
  <c r="AC116" i="2"/>
  <c r="AC530" i="2"/>
  <c r="AC101" i="2"/>
  <c r="AC104" i="2"/>
  <c r="AC535" i="2"/>
  <c r="AC72" i="2"/>
  <c r="AC242" i="2"/>
  <c r="AC377" i="2"/>
  <c r="AC235" i="2"/>
  <c r="AC333" i="2"/>
  <c r="AC629" i="2"/>
  <c r="AC84" i="2"/>
  <c r="AC559" i="2"/>
  <c r="AC328" i="2"/>
  <c r="AC59" i="2"/>
  <c r="AC160" i="2"/>
  <c r="AC481" i="2"/>
  <c r="AC65" i="2"/>
  <c r="AC121" i="2"/>
  <c r="AC577" i="2"/>
  <c r="AC453" i="2"/>
  <c r="AC472" i="2"/>
  <c r="AC321" i="2"/>
  <c r="AC371" i="2"/>
  <c r="AC462" i="2"/>
  <c r="AC226" i="2"/>
  <c r="AC455" i="2"/>
  <c r="AC392" i="2"/>
  <c r="AC267" i="2"/>
  <c r="AC115" i="2"/>
  <c r="AC331" i="2"/>
  <c r="AC464" i="2"/>
  <c r="AC166" i="2"/>
  <c r="AC178" i="2"/>
  <c r="AC141" i="2"/>
  <c r="AC474" i="2"/>
  <c r="AC152" i="2"/>
  <c r="AC362" i="2"/>
  <c r="AC249" i="2"/>
  <c r="AC3" i="2"/>
  <c r="AC667" i="2"/>
  <c r="AC368" i="2"/>
  <c r="AC444" i="2"/>
  <c r="AC549" i="2"/>
  <c r="AC182" i="2"/>
  <c r="AC195" i="2"/>
  <c r="AC580" i="2"/>
  <c r="AC112" i="2"/>
  <c r="AC288" i="2"/>
  <c r="AC561" i="2"/>
  <c r="AC287" i="2"/>
  <c r="AC639" i="2"/>
  <c r="AC342" i="2"/>
  <c r="AC437" i="2"/>
  <c r="AC297" i="2"/>
  <c r="AC74" i="2"/>
  <c r="AC86" i="2"/>
  <c r="AC127" i="2"/>
  <c r="AC43" i="2"/>
  <c r="AC8" i="2"/>
  <c r="AC33" i="2"/>
  <c r="AC246" i="2"/>
  <c r="AC125" i="2"/>
  <c r="AC443" i="2"/>
  <c r="AC485" i="2"/>
  <c r="AC227" i="2"/>
  <c r="AC329" i="2"/>
  <c r="AC284" i="2"/>
  <c r="AC306" i="2"/>
  <c r="AC264" i="2"/>
  <c r="AC439" i="2"/>
  <c r="AC341" i="2"/>
  <c r="AC118" i="2"/>
  <c r="AC366" i="2"/>
  <c r="AC204" i="2"/>
  <c r="AC532" i="2"/>
  <c r="AC423" i="2"/>
  <c r="AC137" i="2"/>
  <c r="AC684" i="2"/>
  <c r="AC211" i="2"/>
  <c r="AC634" i="2"/>
  <c r="AC156" i="2"/>
  <c r="AC10" i="2"/>
  <c r="AC282" i="2"/>
  <c r="AC519" i="2"/>
  <c r="AC54" i="2"/>
  <c r="AC299" i="2"/>
  <c r="AC170" i="2"/>
  <c r="AC324" i="2"/>
  <c r="AC148" i="2"/>
  <c r="AC663" i="2"/>
  <c r="AC347" i="2"/>
  <c r="AC295" i="2"/>
  <c r="AC507" i="2"/>
  <c r="AC633" i="2"/>
  <c r="AC39" i="2"/>
  <c r="AC233" i="2"/>
  <c r="AC478" i="2"/>
  <c r="AC265" i="2"/>
  <c r="AC49" i="2"/>
  <c r="AC351" i="2"/>
  <c r="AC421" i="2"/>
  <c r="AC307" i="2"/>
  <c r="AC686" i="2"/>
  <c r="AC298" i="2"/>
  <c r="AC308" i="2"/>
  <c r="AC17" i="2"/>
  <c r="AC80" i="2"/>
  <c r="AC228" i="2"/>
  <c r="AC490" i="2"/>
  <c r="AC317" i="2"/>
  <c r="AC73" i="2"/>
  <c r="AC99" i="2"/>
  <c r="AC310" i="2"/>
  <c r="AC395" i="2"/>
  <c r="AC470" i="2"/>
  <c r="AC305" i="2"/>
  <c r="AC273" i="2"/>
  <c r="AC539" i="2"/>
  <c r="AC154" i="2"/>
  <c r="AC420" i="2"/>
  <c r="AC529" i="2"/>
  <c r="AC467" i="2"/>
  <c r="AC555" i="2"/>
  <c r="AC552" i="2"/>
  <c r="AC414" i="2"/>
  <c r="AC606" i="2"/>
  <c r="AC654" i="2"/>
  <c r="AC608" i="2"/>
  <c r="AC503" i="2"/>
  <c r="AC354" i="2"/>
  <c r="AC286" i="2"/>
  <c r="AC551" i="2"/>
  <c r="AC674" i="2"/>
  <c r="AC573" i="2"/>
  <c r="AC382" i="2"/>
  <c r="AC163" i="2"/>
  <c r="AC678" i="2"/>
  <c r="AC68" i="2"/>
  <c r="AC161" i="2"/>
  <c r="AC25" i="2"/>
  <c r="AC4" i="2"/>
  <c r="AC243" i="2"/>
  <c r="AC37" i="2"/>
  <c r="AC177" i="2"/>
  <c r="AC47" i="2"/>
  <c r="AC592" i="2"/>
  <c r="AC642" i="2"/>
  <c r="AC224" i="2"/>
  <c r="AC491" i="2"/>
  <c r="AC597" i="2"/>
  <c r="AC22" i="2"/>
  <c r="AC661" i="2"/>
  <c r="AC610" i="2"/>
  <c r="AC334" i="2"/>
  <c r="AC408" i="2"/>
  <c r="AC562" i="2"/>
  <c r="AC205" i="2"/>
  <c r="AC475" i="2"/>
  <c r="AC343" i="2"/>
  <c r="AC480" i="2"/>
  <c r="AC527" i="2"/>
  <c r="AC91" i="2"/>
  <c r="AC411" i="2"/>
  <c r="AC192" i="2"/>
  <c r="AC432" i="2"/>
  <c r="AC406" i="2"/>
  <c r="AC95" i="2"/>
  <c r="AC398" i="2"/>
  <c r="AC100" i="2"/>
  <c r="AC452" i="2"/>
  <c r="AC394" i="2"/>
  <c r="AC304" i="2"/>
  <c r="AC403" i="2"/>
  <c r="AC97" i="2"/>
  <c r="AC64" i="2"/>
  <c r="AC506" i="2"/>
  <c r="AC658" i="2"/>
  <c r="AC574" i="2"/>
  <c r="AC556" i="2"/>
  <c r="AC94" i="2"/>
  <c r="AC378" i="2"/>
  <c r="AC540" i="2"/>
  <c r="AC252" i="2"/>
  <c r="AC138" i="2"/>
  <c r="AC7" i="2"/>
  <c r="AC641" i="2"/>
  <c r="AC220" i="2"/>
  <c r="AC476" i="2"/>
  <c r="AC440" i="2"/>
  <c r="AC258" i="2"/>
  <c r="AC466" i="2"/>
  <c r="AC52" i="2"/>
  <c r="AC262" i="2"/>
  <c r="AC60" i="2"/>
  <c r="AC722" i="2"/>
  <c r="AC300" i="2"/>
  <c r="AC78" i="2"/>
  <c r="AC563" i="2"/>
  <c r="AC413" i="2"/>
  <c r="AC332" i="2"/>
  <c r="AC418" i="2"/>
  <c r="AC57" i="2"/>
  <c r="AC345" i="2"/>
  <c r="AC710" i="2"/>
  <c r="AC355" i="2"/>
  <c r="AC640" i="2"/>
  <c r="AC21" i="2"/>
  <c r="AC584" i="2"/>
  <c r="AC67" i="2"/>
  <c r="AC75" i="2"/>
  <c r="AC727" i="2"/>
  <c r="AC510" i="2"/>
  <c r="AC482" i="2"/>
  <c r="AC239" i="2"/>
  <c r="AC188" i="2"/>
  <c r="AC605" i="2"/>
  <c r="AC313" i="2"/>
  <c r="AC174" i="2"/>
  <c r="AC533" i="2"/>
  <c r="AC338" i="2"/>
  <c r="AC489" i="2"/>
  <c r="AC9" i="2"/>
  <c r="AC290" i="2"/>
  <c r="AC81" i="2"/>
  <c r="AC93" i="2"/>
  <c r="AC430" i="2"/>
  <c r="AC316" i="2"/>
  <c r="AC48" i="2"/>
  <c r="AC554" i="2"/>
  <c r="AC369" i="2"/>
  <c r="AC352" i="2"/>
  <c r="AC200" i="2"/>
  <c r="AC301" i="2"/>
  <c r="AC281" i="2"/>
  <c r="AC44" i="2"/>
  <c r="AC336" i="2"/>
  <c r="AC463" i="2"/>
  <c r="AC558" i="2"/>
  <c r="AC656" i="2"/>
  <c r="AC384" i="2"/>
  <c r="AC213" i="2"/>
  <c r="AC222" i="2"/>
  <c r="AC55" i="2"/>
  <c r="AC210" i="2"/>
  <c r="AC40" i="2"/>
  <c r="AC261" i="2"/>
  <c r="AC500" i="2"/>
  <c r="AC593" i="2"/>
  <c r="AC98" i="2"/>
  <c r="AC92" i="2"/>
  <c r="AC207" i="2"/>
  <c r="AC365" i="2"/>
  <c r="AC105" i="2"/>
  <c r="AC690" i="2"/>
  <c r="AC361" i="2"/>
  <c r="AC53" i="2"/>
  <c r="AC623" i="2"/>
  <c r="AC172" i="2"/>
  <c r="AC114" i="2"/>
  <c r="AC569" i="2"/>
  <c r="AC164" i="2"/>
  <c r="AC612" i="2"/>
  <c r="AC260" i="2"/>
  <c r="AC70" i="2"/>
  <c r="AC124" i="2"/>
  <c r="AC327" i="2"/>
  <c r="AC346" i="2"/>
  <c r="AC256" i="2"/>
  <c r="AC544" i="2"/>
  <c r="AC523" i="2"/>
  <c r="AC147" i="2"/>
  <c r="AC69" i="2"/>
  <c r="AC570" i="2"/>
  <c r="AC680" i="2"/>
  <c r="AC149" i="2"/>
  <c r="AC508" i="2"/>
  <c r="AC450" i="2"/>
  <c r="AC202" i="2"/>
  <c r="AC247" i="2"/>
  <c r="AC360" i="2"/>
  <c r="AC285" i="2"/>
  <c r="AC309" i="2"/>
  <c r="AC19" i="2"/>
  <c r="AC11" i="2"/>
  <c r="AC488" i="2"/>
  <c r="AC270" i="2"/>
  <c r="AC184" i="2"/>
  <c r="AC370" i="2"/>
  <c r="AC216" i="2"/>
  <c r="AC193" i="2"/>
  <c r="AC120" i="2"/>
  <c r="AC498" i="2"/>
  <c r="AC567" i="2"/>
  <c r="AC145" i="2"/>
  <c r="AC702" i="2"/>
  <c r="AC276" i="2"/>
  <c r="AC401" i="2"/>
  <c r="AC122" i="2"/>
  <c r="AC187" i="2"/>
  <c r="AC183" i="2"/>
  <c r="AC644" i="2"/>
  <c r="AC28" i="2"/>
  <c r="AC294" i="2"/>
  <c r="AC505" i="2"/>
  <c r="AC318" i="2"/>
  <c r="AC46" i="2"/>
  <c r="AC647" i="2"/>
  <c r="AC24" i="2"/>
  <c r="AC348" i="2"/>
  <c r="AC136" i="2"/>
  <c r="AC158" i="2"/>
  <c r="AC87" i="2"/>
  <c r="AC234" i="2"/>
  <c r="AC725" i="2"/>
  <c r="AC12" i="2"/>
  <c r="AC565" i="2"/>
  <c r="AC389" i="2"/>
  <c r="AC34" i="2"/>
  <c r="AC653" i="2"/>
  <c r="AC109" i="2"/>
  <c r="AC479" i="2"/>
  <c r="AC492" i="2"/>
  <c r="AC560" i="2"/>
  <c r="AC344" i="2"/>
  <c r="AC277" i="2"/>
  <c r="AC609" i="2"/>
  <c r="AC146" i="2"/>
  <c r="AC176" i="2"/>
  <c r="AC426" i="2"/>
  <c r="AC545" i="2"/>
  <c r="AC325" i="2"/>
  <c r="AC223" i="2"/>
  <c r="AC79" i="2"/>
  <c r="AC208" i="2"/>
  <c r="AC259" i="2"/>
  <c r="AC350" i="2"/>
  <c r="AC102" i="2"/>
  <c r="AC429" i="2"/>
  <c r="AC13" i="2"/>
  <c r="AC303" i="2"/>
  <c r="AC206" i="2"/>
  <c r="AC153" i="2"/>
  <c r="AC245" i="2"/>
  <c r="AC695" i="2"/>
  <c r="AC637" i="2"/>
  <c r="AC144" i="2"/>
  <c r="AC627" i="2"/>
  <c r="AC471" i="2"/>
  <c r="AC45" i="2"/>
  <c r="AC454" i="2"/>
  <c r="AC2" i="2"/>
  <c r="AC692" i="2"/>
  <c r="AC197" i="2"/>
  <c r="AC173" i="2"/>
  <c r="AC585" i="2"/>
  <c r="AC626" i="2"/>
  <c r="AC76" i="2"/>
  <c r="AC388" i="2"/>
  <c r="AC363" i="2"/>
  <c r="AC131" i="2"/>
  <c r="AC5" i="2"/>
  <c r="AC151" i="2"/>
  <c r="AC271" i="2"/>
  <c r="AC191" i="2"/>
  <c r="AC311" i="2"/>
  <c r="AC175" i="2"/>
  <c r="AC513" i="2"/>
  <c r="AC165" i="2"/>
  <c r="AC30" i="2"/>
  <c r="AC410" i="2"/>
  <c r="AC312" i="2"/>
  <c r="AC16" i="2"/>
  <c r="AC159" i="2"/>
  <c r="AC525" i="2"/>
  <c r="AC18" i="2"/>
  <c r="AC15" i="2"/>
  <c r="AC180" i="2"/>
  <c r="AC517" i="2"/>
  <c r="AC185" i="2"/>
  <c r="AC229" i="2"/>
  <c r="AC231" i="2"/>
  <c r="AC590" i="2"/>
  <c r="AC62" i="2"/>
  <c r="AC296" i="2"/>
  <c r="AC108" i="2"/>
  <c r="AC77" i="2"/>
  <c r="AC353" i="2"/>
  <c r="AC71" i="2"/>
  <c r="AC140" i="2"/>
  <c r="AC733" i="2"/>
  <c r="AC676" i="2"/>
  <c r="AC596" i="2"/>
  <c r="AC460" i="2"/>
  <c r="AC537" i="2"/>
  <c r="AC643" i="2"/>
  <c r="AC82" i="2"/>
  <c r="AC683" i="2"/>
  <c r="AC56" i="2"/>
  <c r="AC236" i="2"/>
  <c r="AC631" i="2"/>
  <c r="AC595" i="2"/>
  <c r="AC494" i="2"/>
  <c r="AC397" i="2"/>
  <c r="AC255" i="2"/>
  <c r="AC217" i="2"/>
  <c r="AC726" i="2"/>
  <c r="AC253" i="2"/>
  <c r="AC230" i="2"/>
  <c r="AC441" i="2"/>
  <c r="AC31" i="2"/>
  <c r="AC269" i="2"/>
  <c r="AC320" i="2"/>
  <c r="AC372" i="2"/>
  <c r="AC518" i="2"/>
  <c r="AC543" i="2"/>
  <c r="AC546" i="2"/>
  <c r="AC704" i="2"/>
  <c r="AC446" i="2"/>
  <c r="AC272" i="2"/>
  <c r="AC128" i="2"/>
  <c r="AC107" i="2"/>
  <c r="AC359" i="2"/>
  <c r="AC203" i="2"/>
  <c r="AC504" i="2"/>
  <c r="AC428" i="2"/>
  <c r="AC278" i="2"/>
  <c r="AC582" i="2"/>
  <c r="AC412" i="2"/>
  <c r="AC512" i="2"/>
  <c r="AC515" i="2"/>
  <c r="AC379" i="2"/>
  <c r="AC85" i="2"/>
  <c r="AC50" i="2"/>
  <c r="AC212" i="2"/>
  <c r="AC283" i="2"/>
  <c r="AC29" i="2"/>
  <c r="AC51" i="2"/>
  <c r="AC449" i="2"/>
  <c r="AC687" i="2"/>
  <c r="AC292" i="2"/>
  <c r="AC728" i="2"/>
  <c r="AC396" i="2"/>
  <c r="AC225" i="2"/>
  <c r="AC150" i="2"/>
  <c r="AC459" i="2"/>
  <c r="AC679" i="2"/>
  <c r="AC579" i="2"/>
  <c r="AC486" i="2"/>
  <c r="AC129" i="2"/>
  <c r="AC106" i="2"/>
  <c r="AC713" i="2"/>
  <c r="AC26" i="2"/>
  <c r="AC465" i="2"/>
  <c r="AC707" i="2"/>
  <c r="AC135" i="2"/>
  <c r="AC385" i="2"/>
  <c r="AC711" i="2"/>
  <c r="AC415" i="2"/>
  <c r="AC194" i="2"/>
  <c r="AC673" i="2"/>
  <c r="AC502" i="2"/>
  <c r="AC322" i="2"/>
  <c r="AC665" i="2"/>
  <c r="AC189" i="2"/>
  <c r="AC422" i="2"/>
  <c r="AC42" i="2"/>
  <c r="AC14" i="2"/>
  <c r="AC407" i="2"/>
  <c r="AC400" i="2"/>
  <c r="AC495" i="2"/>
  <c r="AC373" i="2"/>
  <c r="AC20" i="2"/>
  <c r="AC477" i="2"/>
  <c r="AC289" i="2"/>
  <c r="AC186" i="2"/>
  <c r="AC391" i="2"/>
  <c r="AC604" i="2"/>
  <c r="AC572" i="2"/>
  <c r="AC682" i="2"/>
  <c r="AC381" i="2"/>
  <c r="AC538" i="2"/>
  <c r="AC41" i="2"/>
  <c r="AC493" i="2"/>
  <c r="AC699" i="2"/>
  <c r="AC528" i="2"/>
  <c r="AC364" i="2"/>
  <c r="AC737" i="2"/>
  <c r="AC66" i="2"/>
  <c r="AC214" i="2"/>
  <c r="AC302" i="2"/>
  <c r="AC578" i="2"/>
  <c r="AC660" i="2"/>
  <c r="AC621" i="2"/>
  <c r="AC496" i="2"/>
  <c r="AC664" i="2"/>
  <c r="AC735" i="2"/>
  <c r="AC620" i="2"/>
  <c r="AC447" i="2"/>
  <c r="AC619" i="2"/>
  <c r="AC404" i="2"/>
  <c r="AC547" i="2"/>
  <c r="AC468" i="2"/>
  <c r="AC96" i="2"/>
  <c r="AC240" i="2"/>
  <c r="AC63" i="2"/>
  <c r="AC58" i="2"/>
  <c r="AC237" i="2"/>
  <c r="AC27" i="2"/>
  <c r="AC419" i="2"/>
  <c r="AC448" i="2"/>
  <c r="AC196" i="2"/>
  <c r="AC357" i="2"/>
  <c r="AC274" i="2"/>
  <c r="AC133" i="2"/>
  <c r="AC625" i="2"/>
  <c r="AC35" i="2"/>
  <c r="AC349" i="2"/>
  <c r="AC167" i="2"/>
  <c r="AC179" i="2"/>
  <c r="AC110" i="2"/>
  <c r="AC659" i="2"/>
  <c r="AC566" i="2"/>
  <c r="AC689" i="2"/>
  <c r="AC61" i="2"/>
  <c r="AC457" i="2"/>
  <c r="AC23" i="2"/>
  <c r="AC238" i="2"/>
  <c r="AC88" i="2"/>
  <c r="AC576" i="2"/>
  <c r="AC387" i="2"/>
  <c r="AC263" i="2"/>
  <c r="AC32" i="2"/>
  <c r="AC553" i="2"/>
  <c r="AC514" i="2"/>
  <c r="AC732" i="2"/>
  <c r="AC199" i="2"/>
  <c r="AC712" i="2"/>
  <c r="AC123" i="2"/>
  <c r="AC416" i="2"/>
  <c r="AC636" i="2"/>
  <c r="AC375" i="2"/>
  <c r="AC417" i="2"/>
  <c r="AC723" i="2"/>
  <c r="AC268" i="2"/>
  <c r="AC425" i="2"/>
  <c r="AC694" i="2"/>
  <c r="AC509" i="2"/>
  <c r="AC390" i="2"/>
  <c r="AC38" i="2"/>
  <c r="AC155" i="2"/>
  <c r="AC339" i="2"/>
  <c r="AC603" i="2"/>
  <c r="AC681" i="2"/>
  <c r="AC119" i="2"/>
  <c r="AC134" i="2"/>
  <c r="AC111" i="2"/>
  <c r="AC215" i="2"/>
  <c r="AC650" i="2"/>
  <c r="AC326" i="2"/>
  <c r="AC399" i="2"/>
  <c r="AC126" i="2"/>
  <c r="AC646" i="2"/>
  <c r="AC534" i="2"/>
  <c r="AC591" i="2"/>
  <c r="AC169" i="2"/>
  <c r="AC257" i="2"/>
  <c r="AC356" i="2"/>
  <c r="AC688" i="2"/>
  <c r="AC221" i="2"/>
  <c r="AC275" i="2"/>
  <c r="AC405" i="2"/>
  <c r="AC730" i="2"/>
  <c r="AC691" i="2"/>
  <c r="AC721" i="2"/>
  <c r="AC564" i="2"/>
  <c r="AC132" i="2"/>
  <c r="AC142" i="2"/>
  <c r="AC219" i="2"/>
  <c r="AC254" i="2"/>
  <c r="AC367" i="2"/>
  <c r="AC511" i="2"/>
  <c r="AC113" i="2"/>
  <c r="AC571" i="2"/>
  <c r="AC130" i="2"/>
  <c r="AC709" i="2"/>
  <c r="AC662" i="2"/>
  <c r="AC162" i="2"/>
  <c r="AC469" i="2"/>
  <c r="AC586" i="2"/>
  <c r="AC666" i="2"/>
  <c r="AC445" i="2"/>
  <c r="AC703" i="2"/>
  <c r="AC635" i="2"/>
  <c r="AC719" i="2"/>
  <c r="AC383" i="2"/>
  <c r="AC602" i="2"/>
  <c r="AC672" i="2"/>
  <c r="AC83" i="2"/>
  <c r="AC628" i="2"/>
  <c r="AC739" i="2"/>
  <c r="AC442" i="2"/>
  <c r="AC632" i="2"/>
  <c r="AC117" i="2"/>
  <c r="AC575" i="2"/>
  <c r="AC315" i="2"/>
  <c r="AC536" i="2"/>
  <c r="AC615" i="2"/>
  <c r="AC616" i="2"/>
  <c r="AC630" i="2"/>
  <c r="AC568" i="2"/>
  <c r="AC358" i="2"/>
  <c r="AC251" i="2"/>
  <c r="AC168" i="2"/>
  <c r="AC409" i="2"/>
  <c r="AC103" i="2"/>
  <c r="AC293" i="2"/>
  <c r="AC501" i="2"/>
  <c r="AC157" i="2"/>
  <c r="AC248" i="2"/>
  <c r="AC433" i="2"/>
  <c r="AC531" i="2"/>
  <c r="AC522" i="2"/>
  <c r="AC386" i="2"/>
  <c r="AC241" i="2"/>
  <c r="AC729" i="2"/>
  <c r="AC434" i="2"/>
  <c r="AC291" i="2"/>
  <c r="AC319" i="2"/>
  <c r="AC143" i="2"/>
  <c r="AC581" i="2"/>
  <c r="AC487" i="2"/>
  <c r="AC201" i="2"/>
  <c r="AC499" i="2"/>
  <c r="AC677" i="2"/>
  <c r="AC181" i="2"/>
  <c r="AC698" i="2"/>
  <c r="AC171" i="2"/>
  <c r="AC583" i="2"/>
  <c r="AC335" i="2"/>
  <c r="AC541" i="2"/>
  <c r="AC598" i="2"/>
  <c r="AC524" i="2"/>
  <c r="AC497" i="2"/>
  <c r="AC685" i="2"/>
  <c r="AC624" i="2"/>
  <c r="AC601" i="2"/>
  <c r="AC376" i="2"/>
  <c r="AC521" i="2"/>
  <c r="AC209" i="2"/>
  <c r="AC337" i="2"/>
  <c r="AC588" i="2"/>
  <c r="AC451" i="2"/>
  <c r="AC675" i="2"/>
  <c r="AC720" i="2"/>
  <c r="AC671" i="2"/>
  <c r="AC483" i="2"/>
  <c r="AC594" i="2"/>
  <c r="AC393" i="2"/>
  <c r="AC374" i="2"/>
  <c r="AC618" i="2"/>
  <c r="AC280" i="2"/>
  <c r="AC461" i="2"/>
  <c r="AC613" i="2"/>
  <c r="AC668" i="2"/>
  <c r="AC456" i="2"/>
  <c r="AC323" i="2"/>
  <c r="AC438" i="2"/>
  <c r="AC651" i="2"/>
  <c r="AC649" i="2"/>
  <c r="AC724" i="2"/>
  <c r="AC436" i="2"/>
  <c r="AC427" i="2"/>
  <c r="AC657" i="2"/>
  <c r="AC473" i="2"/>
  <c r="AC701" i="2"/>
  <c r="AC696" i="2"/>
  <c r="AC607" i="2"/>
  <c r="AC700" i="2"/>
  <c r="AC738" i="2"/>
  <c r="AC599" i="2"/>
  <c r="AC614" i="2"/>
  <c r="AC587" i="2"/>
  <c r="AC705" i="2"/>
  <c r="AC716" i="2"/>
  <c r="AC655" i="2"/>
  <c r="AC718" i="2"/>
  <c r="AC734" i="2"/>
  <c r="AC670" i="2"/>
  <c r="AC717" i="2"/>
  <c r="AC736" i="2"/>
  <c r="AC714" i="2"/>
  <c r="AC715" i="2"/>
  <c r="AC652" i="2"/>
  <c r="AC589" i="2"/>
  <c r="AC693" i="2"/>
  <c r="AC669" i="2"/>
  <c r="AC706" i="2"/>
  <c r="AC708" i="2"/>
  <c r="AC731" i="2"/>
  <c r="U611" i="2"/>
  <c r="U557" i="2"/>
  <c r="U638" i="2"/>
  <c r="U139" i="2"/>
  <c r="U424" i="2"/>
  <c r="U526" i="2"/>
  <c r="U435" i="2"/>
  <c r="U600" i="2"/>
  <c r="U520" i="2"/>
  <c r="U330" i="2"/>
  <c r="U402" i="2"/>
  <c r="U458" i="2"/>
  <c r="U622" i="2"/>
  <c r="U250" i="2"/>
  <c r="U266" i="2"/>
  <c r="U232" i="2"/>
  <c r="U484" i="2"/>
  <c r="U190" i="2"/>
  <c r="U548" i="2"/>
  <c r="U697" i="2"/>
  <c r="U340" i="2"/>
  <c r="U550" i="2"/>
  <c r="U431" i="2"/>
  <c r="U516" i="2"/>
  <c r="U89" i="2"/>
  <c r="U36" i="2"/>
  <c r="U617" i="2"/>
  <c r="U314" i="2"/>
  <c r="U244" i="2"/>
  <c r="U90" i="2"/>
  <c r="U218" i="2"/>
  <c r="U542" i="2"/>
  <c r="U380" i="2"/>
  <c r="U645" i="2"/>
  <c r="U6" i="2"/>
  <c r="U279" i="2"/>
  <c r="U198" i="2"/>
  <c r="U648" i="2"/>
  <c r="U116" i="2"/>
  <c r="U530" i="2"/>
  <c r="U101" i="2"/>
  <c r="U104" i="2"/>
  <c r="U535" i="2"/>
  <c r="U72" i="2"/>
  <c r="U242" i="2"/>
  <c r="U377" i="2"/>
  <c r="U235" i="2"/>
  <c r="U333" i="2"/>
  <c r="U629" i="2"/>
  <c r="U84" i="2"/>
  <c r="U559" i="2"/>
  <c r="U328" i="2"/>
  <c r="U59" i="2"/>
  <c r="U160" i="2"/>
  <c r="U481" i="2"/>
  <c r="U65" i="2"/>
  <c r="U121" i="2"/>
  <c r="U577" i="2"/>
  <c r="U453" i="2"/>
  <c r="U472" i="2"/>
  <c r="U321" i="2"/>
  <c r="U371" i="2"/>
  <c r="U462" i="2"/>
  <c r="U226" i="2"/>
  <c r="U455" i="2"/>
  <c r="U392" i="2"/>
  <c r="U267" i="2"/>
  <c r="U115" i="2"/>
  <c r="U331" i="2"/>
  <c r="U464" i="2"/>
  <c r="U166" i="2"/>
  <c r="U178" i="2"/>
  <c r="U141" i="2"/>
  <c r="U474" i="2"/>
  <c r="U152" i="2"/>
  <c r="U362" i="2"/>
  <c r="U249" i="2"/>
  <c r="U3" i="2"/>
  <c r="U667" i="2"/>
  <c r="U368" i="2"/>
  <c r="U444" i="2"/>
  <c r="U549" i="2"/>
  <c r="U182" i="2"/>
  <c r="U195" i="2"/>
  <c r="U580" i="2"/>
  <c r="U112" i="2"/>
  <c r="U288" i="2"/>
  <c r="U561" i="2"/>
  <c r="U287" i="2"/>
  <c r="U639" i="2"/>
  <c r="U342" i="2"/>
  <c r="U437" i="2"/>
  <c r="U297" i="2"/>
  <c r="U74" i="2"/>
  <c r="U86" i="2"/>
  <c r="U127" i="2"/>
  <c r="U43" i="2"/>
  <c r="U8" i="2"/>
  <c r="U33" i="2"/>
  <c r="U246" i="2"/>
  <c r="U125" i="2"/>
  <c r="U443" i="2"/>
  <c r="U485" i="2"/>
  <c r="U227" i="2"/>
  <c r="U329" i="2"/>
  <c r="U284" i="2"/>
  <c r="U306" i="2"/>
  <c r="U264" i="2"/>
  <c r="U439" i="2"/>
  <c r="U341" i="2"/>
  <c r="U118" i="2"/>
  <c r="U366" i="2"/>
  <c r="U204" i="2"/>
  <c r="U532" i="2"/>
  <c r="U423" i="2"/>
  <c r="U137" i="2"/>
  <c r="U684" i="2"/>
  <c r="U211" i="2"/>
  <c r="U634" i="2"/>
  <c r="U156" i="2"/>
  <c r="U10" i="2"/>
  <c r="U282" i="2"/>
  <c r="U519" i="2"/>
  <c r="U54" i="2"/>
  <c r="U299" i="2"/>
  <c r="U170" i="2"/>
  <c r="U324" i="2"/>
  <c r="U148" i="2"/>
  <c r="U663" i="2"/>
  <c r="U347" i="2"/>
  <c r="U295" i="2"/>
  <c r="U507" i="2"/>
  <c r="U633" i="2"/>
  <c r="U39" i="2"/>
  <c r="U233" i="2"/>
  <c r="U478" i="2"/>
  <c r="U265" i="2"/>
  <c r="U49" i="2"/>
  <c r="U351" i="2"/>
  <c r="U421" i="2"/>
  <c r="U307" i="2"/>
  <c r="U686" i="2"/>
  <c r="U298" i="2"/>
  <c r="U308" i="2"/>
  <c r="U17" i="2"/>
  <c r="U80" i="2"/>
  <c r="U228" i="2"/>
  <c r="U490" i="2"/>
  <c r="U317" i="2"/>
  <c r="U73" i="2"/>
  <c r="U99" i="2"/>
  <c r="U310" i="2"/>
  <c r="U395" i="2"/>
  <c r="U470" i="2"/>
  <c r="U305" i="2"/>
  <c r="U273" i="2"/>
  <c r="U539" i="2"/>
  <c r="U154" i="2"/>
  <c r="U420" i="2"/>
  <c r="U529" i="2"/>
  <c r="U467" i="2"/>
  <c r="U555" i="2"/>
  <c r="U552" i="2"/>
  <c r="U414" i="2"/>
  <c r="U606" i="2"/>
  <c r="U654" i="2"/>
  <c r="U608" i="2"/>
  <c r="U503" i="2"/>
  <c r="U354" i="2"/>
  <c r="U286" i="2"/>
  <c r="U551" i="2"/>
  <c r="U674" i="2"/>
  <c r="U573" i="2"/>
  <c r="U382" i="2"/>
  <c r="U163" i="2"/>
  <c r="U678" i="2"/>
  <c r="U68" i="2"/>
  <c r="U161" i="2"/>
  <c r="U25" i="2"/>
  <c r="U4" i="2"/>
  <c r="U243" i="2"/>
  <c r="U37" i="2"/>
  <c r="U177" i="2"/>
  <c r="U47" i="2"/>
  <c r="U592" i="2"/>
  <c r="U642" i="2"/>
  <c r="U224" i="2"/>
  <c r="U491" i="2"/>
  <c r="U597" i="2"/>
  <c r="U22" i="2"/>
  <c r="U661" i="2"/>
  <c r="U610" i="2"/>
  <c r="U334" i="2"/>
  <c r="U408" i="2"/>
  <c r="U562" i="2"/>
  <c r="U205" i="2"/>
  <c r="U475" i="2"/>
  <c r="U343" i="2"/>
  <c r="U480" i="2"/>
  <c r="U527" i="2"/>
  <c r="U91" i="2"/>
  <c r="U411" i="2"/>
  <c r="U192" i="2"/>
  <c r="U432" i="2"/>
  <c r="U406" i="2"/>
  <c r="U95" i="2"/>
  <c r="U398" i="2"/>
  <c r="U100" i="2"/>
  <c r="U452" i="2"/>
  <c r="U394" i="2"/>
  <c r="U304" i="2"/>
  <c r="U403" i="2"/>
  <c r="U97" i="2"/>
  <c r="U64" i="2"/>
  <c r="U506" i="2"/>
  <c r="U658" i="2"/>
  <c r="U574" i="2"/>
  <c r="U556" i="2"/>
  <c r="U94" i="2"/>
  <c r="U378" i="2"/>
  <c r="U540" i="2"/>
  <c r="U252" i="2"/>
  <c r="U138" i="2"/>
  <c r="U7" i="2"/>
  <c r="U641" i="2"/>
  <c r="U220" i="2"/>
  <c r="U476" i="2"/>
  <c r="U440" i="2"/>
  <c r="U258" i="2"/>
  <c r="U466" i="2"/>
  <c r="U52" i="2"/>
  <c r="U262" i="2"/>
  <c r="U60" i="2"/>
  <c r="U722" i="2"/>
  <c r="U300" i="2"/>
  <c r="U78" i="2"/>
  <c r="U563" i="2"/>
  <c r="U413" i="2"/>
  <c r="U332" i="2"/>
  <c r="U418" i="2"/>
  <c r="U57" i="2"/>
  <c r="U345" i="2"/>
  <c r="U710" i="2"/>
  <c r="U355" i="2"/>
  <c r="U640" i="2"/>
  <c r="U21" i="2"/>
  <c r="U584" i="2"/>
  <c r="U67" i="2"/>
  <c r="U75" i="2"/>
  <c r="U727" i="2"/>
  <c r="U510" i="2"/>
  <c r="U482" i="2"/>
  <c r="U239" i="2"/>
  <c r="U188" i="2"/>
  <c r="U605" i="2"/>
  <c r="U313" i="2"/>
  <c r="U174" i="2"/>
  <c r="U533" i="2"/>
  <c r="U338" i="2"/>
  <c r="U489" i="2"/>
  <c r="U9" i="2"/>
  <c r="U290" i="2"/>
  <c r="U81" i="2"/>
  <c r="U93" i="2"/>
  <c r="U430" i="2"/>
  <c r="U316" i="2"/>
  <c r="U48" i="2"/>
  <c r="U554" i="2"/>
  <c r="U369" i="2"/>
  <c r="U352" i="2"/>
  <c r="U200" i="2"/>
  <c r="U301" i="2"/>
  <c r="U281" i="2"/>
  <c r="U44" i="2"/>
  <c r="U336" i="2"/>
  <c r="U463" i="2"/>
  <c r="U558" i="2"/>
  <c r="U656" i="2"/>
  <c r="U384" i="2"/>
  <c r="U213" i="2"/>
  <c r="U222" i="2"/>
  <c r="U55" i="2"/>
  <c r="U210" i="2"/>
  <c r="U40" i="2"/>
  <c r="U261" i="2"/>
  <c r="U500" i="2"/>
  <c r="U593" i="2"/>
  <c r="U98" i="2"/>
  <c r="U92" i="2"/>
  <c r="U207" i="2"/>
  <c r="U365" i="2"/>
  <c r="U105" i="2"/>
  <c r="U690" i="2"/>
  <c r="U361" i="2"/>
  <c r="U53" i="2"/>
  <c r="U623" i="2"/>
  <c r="U172" i="2"/>
  <c r="U114" i="2"/>
  <c r="U569" i="2"/>
  <c r="U164" i="2"/>
  <c r="U612" i="2"/>
  <c r="U260" i="2"/>
  <c r="U70" i="2"/>
  <c r="U124" i="2"/>
  <c r="U327" i="2"/>
  <c r="U346" i="2"/>
  <c r="U256" i="2"/>
  <c r="U544" i="2"/>
  <c r="U523" i="2"/>
  <c r="U147" i="2"/>
  <c r="U69" i="2"/>
  <c r="U570" i="2"/>
  <c r="U680" i="2"/>
  <c r="U149" i="2"/>
  <c r="U508" i="2"/>
  <c r="U450" i="2"/>
  <c r="U202" i="2"/>
  <c r="U247" i="2"/>
  <c r="U360" i="2"/>
  <c r="U285" i="2"/>
  <c r="U309" i="2"/>
  <c r="U19" i="2"/>
  <c r="U11" i="2"/>
  <c r="U488" i="2"/>
  <c r="U270" i="2"/>
  <c r="U184" i="2"/>
  <c r="U370" i="2"/>
  <c r="U216" i="2"/>
  <c r="U193" i="2"/>
  <c r="U120" i="2"/>
  <c r="U498" i="2"/>
  <c r="U567" i="2"/>
  <c r="U145" i="2"/>
  <c r="U702" i="2"/>
  <c r="U276" i="2"/>
  <c r="U401" i="2"/>
  <c r="U122" i="2"/>
  <c r="U187" i="2"/>
  <c r="U183" i="2"/>
  <c r="U644" i="2"/>
  <c r="U28" i="2"/>
  <c r="U294" i="2"/>
  <c r="U505" i="2"/>
  <c r="U318" i="2"/>
  <c r="U46" i="2"/>
  <c r="U647" i="2"/>
  <c r="U24" i="2"/>
  <c r="U348" i="2"/>
  <c r="U136" i="2"/>
  <c r="U158" i="2"/>
  <c r="U87" i="2"/>
  <c r="U234" i="2"/>
  <c r="U725" i="2"/>
  <c r="U12" i="2"/>
  <c r="U565" i="2"/>
  <c r="U389" i="2"/>
  <c r="U34" i="2"/>
  <c r="U653" i="2"/>
  <c r="U109" i="2"/>
  <c r="U479" i="2"/>
  <c r="U492" i="2"/>
  <c r="U560" i="2"/>
  <c r="U344" i="2"/>
  <c r="U277" i="2"/>
  <c r="U609" i="2"/>
  <c r="U146" i="2"/>
  <c r="U176" i="2"/>
  <c r="U426" i="2"/>
  <c r="U545" i="2"/>
  <c r="U325" i="2"/>
  <c r="U223" i="2"/>
  <c r="U79" i="2"/>
  <c r="U208" i="2"/>
  <c r="U259" i="2"/>
  <c r="U350" i="2"/>
  <c r="U102" i="2"/>
  <c r="U429" i="2"/>
  <c r="U13" i="2"/>
  <c r="U303" i="2"/>
  <c r="U206" i="2"/>
  <c r="U153" i="2"/>
  <c r="U245" i="2"/>
  <c r="U695" i="2"/>
  <c r="U637" i="2"/>
  <c r="U144" i="2"/>
  <c r="U627" i="2"/>
  <c r="U471" i="2"/>
  <c r="U45" i="2"/>
  <c r="U454" i="2"/>
  <c r="U2" i="2"/>
  <c r="U692" i="2"/>
  <c r="U197" i="2"/>
  <c r="U173" i="2"/>
  <c r="U585" i="2"/>
  <c r="U626" i="2"/>
  <c r="U76" i="2"/>
  <c r="U388" i="2"/>
  <c r="U363" i="2"/>
  <c r="U131" i="2"/>
  <c r="U5" i="2"/>
  <c r="U151" i="2"/>
  <c r="U271" i="2"/>
  <c r="U191" i="2"/>
  <c r="U311" i="2"/>
  <c r="U175" i="2"/>
  <c r="U513" i="2"/>
  <c r="U165" i="2"/>
  <c r="U30" i="2"/>
  <c r="U410" i="2"/>
  <c r="U312" i="2"/>
  <c r="U16" i="2"/>
  <c r="U159" i="2"/>
  <c r="U525" i="2"/>
  <c r="U18" i="2"/>
  <c r="U15" i="2"/>
  <c r="U180" i="2"/>
  <c r="U517" i="2"/>
  <c r="U185" i="2"/>
  <c r="U229" i="2"/>
  <c r="U231" i="2"/>
  <c r="U590" i="2"/>
  <c r="U62" i="2"/>
  <c r="U296" i="2"/>
  <c r="U108" i="2"/>
  <c r="U77" i="2"/>
  <c r="U353" i="2"/>
  <c r="U71" i="2"/>
  <c r="U140" i="2"/>
  <c r="U733" i="2"/>
  <c r="U676" i="2"/>
  <c r="U596" i="2"/>
  <c r="U460" i="2"/>
  <c r="U537" i="2"/>
  <c r="U643" i="2"/>
  <c r="U82" i="2"/>
  <c r="U683" i="2"/>
  <c r="U56" i="2"/>
  <c r="U236" i="2"/>
  <c r="U631" i="2"/>
  <c r="U595" i="2"/>
  <c r="U494" i="2"/>
  <c r="U397" i="2"/>
  <c r="U255" i="2"/>
  <c r="U217" i="2"/>
  <c r="U726" i="2"/>
  <c r="U253" i="2"/>
  <c r="U230" i="2"/>
  <c r="U441" i="2"/>
  <c r="U31" i="2"/>
  <c r="U269" i="2"/>
  <c r="U320" i="2"/>
  <c r="U372" i="2"/>
  <c r="U518" i="2"/>
  <c r="U543" i="2"/>
  <c r="U546" i="2"/>
  <c r="U704" i="2"/>
  <c r="U446" i="2"/>
  <c r="U272" i="2"/>
  <c r="U128" i="2"/>
  <c r="U107" i="2"/>
  <c r="U359" i="2"/>
  <c r="U203" i="2"/>
  <c r="U504" i="2"/>
  <c r="U428" i="2"/>
  <c r="U278" i="2"/>
  <c r="U582" i="2"/>
  <c r="U412" i="2"/>
  <c r="U512" i="2"/>
  <c r="U515" i="2"/>
  <c r="U379" i="2"/>
  <c r="U85" i="2"/>
  <c r="U50" i="2"/>
  <c r="U212" i="2"/>
  <c r="U283" i="2"/>
  <c r="U29" i="2"/>
  <c r="U51" i="2"/>
  <c r="U449" i="2"/>
  <c r="U687" i="2"/>
  <c r="U292" i="2"/>
  <c r="U728" i="2"/>
  <c r="U396" i="2"/>
  <c r="U225" i="2"/>
  <c r="U150" i="2"/>
  <c r="U459" i="2"/>
  <c r="U679" i="2"/>
  <c r="U579" i="2"/>
  <c r="U486" i="2"/>
  <c r="U129" i="2"/>
  <c r="U106" i="2"/>
  <c r="U713" i="2"/>
  <c r="U26" i="2"/>
  <c r="U465" i="2"/>
  <c r="U707" i="2"/>
  <c r="U135" i="2"/>
  <c r="U385" i="2"/>
  <c r="U711" i="2"/>
  <c r="U415" i="2"/>
  <c r="U194" i="2"/>
  <c r="U673" i="2"/>
  <c r="U502" i="2"/>
  <c r="U322" i="2"/>
  <c r="U665" i="2"/>
  <c r="U189" i="2"/>
  <c r="U422" i="2"/>
  <c r="U42" i="2"/>
  <c r="U14" i="2"/>
  <c r="U407" i="2"/>
  <c r="U400" i="2"/>
  <c r="U495" i="2"/>
  <c r="U373" i="2"/>
  <c r="U20" i="2"/>
  <c r="U477" i="2"/>
  <c r="U289" i="2"/>
  <c r="U186" i="2"/>
  <c r="U391" i="2"/>
  <c r="U604" i="2"/>
  <c r="U572" i="2"/>
  <c r="U682" i="2"/>
  <c r="U381" i="2"/>
  <c r="U538" i="2"/>
  <c r="U41" i="2"/>
  <c r="U493" i="2"/>
  <c r="U699" i="2"/>
  <c r="U528" i="2"/>
  <c r="U364" i="2"/>
  <c r="U737" i="2"/>
  <c r="U66" i="2"/>
  <c r="U214" i="2"/>
  <c r="U302" i="2"/>
  <c r="U578" i="2"/>
  <c r="U660" i="2"/>
  <c r="U621" i="2"/>
  <c r="U496" i="2"/>
  <c r="U664" i="2"/>
  <c r="U735" i="2"/>
  <c r="U620" i="2"/>
  <c r="U447" i="2"/>
  <c r="U619" i="2"/>
  <c r="U404" i="2"/>
  <c r="U547" i="2"/>
  <c r="U468" i="2"/>
  <c r="U96" i="2"/>
  <c r="U240" i="2"/>
  <c r="U63" i="2"/>
  <c r="U58" i="2"/>
  <c r="U237" i="2"/>
  <c r="U27" i="2"/>
  <c r="U419" i="2"/>
  <c r="U448" i="2"/>
  <c r="U196" i="2"/>
  <c r="U357" i="2"/>
  <c r="U274" i="2"/>
  <c r="U133" i="2"/>
  <c r="U625" i="2"/>
  <c r="U35" i="2"/>
  <c r="U349" i="2"/>
  <c r="U167" i="2"/>
  <c r="U179" i="2"/>
  <c r="U110" i="2"/>
  <c r="U659" i="2"/>
  <c r="U566" i="2"/>
  <c r="U689" i="2"/>
  <c r="U61" i="2"/>
  <c r="U457" i="2"/>
  <c r="U23" i="2"/>
  <c r="U238" i="2"/>
  <c r="U88" i="2"/>
  <c r="U576" i="2"/>
  <c r="U387" i="2"/>
  <c r="U263" i="2"/>
  <c r="U32" i="2"/>
  <c r="U553" i="2"/>
  <c r="U514" i="2"/>
  <c r="U732" i="2"/>
  <c r="U199" i="2"/>
  <c r="U712" i="2"/>
  <c r="U123" i="2"/>
  <c r="U416" i="2"/>
  <c r="U636" i="2"/>
  <c r="U375" i="2"/>
  <c r="U417" i="2"/>
  <c r="U723" i="2"/>
  <c r="U268" i="2"/>
  <c r="U425" i="2"/>
  <c r="U694" i="2"/>
  <c r="U509" i="2"/>
  <c r="U390" i="2"/>
  <c r="U38" i="2"/>
  <c r="U155" i="2"/>
  <c r="U339" i="2"/>
  <c r="U603" i="2"/>
  <c r="U681" i="2"/>
  <c r="U119" i="2"/>
  <c r="U134" i="2"/>
  <c r="U111" i="2"/>
  <c r="U215" i="2"/>
  <c r="U650" i="2"/>
  <c r="U326" i="2"/>
  <c r="U399" i="2"/>
  <c r="U126" i="2"/>
  <c r="U646" i="2"/>
  <c r="U534" i="2"/>
  <c r="U591" i="2"/>
  <c r="U169" i="2"/>
  <c r="U257" i="2"/>
  <c r="U356" i="2"/>
  <c r="U688" i="2"/>
  <c r="U221" i="2"/>
  <c r="U275" i="2"/>
  <c r="U405" i="2"/>
  <c r="U730" i="2"/>
  <c r="U691" i="2"/>
  <c r="U721" i="2"/>
  <c r="U564" i="2"/>
  <c r="U132" i="2"/>
  <c r="U142" i="2"/>
  <c r="U219" i="2"/>
  <c r="U254" i="2"/>
  <c r="U367" i="2"/>
  <c r="U511" i="2"/>
  <c r="U113" i="2"/>
  <c r="U571" i="2"/>
  <c r="U130" i="2"/>
  <c r="U709" i="2"/>
  <c r="U662" i="2"/>
  <c r="U162" i="2"/>
  <c r="U469" i="2"/>
  <c r="U586" i="2"/>
  <c r="U666" i="2"/>
  <c r="U445" i="2"/>
  <c r="U703" i="2"/>
  <c r="U635" i="2"/>
  <c r="U719" i="2"/>
  <c r="U383" i="2"/>
  <c r="U602" i="2"/>
  <c r="U672" i="2"/>
  <c r="U83" i="2"/>
  <c r="U628" i="2"/>
  <c r="U739" i="2"/>
  <c r="U442" i="2"/>
  <c r="U632" i="2"/>
  <c r="U117" i="2"/>
  <c r="U575" i="2"/>
  <c r="U315" i="2"/>
  <c r="U536" i="2"/>
  <c r="U615" i="2"/>
  <c r="U616" i="2"/>
  <c r="U630" i="2"/>
  <c r="U568" i="2"/>
  <c r="U358" i="2"/>
  <c r="U251" i="2"/>
  <c r="U168" i="2"/>
  <c r="U409" i="2"/>
  <c r="U103" i="2"/>
  <c r="U293" i="2"/>
  <c r="U501" i="2"/>
  <c r="U157" i="2"/>
  <c r="U248" i="2"/>
  <c r="U433" i="2"/>
  <c r="U531" i="2"/>
  <c r="U522" i="2"/>
  <c r="U386" i="2"/>
  <c r="U241" i="2"/>
  <c r="U729" i="2"/>
  <c r="U434" i="2"/>
  <c r="U291" i="2"/>
  <c r="U319" i="2"/>
  <c r="U143" i="2"/>
  <c r="U581" i="2"/>
  <c r="U487" i="2"/>
  <c r="U201" i="2"/>
  <c r="U499" i="2"/>
  <c r="U677" i="2"/>
  <c r="U181" i="2"/>
  <c r="U698" i="2"/>
  <c r="U171" i="2"/>
  <c r="U583" i="2"/>
  <c r="U335" i="2"/>
  <c r="U541" i="2"/>
  <c r="U598" i="2"/>
  <c r="U524" i="2"/>
  <c r="U497" i="2"/>
  <c r="U685" i="2"/>
  <c r="U624" i="2"/>
  <c r="U601" i="2"/>
  <c r="U376" i="2"/>
  <c r="U521" i="2"/>
  <c r="U209" i="2"/>
  <c r="U337" i="2"/>
  <c r="U588" i="2"/>
  <c r="U451" i="2"/>
  <c r="U675" i="2"/>
  <c r="U720" i="2"/>
  <c r="U671" i="2"/>
  <c r="U483" i="2"/>
  <c r="U594" i="2"/>
  <c r="U393" i="2"/>
  <c r="U374" i="2"/>
  <c r="U618" i="2"/>
  <c r="U280" i="2"/>
  <c r="U461" i="2"/>
  <c r="U613" i="2"/>
  <c r="U668" i="2"/>
  <c r="U456" i="2"/>
  <c r="U323" i="2"/>
  <c r="U438" i="2"/>
  <c r="U651" i="2"/>
  <c r="U649" i="2"/>
  <c r="U724" i="2"/>
  <c r="U436" i="2"/>
  <c r="U427" i="2"/>
  <c r="U657" i="2"/>
  <c r="U473" i="2"/>
  <c r="U701" i="2"/>
  <c r="U696" i="2"/>
  <c r="U607" i="2"/>
  <c r="U700" i="2"/>
  <c r="U738" i="2"/>
  <c r="U599" i="2"/>
  <c r="U614" i="2"/>
  <c r="U587" i="2"/>
  <c r="U705" i="2"/>
  <c r="U716" i="2"/>
  <c r="U655" i="2"/>
  <c r="U718" i="2"/>
  <c r="U734" i="2"/>
  <c r="U670" i="2"/>
  <c r="U717" i="2"/>
  <c r="U736" i="2"/>
  <c r="U714" i="2"/>
  <c r="U715" i="2"/>
  <c r="U652" i="2"/>
  <c r="U589" i="2"/>
  <c r="U693" i="2"/>
  <c r="U669" i="2"/>
  <c r="U706" i="2"/>
  <c r="U708" i="2"/>
  <c r="U731" i="2"/>
  <c r="T611" i="2"/>
  <c r="T557" i="2"/>
  <c r="T638" i="2"/>
  <c r="T139" i="2"/>
  <c r="T424" i="2"/>
  <c r="T526" i="2"/>
  <c r="T435" i="2"/>
  <c r="T600" i="2"/>
  <c r="T520" i="2"/>
  <c r="T330" i="2"/>
  <c r="T402" i="2"/>
  <c r="T458" i="2"/>
  <c r="T622" i="2"/>
  <c r="T250" i="2"/>
  <c r="T266" i="2"/>
  <c r="T232" i="2"/>
  <c r="T484" i="2"/>
  <c r="T190" i="2"/>
  <c r="T548" i="2"/>
  <c r="T697" i="2"/>
  <c r="T340" i="2"/>
  <c r="T550" i="2"/>
  <c r="T431" i="2"/>
  <c r="T516" i="2"/>
  <c r="T89" i="2"/>
  <c r="T36" i="2"/>
  <c r="T617" i="2"/>
  <c r="T314" i="2"/>
  <c r="T244" i="2"/>
  <c r="T90" i="2"/>
  <c r="T218" i="2"/>
  <c r="T542" i="2"/>
  <c r="T380" i="2"/>
  <c r="T645" i="2"/>
  <c r="T6" i="2"/>
  <c r="T279" i="2"/>
  <c r="T198" i="2"/>
  <c r="T648" i="2"/>
  <c r="T116" i="2"/>
  <c r="T530" i="2"/>
  <c r="T101" i="2"/>
  <c r="T104" i="2"/>
  <c r="T535" i="2"/>
  <c r="T72" i="2"/>
  <c r="T242" i="2"/>
  <c r="T377" i="2"/>
  <c r="T235" i="2"/>
  <c r="T333" i="2"/>
  <c r="T629" i="2"/>
  <c r="T84" i="2"/>
  <c r="T559" i="2"/>
  <c r="T328" i="2"/>
  <c r="T59" i="2"/>
  <c r="T160" i="2"/>
  <c r="T481" i="2"/>
  <c r="T65" i="2"/>
  <c r="T121" i="2"/>
  <c r="T577" i="2"/>
  <c r="T453" i="2"/>
  <c r="T472" i="2"/>
  <c r="T321" i="2"/>
  <c r="T371" i="2"/>
  <c r="T462" i="2"/>
  <c r="T226" i="2"/>
  <c r="T455" i="2"/>
  <c r="T392" i="2"/>
  <c r="T267" i="2"/>
  <c r="T115" i="2"/>
  <c r="T331" i="2"/>
  <c r="T464" i="2"/>
  <c r="T166" i="2"/>
  <c r="T178" i="2"/>
  <c r="T141" i="2"/>
  <c r="T474" i="2"/>
  <c r="T152" i="2"/>
  <c r="T362" i="2"/>
  <c r="T249" i="2"/>
  <c r="T3" i="2"/>
  <c r="T667" i="2"/>
  <c r="T368" i="2"/>
  <c r="T444" i="2"/>
  <c r="T549" i="2"/>
  <c r="T182" i="2"/>
  <c r="T195" i="2"/>
  <c r="T580" i="2"/>
  <c r="T112" i="2"/>
  <c r="T288" i="2"/>
  <c r="T561" i="2"/>
  <c r="T287" i="2"/>
  <c r="T639" i="2"/>
  <c r="T342" i="2"/>
  <c r="T437" i="2"/>
  <c r="T297" i="2"/>
  <c r="T74" i="2"/>
  <c r="T86" i="2"/>
  <c r="T127" i="2"/>
  <c r="T43" i="2"/>
  <c r="T8" i="2"/>
  <c r="T33" i="2"/>
  <c r="T246" i="2"/>
  <c r="T125" i="2"/>
  <c r="T443" i="2"/>
  <c r="T485" i="2"/>
  <c r="T227" i="2"/>
  <c r="T329" i="2"/>
  <c r="T284" i="2"/>
  <c r="T306" i="2"/>
  <c r="T264" i="2"/>
  <c r="T439" i="2"/>
  <c r="T341" i="2"/>
  <c r="T118" i="2"/>
  <c r="T366" i="2"/>
  <c r="T204" i="2"/>
  <c r="T532" i="2"/>
  <c r="T423" i="2"/>
  <c r="T137" i="2"/>
  <c r="T684" i="2"/>
  <c r="T211" i="2"/>
  <c r="T634" i="2"/>
  <c r="T156" i="2"/>
  <c r="T10" i="2"/>
  <c r="T282" i="2"/>
  <c r="T519" i="2"/>
  <c r="T54" i="2"/>
  <c r="T299" i="2"/>
  <c r="T170" i="2"/>
  <c r="T324" i="2"/>
  <c r="T148" i="2"/>
  <c r="T663" i="2"/>
  <c r="T347" i="2"/>
  <c r="T295" i="2"/>
  <c r="T507" i="2"/>
  <c r="T633" i="2"/>
  <c r="T39" i="2"/>
  <c r="T233" i="2"/>
  <c r="T478" i="2"/>
  <c r="T265" i="2"/>
  <c r="T49" i="2"/>
  <c r="T351" i="2"/>
  <c r="T421" i="2"/>
  <c r="T307" i="2"/>
  <c r="T686" i="2"/>
  <c r="T298" i="2"/>
  <c r="T308" i="2"/>
  <c r="T17" i="2"/>
  <c r="T80" i="2"/>
  <c r="T228" i="2"/>
  <c r="T490" i="2"/>
  <c r="T317" i="2"/>
  <c r="T73" i="2"/>
  <c r="T99" i="2"/>
  <c r="T310" i="2"/>
  <c r="T395" i="2"/>
  <c r="T470" i="2"/>
  <c r="T305" i="2"/>
  <c r="T273" i="2"/>
  <c r="T539" i="2"/>
  <c r="T154" i="2"/>
  <c r="T420" i="2"/>
  <c r="T529" i="2"/>
  <c r="T467" i="2"/>
  <c r="T555" i="2"/>
  <c r="T552" i="2"/>
  <c r="T414" i="2"/>
  <c r="T606" i="2"/>
  <c r="T654" i="2"/>
  <c r="T608" i="2"/>
  <c r="T503" i="2"/>
  <c r="T354" i="2"/>
  <c r="T286" i="2"/>
  <c r="T551" i="2"/>
  <c r="T674" i="2"/>
  <c r="T573" i="2"/>
  <c r="T382" i="2"/>
  <c r="T163" i="2"/>
  <c r="T678" i="2"/>
  <c r="T68" i="2"/>
  <c r="T161" i="2"/>
  <c r="T25" i="2"/>
  <c r="T4" i="2"/>
  <c r="T243" i="2"/>
  <c r="T37" i="2"/>
  <c r="T177" i="2"/>
  <c r="T47" i="2"/>
  <c r="T592" i="2"/>
  <c r="T642" i="2"/>
  <c r="T224" i="2"/>
  <c r="T491" i="2"/>
  <c r="T597" i="2"/>
  <c r="T22" i="2"/>
  <c r="T661" i="2"/>
  <c r="T610" i="2"/>
  <c r="T334" i="2"/>
  <c r="T408" i="2"/>
  <c r="T562" i="2"/>
  <c r="T205" i="2"/>
  <c r="T475" i="2"/>
  <c r="T343" i="2"/>
  <c r="T480" i="2"/>
  <c r="T527" i="2"/>
  <c r="T91" i="2"/>
  <c r="T411" i="2"/>
  <c r="T192" i="2"/>
  <c r="T432" i="2"/>
  <c r="T406" i="2"/>
  <c r="T95" i="2"/>
  <c r="T398" i="2"/>
  <c r="T100" i="2"/>
  <c r="T452" i="2"/>
  <c r="T394" i="2"/>
  <c r="T304" i="2"/>
  <c r="T403" i="2"/>
  <c r="T97" i="2"/>
  <c r="T64" i="2"/>
  <c r="T506" i="2"/>
  <c r="T658" i="2"/>
  <c r="T574" i="2"/>
  <c r="T556" i="2"/>
  <c r="T94" i="2"/>
  <c r="T378" i="2"/>
  <c r="T540" i="2"/>
  <c r="T252" i="2"/>
  <c r="T138" i="2"/>
  <c r="T7" i="2"/>
  <c r="T641" i="2"/>
  <c r="T220" i="2"/>
  <c r="T476" i="2"/>
  <c r="T440" i="2"/>
  <c r="T258" i="2"/>
  <c r="T466" i="2"/>
  <c r="T52" i="2"/>
  <c r="T262" i="2"/>
  <c r="T60" i="2"/>
  <c r="T722" i="2"/>
  <c r="T300" i="2"/>
  <c r="T78" i="2"/>
  <c r="T563" i="2"/>
  <c r="T413" i="2"/>
  <c r="T332" i="2"/>
  <c r="T418" i="2"/>
  <c r="T57" i="2"/>
  <c r="T345" i="2"/>
  <c r="T710" i="2"/>
  <c r="T355" i="2"/>
  <c r="T640" i="2"/>
  <c r="T21" i="2"/>
  <c r="T584" i="2"/>
  <c r="T67" i="2"/>
  <c r="T75" i="2"/>
  <c r="T727" i="2"/>
  <c r="T510" i="2"/>
  <c r="T482" i="2"/>
  <c r="T239" i="2"/>
  <c r="T188" i="2"/>
  <c r="T605" i="2"/>
  <c r="T313" i="2"/>
  <c r="T174" i="2"/>
  <c r="T533" i="2"/>
  <c r="T338" i="2"/>
  <c r="T489" i="2"/>
  <c r="T9" i="2"/>
  <c r="T290" i="2"/>
  <c r="T81" i="2"/>
  <c r="T93" i="2"/>
  <c r="T430" i="2"/>
  <c r="T316" i="2"/>
  <c r="T48" i="2"/>
  <c r="T554" i="2"/>
  <c r="T369" i="2"/>
  <c r="T352" i="2"/>
  <c r="T200" i="2"/>
  <c r="T301" i="2"/>
  <c r="T281" i="2"/>
  <c r="T44" i="2"/>
  <c r="T336" i="2"/>
  <c r="T463" i="2"/>
  <c r="T558" i="2"/>
  <c r="T656" i="2"/>
  <c r="T384" i="2"/>
  <c r="T213" i="2"/>
  <c r="T222" i="2"/>
  <c r="T55" i="2"/>
  <c r="T210" i="2"/>
  <c r="T40" i="2"/>
  <c r="T261" i="2"/>
  <c r="T500" i="2"/>
  <c r="T593" i="2"/>
  <c r="T98" i="2"/>
  <c r="T92" i="2"/>
  <c r="T207" i="2"/>
  <c r="T365" i="2"/>
  <c r="T105" i="2"/>
  <c r="T690" i="2"/>
  <c r="T361" i="2"/>
  <c r="T53" i="2"/>
  <c r="T623" i="2"/>
  <c r="T172" i="2"/>
  <c r="T114" i="2"/>
  <c r="T569" i="2"/>
  <c r="T164" i="2"/>
  <c r="T612" i="2"/>
  <c r="T260" i="2"/>
  <c r="T70" i="2"/>
  <c r="T124" i="2"/>
  <c r="T327" i="2"/>
  <c r="T346" i="2"/>
  <c r="T256" i="2"/>
  <c r="T544" i="2"/>
  <c r="T523" i="2"/>
  <c r="T147" i="2"/>
  <c r="T69" i="2"/>
  <c r="T570" i="2"/>
  <c r="T680" i="2"/>
  <c r="T149" i="2"/>
  <c r="T508" i="2"/>
  <c r="T450" i="2"/>
  <c r="T202" i="2"/>
  <c r="T247" i="2"/>
  <c r="T360" i="2"/>
  <c r="T285" i="2"/>
  <c r="T309" i="2"/>
  <c r="T19" i="2"/>
  <c r="T11" i="2"/>
  <c r="T488" i="2"/>
  <c r="T270" i="2"/>
  <c r="T184" i="2"/>
  <c r="T370" i="2"/>
  <c r="T216" i="2"/>
  <c r="T193" i="2"/>
  <c r="T120" i="2"/>
  <c r="T498" i="2"/>
  <c r="T567" i="2"/>
  <c r="T145" i="2"/>
  <c r="T702" i="2"/>
  <c r="T276" i="2"/>
  <c r="T401" i="2"/>
  <c r="T122" i="2"/>
  <c r="T187" i="2"/>
  <c r="T183" i="2"/>
  <c r="T644" i="2"/>
  <c r="T28" i="2"/>
  <c r="T294" i="2"/>
  <c r="T505" i="2"/>
  <c r="T318" i="2"/>
  <c r="T46" i="2"/>
  <c r="T647" i="2"/>
  <c r="T24" i="2"/>
  <c r="T348" i="2"/>
  <c r="T136" i="2"/>
  <c r="T158" i="2"/>
  <c r="T87" i="2"/>
  <c r="T234" i="2"/>
  <c r="T725" i="2"/>
  <c r="T12" i="2"/>
  <c r="T565" i="2"/>
  <c r="T389" i="2"/>
  <c r="T34" i="2"/>
  <c r="T653" i="2"/>
  <c r="T109" i="2"/>
  <c r="T479" i="2"/>
  <c r="T492" i="2"/>
  <c r="T560" i="2"/>
  <c r="T344" i="2"/>
  <c r="T277" i="2"/>
  <c r="T609" i="2"/>
  <c r="T146" i="2"/>
  <c r="T176" i="2"/>
  <c r="T426" i="2"/>
  <c r="T545" i="2"/>
  <c r="T325" i="2"/>
  <c r="T223" i="2"/>
  <c r="T79" i="2"/>
  <c r="T208" i="2"/>
  <c r="T259" i="2"/>
  <c r="T350" i="2"/>
  <c r="T102" i="2"/>
  <c r="T429" i="2"/>
  <c r="T13" i="2"/>
  <c r="T303" i="2"/>
  <c r="T206" i="2"/>
  <c r="T153" i="2"/>
  <c r="T245" i="2"/>
  <c r="T695" i="2"/>
  <c r="T637" i="2"/>
  <c r="T144" i="2"/>
  <c r="T627" i="2"/>
  <c r="T471" i="2"/>
  <c r="T45" i="2"/>
  <c r="T454" i="2"/>
  <c r="T2" i="2"/>
  <c r="T692" i="2"/>
  <c r="T197" i="2"/>
  <c r="T173" i="2"/>
  <c r="T585" i="2"/>
  <c r="T626" i="2"/>
  <c r="T76" i="2"/>
  <c r="T388" i="2"/>
  <c r="T363" i="2"/>
  <c r="T131" i="2"/>
  <c r="T5" i="2"/>
  <c r="T151" i="2"/>
  <c r="T271" i="2"/>
  <c r="T191" i="2"/>
  <c r="T311" i="2"/>
  <c r="T175" i="2"/>
  <c r="T513" i="2"/>
  <c r="T165" i="2"/>
  <c r="T30" i="2"/>
  <c r="T410" i="2"/>
  <c r="T312" i="2"/>
  <c r="T16" i="2"/>
  <c r="T159" i="2"/>
  <c r="T525" i="2"/>
  <c r="T18" i="2"/>
  <c r="T15" i="2"/>
  <c r="T180" i="2"/>
  <c r="T517" i="2"/>
  <c r="T185" i="2"/>
  <c r="T229" i="2"/>
  <c r="T231" i="2"/>
  <c r="T590" i="2"/>
  <c r="T62" i="2"/>
  <c r="T296" i="2"/>
  <c r="T108" i="2"/>
  <c r="T77" i="2"/>
  <c r="T353" i="2"/>
  <c r="T71" i="2"/>
  <c r="T140" i="2"/>
  <c r="T733" i="2"/>
  <c r="T676" i="2"/>
  <c r="T596" i="2"/>
  <c r="T460" i="2"/>
  <c r="T537" i="2"/>
  <c r="T643" i="2"/>
  <c r="T82" i="2"/>
  <c r="T683" i="2"/>
  <c r="T56" i="2"/>
  <c r="T236" i="2"/>
  <c r="T631" i="2"/>
  <c r="T595" i="2"/>
  <c r="T494" i="2"/>
  <c r="T397" i="2"/>
  <c r="T255" i="2"/>
  <c r="T217" i="2"/>
  <c r="T726" i="2"/>
  <c r="T253" i="2"/>
  <c r="T230" i="2"/>
  <c r="T441" i="2"/>
  <c r="T31" i="2"/>
  <c r="T269" i="2"/>
  <c r="T320" i="2"/>
  <c r="T372" i="2"/>
  <c r="T518" i="2"/>
  <c r="T543" i="2"/>
  <c r="T546" i="2"/>
  <c r="T704" i="2"/>
  <c r="T446" i="2"/>
  <c r="T272" i="2"/>
  <c r="T128" i="2"/>
  <c r="T107" i="2"/>
  <c r="T359" i="2"/>
  <c r="T203" i="2"/>
  <c r="T504" i="2"/>
  <c r="T428" i="2"/>
  <c r="T278" i="2"/>
  <c r="T582" i="2"/>
  <c r="T412" i="2"/>
  <c r="T512" i="2"/>
  <c r="T515" i="2"/>
  <c r="T379" i="2"/>
  <c r="T85" i="2"/>
  <c r="T50" i="2"/>
  <c r="T212" i="2"/>
  <c r="T283" i="2"/>
  <c r="T29" i="2"/>
  <c r="T51" i="2"/>
  <c r="T449" i="2"/>
  <c r="T687" i="2"/>
  <c r="T292" i="2"/>
  <c r="T728" i="2"/>
  <c r="T396" i="2"/>
  <c r="T225" i="2"/>
  <c r="T150" i="2"/>
  <c r="T459" i="2"/>
  <c r="T679" i="2"/>
  <c r="T579" i="2"/>
  <c r="T486" i="2"/>
  <c r="T129" i="2"/>
  <c r="T106" i="2"/>
  <c r="T713" i="2"/>
  <c r="T26" i="2"/>
  <c r="T465" i="2"/>
  <c r="T707" i="2"/>
  <c r="T135" i="2"/>
  <c r="T385" i="2"/>
  <c r="T711" i="2"/>
  <c r="T415" i="2"/>
  <c r="T194" i="2"/>
  <c r="T673" i="2"/>
  <c r="T502" i="2"/>
  <c r="T322" i="2"/>
  <c r="T665" i="2"/>
  <c r="T189" i="2"/>
  <c r="T422" i="2"/>
  <c r="T42" i="2"/>
  <c r="T14" i="2"/>
  <c r="T407" i="2"/>
  <c r="T400" i="2"/>
  <c r="T495" i="2"/>
  <c r="T373" i="2"/>
  <c r="T20" i="2"/>
  <c r="T477" i="2"/>
  <c r="T289" i="2"/>
  <c r="T186" i="2"/>
  <c r="T391" i="2"/>
  <c r="T604" i="2"/>
  <c r="T572" i="2"/>
  <c r="T682" i="2"/>
  <c r="T381" i="2"/>
  <c r="T538" i="2"/>
  <c r="T41" i="2"/>
  <c r="T493" i="2"/>
  <c r="T699" i="2"/>
  <c r="T528" i="2"/>
  <c r="T364" i="2"/>
  <c r="T737" i="2"/>
  <c r="T66" i="2"/>
  <c r="T214" i="2"/>
  <c r="T302" i="2"/>
  <c r="T578" i="2"/>
  <c r="T660" i="2"/>
  <c r="T621" i="2"/>
  <c r="T496" i="2"/>
  <c r="T664" i="2"/>
  <c r="T735" i="2"/>
  <c r="T620" i="2"/>
  <c r="T447" i="2"/>
  <c r="T619" i="2"/>
  <c r="T404" i="2"/>
  <c r="T547" i="2"/>
  <c r="T468" i="2"/>
  <c r="T96" i="2"/>
  <c r="T240" i="2"/>
  <c r="T63" i="2"/>
  <c r="T58" i="2"/>
  <c r="T237" i="2"/>
  <c r="T27" i="2"/>
  <c r="T419" i="2"/>
  <c r="T448" i="2"/>
  <c r="T196" i="2"/>
  <c r="T357" i="2"/>
  <c r="T274" i="2"/>
  <c r="T133" i="2"/>
  <c r="T625" i="2"/>
  <c r="T35" i="2"/>
  <c r="T349" i="2"/>
  <c r="T167" i="2"/>
  <c r="T179" i="2"/>
  <c r="T110" i="2"/>
  <c r="T659" i="2"/>
  <c r="T566" i="2"/>
  <c r="T689" i="2"/>
  <c r="T61" i="2"/>
  <c r="T457" i="2"/>
  <c r="T23" i="2"/>
  <c r="T238" i="2"/>
  <c r="T88" i="2"/>
  <c r="T576" i="2"/>
  <c r="T387" i="2"/>
  <c r="T263" i="2"/>
  <c r="T32" i="2"/>
  <c r="T553" i="2"/>
  <c r="T514" i="2"/>
  <c r="T732" i="2"/>
  <c r="T199" i="2"/>
  <c r="T712" i="2"/>
  <c r="T123" i="2"/>
  <c r="T416" i="2"/>
  <c r="T636" i="2"/>
  <c r="T375" i="2"/>
  <c r="T417" i="2"/>
  <c r="T723" i="2"/>
  <c r="T268" i="2"/>
  <c r="T425" i="2"/>
  <c r="T694" i="2"/>
  <c r="T509" i="2"/>
  <c r="T390" i="2"/>
  <c r="T38" i="2"/>
  <c r="T155" i="2"/>
  <c r="T339" i="2"/>
  <c r="T603" i="2"/>
  <c r="T681" i="2"/>
  <c r="T119" i="2"/>
  <c r="T134" i="2"/>
  <c r="T111" i="2"/>
  <c r="T215" i="2"/>
  <c r="T650" i="2"/>
  <c r="T326" i="2"/>
  <c r="T399" i="2"/>
  <c r="T126" i="2"/>
  <c r="T646" i="2"/>
  <c r="T534" i="2"/>
  <c r="T591" i="2"/>
  <c r="T169" i="2"/>
  <c r="T257" i="2"/>
  <c r="T356" i="2"/>
  <c r="T688" i="2"/>
  <c r="T221" i="2"/>
  <c r="T275" i="2"/>
  <c r="T405" i="2"/>
  <c r="T730" i="2"/>
  <c r="T691" i="2"/>
  <c r="T721" i="2"/>
  <c r="T564" i="2"/>
  <c r="T132" i="2"/>
  <c r="T142" i="2"/>
  <c r="T219" i="2"/>
  <c r="T254" i="2"/>
  <c r="T367" i="2"/>
  <c r="T511" i="2"/>
  <c r="T113" i="2"/>
  <c r="T571" i="2"/>
  <c r="T130" i="2"/>
  <c r="T709" i="2"/>
  <c r="T662" i="2"/>
  <c r="T162" i="2"/>
  <c r="T469" i="2"/>
  <c r="T586" i="2"/>
  <c r="T666" i="2"/>
  <c r="T445" i="2"/>
  <c r="T703" i="2"/>
  <c r="T635" i="2"/>
  <c r="T719" i="2"/>
  <c r="T383" i="2"/>
  <c r="T602" i="2"/>
  <c r="T672" i="2"/>
  <c r="T83" i="2"/>
  <c r="T628" i="2"/>
  <c r="T739" i="2"/>
  <c r="T442" i="2"/>
  <c r="T632" i="2"/>
  <c r="T117" i="2"/>
  <c r="T575" i="2"/>
  <c r="T315" i="2"/>
  <c r="T536" i="2"/>
  <c r="T615" i="2"/>
  <c r="T616" i="2"/>
  <c r="T630" i="2"/>
  <c r="T568" i="2"/>
  <c r="T358" i="2"/>
  <c r="T251" i="2"/>
  <c r="T168" i="2"/>
  <c r="T409" i="2"/>
  <c r="T103" i="2"/>
  <c r="T293" i="2"/>
  <c r="T501" i="2"/>
  <c r="T157" i="2"/>
  <c r="T248" i="2"/>
  <c r="T433" i="2"/>
  <c r="T531" i="2"/>
  <c r="T522" i="2"/>
  <c r="T386" i="2"/>
  <c r="T241" i="2"/>
  <c r="T729" i="2"/>
  <c r="T434" i="2"/>
  <c r="T291" i="2"/>
  <c r="T319" i="2"/>
  <c r="T143" i="2"/>
  <c r="T581" i="2"/>
  <c r="T487" i="2"/>
  <c r="T201" i="2"/>
  <c r="T499" i="2"/>
  <c r="T677" i="2"/>
  <c r="T181" i="2"/>
  <c r="T698" i="2"/>
  <c r="T171" i="2"/>
  <c r="T583" i="2"/>
  <c r="T335" i="2"/>
  <c r="T541" i="2"/>
  <c r="T598" i="2"/>
  <c r="T524" i="2"/>
  <c r="T497" i="2"/>
  <c r="T685" i="2"/>
  <c r="T624" i="2"/>
  <c r="T601" i="2"/>
  <c r="T376" i="2"/>
  <c r="T521" i="2"/>
  <c r="T209" i="2"/>
  <c r="T337" i="2"/>
  <c r="T588" i="2"/>
  <c r="T451" i="2"/>
  <c r="T675" i="2"/>
  <c r="T720" i="2"/>
  <c r="T671" i="2"/>
  <c r="T483" i="2"/>
  <c r="T594" i="2"/>
  <c r="T393" i="2"/>
  <c r="T374" i="2"/>
  <c r="T618" i="2"/>
  <c r="T280" i="2"/>
  <c r="T461" i="2"/>
  <c r="T613" i="2"/>
  <c r="T668" i="2"/>
  <c r="T456" i="2"/>
  <c r="T323" i="2"/>
  <c r="T438" i="2"/>
  <c r="T651" i="2"/>
  <c r="T649" i="2"/>
  <c r="T724" i="2"/>
  <c r="T436" i="2"/>
  <c r="T427" i="2"/>
  <c r="T657" i="2"/>
  <c r="T473" i="2"/>
  <c r="T701" i="2"/>
  <c r="T696" i="2"/>
  <c r="T607" i="2"/>
  <c r="T700" i="2"/>
  <c r="T738" i="2"/>
  <c r="T599" i="2"/>
  <c r="T614" i="2"/>
  <c r="T587" i="2"/>
  <c r="T705" i="2"/>
  <c r="T716" i="2"/>
  <c r="T655" i="2"/>
  <c r="T718" i="2"/>
  <c r="T734" i="2"/>
  <c r="T670" i="2"/>
  <c r="T717" i="2"/>
  <c r="T736" i="2"/>
  <c r="T714" i="2"/>
  <c r="T715" i="2"/>
  <c r="T652" i="2"/>
  <c r="T589" i="2"/>
  <c r="T693" i="2"/>
  <c r="T669" i="2"/>
  <c r="T706" i="2"/>
  <c r="T708" i="2"/>
  <c r="T731" i="2"/>
  <c r="S611" i="2"/>
  <c r="S557" i="2"/>
  <c r="S638" i="2"/>
  <c r="S139" i="2"/>
  <c r="S424" i="2"/>
  <c r="S526" i="2"/>
  <c r="S435" i="2"/>
  <c r="S600" i="2"/>
  <c r="S520" i="2"/>
  <c r="S330" i="2"/>
  <c r="S402" i="2"/>
  <c r="S458" i="2"/>
  <c r="S622" i="2"/>
  <c r="S250" i="2"/>
  <c r="S266" i="2"/>
  <c r="S232" i="2"/>
  <c r="S484" i="2"/>
  <c r="S190" i="2"/>
  <c r="S548" i="2"/>
  <c r="S697" i="2"/>
  <c r="S340" i="2"/>
  <c r="S550" i="2"/>
  <c r="S431" i="2"/>
  <c r="S516" i="2"/>
  <c r="S89" i="2"/>
  <c r="S36" i="2"/>
  <c r="S617" i="2"/>
  <c r="S314" i="2"/>
  <c r="S244" i="2"/>
  <c r="S90" i="2"/>
  <c r="S218" i="2"/>
  <c r="S542" i="2"/>
  <c r="S380" i="2"/>
  <c r="S645" i="2"/>
  <c r="S6" i="2"/>
  <c r="S279" i="2"/>
  <c r="S198" i="2"/>
  <c r="S648" i="2"/>
  <c r="S116" i="2"/>
  <c r="S530" i="2"/>
  <c r="S101" i="2"/>
  <c r="S104" i="2"/>
  <c r="S535" i="2"/>
  <c r="S72" i="2"/>
  <c r="S242" i="2"/>
  <c r="S377" i="2"/>
  <c r="S235" i="2"/>
  <c r="S333" i="2"/>
  <c r="S629" i="2"/>
  <c r="S84" i="2"/>
  <c r="S559" i="2"/>
  <c r="S328" i="2"/>
  <c r="S59" i="2"/>
  <c r="S160" i="2"/>
  <c r="S481" i="2"/>
  <c r="S65" i="2"/>
  <c r="S121" i="2"/>
  <c r="S577" i="2"/>
  <c r="S453" i="2"/>
  <c r="S472" i="2"/>
  <c r="S321" i="2"/>
  <c r="S371" i="2"/>
  <c r="S462" i="2"/>
  <c r="S226" i="2"/>
  <c r="S455" i="2"/>
  <c r="S392" i="2"/>
  <c r="S267" i="2"/>
  <c r="S115" i="2"/>
  <c r="S331" i="2"/>
  <c r="S464" i="2"/>
  <c r="S166" i="2"/>
  <c r="S178" i="2"/>
  <c r="S141" i="2"/>
  <c r="S474" i="2"/>
  <c r="S152" i="2"/>
  <c r="S362" i="2"/>
  <c r="S249" i="2"/>
  <c r="S3" i="2"/>
  <c r="S667" i="2"/>
  <c r="S368" i="2"/>
  <c r="S444" i="2"/>
  <c r="S549" i="2"/>
  <c r="S182" i="2"/>
  <c r="S195" i="2"/>
  <c r="S580" i="2"/>
  <c r="S112" i="2"/>
  <c r="S288" i="2"/>
  <c r="S561" i="2"/>
  <c r="S287" i="2"/>
  <c r="S639" i="2"/>
  <c r="S342" i="2"/>
  <c r="S437" i="2"/>
  <c r="S297" i="2"/>
  <c r="S74" i="2"/>
  <c r="S86" i="2"/>
  <c r="S127" i="2"/>
  <c r="S43" i="2"/>
  <c r="S8" i="2"/>
  <c r="S33" i="2"/>
  <c r="S246" i="2"/>
  <c r="S125" i="2"/>
  <c r="S443" i="2"/>
  <c r="S485" i="2"/>
  <c r="S227" i="2"/>
  <c r="S329" i="2"/>
  <c r="S284" i="2"/>
  <c r="S306" i="2"/>
  <c r="S264" i="2"/>
  <c r="S439" i="2"/>
  <c r="S341" i="2"/>
  <c r="S118" i="2"/>
  <c r="S366" i="2"/>
  <c r="S204" i="2"/>
  <c r="S532" i="2"/>
  <c r="S423" i="2"/>
  <c r="S137" i="2"/>
  <c r="S684" i="2"/>
  <c r="S211" i="2"/>
  <c r="S634" i="2"/>
  <c r="S156" i="2"/>
  <c r="S10" i="2"/>
  <c r="S282" i="2"/>
  <c r="S519" i="2"/>
  <c r="S54" i="2"/>
  <c r="S299" i="2"/>
  <c r="S170" i="2"/>
  <c r="S324" i="2"/>
  <c r="S148" i="2"/>
  <c r="S663" i="2"/>
  <c r="S347" i="2"/>
  <c r="S295" i="2"/>
  <c r="S507" i="2"/>
  <c r="S633" i="2"/>
  <c r="S39" i="2"/>
  <c r="S233" i="2"/>
  <c r="S478" i="2"/>
  <c r="S265" i="2"/>
  <c r="S49" i="2"/>
  <c r="S351" i="2"/>
  <c r="S421" i="2"/>
  <c r="S307" i="2"/>
  <c r="S686" i="2"/>
  <c r="S298" i="2"/>
  <c r="S308" i="2"/>
  <c r="S17" i="2"/>
  <c r="S80" i="2"/>
  <c r="S228" i="2"/>
  <c r="S490" i="2"/>
  <c r="S317" i="2"/>
  <c r="S73" i="2"/>
  <c r="S99" i="2"/>
  <c r="S310" i="2"/>
  <c r="S395" i="2"/>
  <c r="S470" i="2"/>
  <c r="S305" i="2"/>
  <c r="S273" i="2"/>
  <c r="S539" i="2"/>
  <c r="S154" i="2"/>
  <c r="S420" i="2"/>
  <c r="S529" i="2"/>
  <c r="S467" i="2"/>
  <c r="S555" i="2"/>
  <c r="S552" i="2"/>
  <c r="S414" i="2"/>
  <c r="S606" i="2"/>
  <c r="S654" i="2"/>
  <c r="S608" i="2"/>
  <c r="S503" i="2"/>
  <c r="S354" i="2"/>
  <c r="S286" i="2"/>
  <c r="S551" i="2"/>
  <c r="S674" i="2"/>
  <c r="S573" i="2"/>
  <c r="S382" i="2"/>
  <c r="S163" i="2"/>
  <c r="S678" i="2"/>
  <c r="S68" i="2"/>
  <c r="S161" i="2"/>
  <c r="S25" i="2"/>
  <c r="S4" i="2"/>
  <c r="S243" i="2"/>
  <c r="S37" i="2"/>
  <c r="S177" i="2"/>
  <c r="S47" i="2"/>
  <c r="S592" i="2"/>
  <c r="S642" i="2"/>
  <c r="S224" i="2"/>
  <c r="S491" i="2"/>
  <c r="S597" i="2"/>
  <c r="S22" i="2"/>
  <c r="S661" i="2"/>
  <c r="S610" i="2"/>
  <c r="S334" i="2"/>
  <c r="S408" i="2"/>
  <c r="S562" i="2"/>
  <c r="S205" i="2"/>
  <c r="S475" i="2"/>
  <c r="S343" i="2"/>
  <c r="S480" i="2"/>
  <c r="S527" i="2"/>
  <c r="S91" i="2"/>
  <c r="S411" i="2"/>
  <c r="S192" i="2"/>
  <c r="S432" i="2"/>
  <c r="S406" i="2"/>
  <c r="S95" i="2"/>
  <c r="S398" i="2"/>
  <c r="S100" i="2"/>
  <c r="S452" i="2"/>
  <c r="S394" i="2"/>
  <c r="S304" i="2"/>
  <c r="S403" i="2"/>
  <c r="S97" i="2"/>
  <c r="S64" i="2"/>
  <c r="S506" i="2"/>
  <c r="S658" i="2"/>
  <c r="S574" i="2"/>
  <c r="S556" i="2"/>
  <c r="S94" i="2"/>
  <c r="S378" i="2"/>
  <c r="S540" i="2"/>
  <c r="S252" i="2"/>
  <c r="S138" i="2"/>
  <c r="S7" i="2"/>
  <c r="S641" i="2"/>
  <c r="S220" i="2"/>
  <c r="S476" i="2"/>
  <c r="S440" i="2"/>
  <c r="S258" i="2"/>
  <c r="S466" i="2"/>
  <c r="S52" i="2"/>
  <c r="S262" i="2"/>
  <c r="S60" i="2"/>
  <c r="S722" i="2"/>
  <c r="S300" i="2"/>
  <c r="S78" i="2"/>
  <c r="S563" i="2"/>
  <c r="S413" i="2"/>
  <c r="S332" i="2"/>
  <c r="S418" i="2"/>
  <c r="S57" i="2"/>
  <c r="S345" i="2"/>
  <c r="S710" i="2"/>
  <c r="S355" i="2"/>
  <c r="S640" i="2"/>
  <c r="S21" i="2"/>
  <c r="S584" i="2"/>
  <c r="S67" i="2"/>
  <c r="S75" i="2"/>
  <c r="S727" i="2"/>
  <c r="S510" i="2"/>
  <c r="S482" i="2"/>
  <c r="S239" i="2"/>
  <c r="S188" i="2"/>
  <c r="S605" i="2"/>
  <c r="S313" i="2"/>
  <c r="S174" i="2"/>
  <c r="S533" i="2"/>
  <c r="S338" i="2"/>
  <c r="S489" i="2"/>
  <c r="S9" i="2"/>
  <c r="S290" i="2"/>
  <c r="S81" i="2"/>
  <c r="S93" i="2"/>
  <c r="S430" i="2"/>
  <c r="S316" i="2"/>
  <c r="S48" i="2"/>
  <c r="S554" i="2"/>
  <c r="S369" i="2"/>
  <c r="S352" i="2"/>
  <c r="S200" i="2"/>
  <c r="S301" i="2"/>
  <c r="S281" i="2"/>
  <c r="S44" i="2"/>
  <c r="S336" i="2"/>
  <c r="S463" i="2"/>
  <c r="S558" i="2"/>
  <c r="S656" i="2"/>
  <c r="S384" i="2"/>
  <c r="S213" i="2"/>
  <c r="S222" i="2"/>
  <c r="S55" i="2"/>
  <c r="S210" i="2"/>
  <c r="S40" i="2"/>
  <c r="S261" i="2"/>
  <c r="S500" i="2"/>
  <c r="S593" i="2"/>
  <c r="S98" i="2"/>
  <c r="S92" i="2"/>
  <c r="S207" i="2"/>
  <c r="S365" i="2"/>
  <c r="S105" i="2"/>
  <c r="S690" i="2"/>
  <c r="S361" i="2"/>
  <c r="S53" i="2"/>
  <c r="S623" i="2"/>
  <c r="S172" i="2"/>
  <c r="S114" i="2"/>
  <c r="S569" i="2"/>
  <c r="S164" i="2"/>
  <c r="S612" i="2"/>
  <c r="S260" i="2"/>
  <c r="S70" i="2"/>
  <c r="S124" i="2"/>
  <c r="S327" i="2"/>
  <c r="S346" i="2"/>
  <c r="S256" i="2"/>
  <c r="S544" i="2"/>
  <c r="S523" i="2"/>
  <c r="S147" i="2"/>
  <c r="S69" i="2"/>
  <c r="S570" i="2"/>
  <c r="S680" i="2"/>
  <c r="S149" i="2"/>
  <c r="S508" i="2"/>
  <c r="S450" i="2"/>
  <c r="S202" i="2"/>
  <c r="S247" i="2"/>
  <c r="S360" i="2"/>
  <c r="S285" i="2"/>
  <c r="S309" i="2"/>
  <c r="S19" i="2"/>
  <c r="S11" i="2"/>
  <c r="S488" i="2"/>
  <c r="S270" i="2"/>
  <c r="S184" i="2"/>
  <c r="S370" i="2"/>
  <c r="S216" i="2"/>
  <c r="S193" i="2"/>
  <c r="S120" i="2"/>
  <c r="S498" i="2"/>
  <c r="S567" i="2"/>
  <c r="S145" i="2"/>
  <c r="S702" i="2"/>
  <c r="S276" i="2"/>
  <c r="S401" i="2"/>
  <c r="S122" i="2"/>
  <c r="S187" i="2"/>
  <c r="S183" i="2"/>
  <c r="S644" i="2"/>
  <c r="S28" i="2"/>
  <c r="S294" i="2"/>
  <c r="S505" i="2"/>
  <c r="S318" i="2"/>
  <c r="S46" i="2"/>
  <c r="S647" i="2"/>
  <c r="S24" i="2"/>
  <c r="S348" i="2"/>
  <c r="S136" i="2"/>
  <c r="S158" i="2"/>
  <c r="S87" i="2"/>
  <c r="S234" i="2"/>
  <c r="S725" i="2"/>
  <c r="S12" i="2"/>
  <c r="S565" i="2"/>
  <c r="S389" i="2"/>
  <c r="S34" i="2"/>
  <c r="S653" i="2"/>
  <c r="S109" i="2"/>
  <c r="S479" i="2"/>
  <c r="S492" i="2"/>
  <c r="S560" i="2"/>
  <c r="S344" i="2"/>
  <c r="S277" i="2"/>
  <c r="S609" i="2"/>
  <c r="S146" i="2"/>
  <c r="S176" i="2"/>
  <c r="S426" i="2"/>
  <c r="S545" i="2"/>
  <c r="S325" i="2"/>
  <c r="S223" i="2"/>
  <c r="S79" i="2"/>
  <c r="S208" i="2"/>
  <c r="S259" i="2"/>
  <c r="S350" i="2"/>
  <c r="S102" i="2"/>
  <c r="S429" i="2"/>
  <c r="S13" i="2"/>
  <c r="S303" i="2"/>
  <c r="S206" i="2"/>
  <c r="S153" i="2"/>
  <c r="S245" i="2"/>
  <c r="S695" i="2"/>
  <c r="S637" i="2"/>
  <c r="S144" i="2"/>
  <c r="S627" i="2"/>
  <c r="S471" i="2"/>
  <c r="S45" i="2"/>
  <c r="S454" i="2"/>
  <c r="S2" i="2"/>
  <c r="S692" i="2"/>
  <c r="S197" i="2"/>
  <c r="S173" i="2"/>
  <c r="S585" i="2"/>
  <c r="S626" i="2"/>
  <c r="S76" i="2"/>
  <c r="S388" i="2"/>
  <c r="S363" i="2"/>
  <c r="S131" i="2"/>
  <c r="S5" i="2"/>
  <c r="S151" i="2"/>
  <c r="S271" i="2"/>
  <c r="S191" i="2"/>
  <c r="S311" i="2"/>
  <c r="S175" i="2"/>
  <c r="S513" i="2"/>
  <c r="S165" i="2"/>
  <c r="S30" i="2"/>
  <c r="S410" i="2"/>
  <c r="S312" i="2"/>
  <c r="S16" i="2"/>
  <c r="S159" i="2"/>
  <c r="S525" i="2"/>
  <c r="S18" i="2"/>
  <c r="S15" i="2"/>
  <c r="S180" i="2"/>
  <c r="S517" i="2"/>
  <c r="S185" i="2"/>
  <c r="S229" i="2"/>
  <c r="S231" i="2"/>
  <c r="S590" i="2"/>
  <c r="S62" i="2"/>
  <c r="S296" i="2"/>
  <c r="S108" i="2"/>
  <c r="S77" i="2"/>
  <c r="S353" i="2"/>
  <c r="S71" i="2"/>
  <c r="S140" i="2"/>
  <c r="S733" i="2"/>
  <c r="S676" i="2"/>
  <c r="S596" i="2"/>
  <c r="S460" i="2"/>
  <c r="S537" i="2"/>
  <c r="S643" i="2"/>
  <c r="S82" i="2"/>
  <c r="S683" i="2"/>
  <c r="S56" i="2"/>
  <c r="S236" i="2"/>
  <c r="S631" i="2"/>
  <c r="S595" i="2"/>
  <c r="S494" i="2"/>
  <c r="S397" i="2"/>
  <c r="S255" i="2"/>
  <c r="S217" i="2"/>
  <c r="S726" i="2"/>
  <c r="S253" i="2"/>
  <c r="S230" i="2"/>
  <c r="S441" i="2"/>
  <c r="S31" i="2"/>
  <c r="S269" i="2"/>
  <c r="S320" i="2"/>
  <c r="S372" i="2"/>
  <c r="S518" i="2"/>
  <c r="S543" i="2"/>
  <c r="S546" i="2"/>
  <c r="S704" i="2"/>
  <c r="S446" i="2"/>
  <c r="S272" i="2"/>
  <c r="S128" i="2"/>
  <c r="S107" i="2"/>
  <c r="S359" i="2"/>
  <c r="S203" i="2"/>
  <c r="S504" i="2"/>
  <c r="S428" i="2"/>
  <c r="S278" i="2"/>
  <c r="S582" i="2"/>
  <c r="S412" i="2"/>
  <c r="S512" i="2"/>
  <c r="S515" i="2"/>
  <c r="S379" i="2"/>
  <c r="S85" i="2"/>
  <c r="S50" i="2"/>
  <c r="S212" i="2"/>
  <c r="S283" i="2"/>
  <c r="S29" i="2"/>
  <c r="S51" i="2"/>
  <c r="S449" i="2"/>
  <c r="S687" i="2"/>
  <c r="S292" i="2"/>
  <c r="S728" i="2"/>
  <c r="S396" i="2"/>
  <c r="S225" i="2"/>
  <c r="S150" i="2"/>
  <c r="S459" i="2"/>
  <c r="S679" i="2"/>
  <c r="S579" i="2"/>
  <c r="S486" i="2"/>
  <c r="S129" i="2"/>
  <c r="S106" i="2"/>
  <c r="S713" i="2"/>
  <c r="S26" i="2"/>
  <c r="S465" i="2"/>
  <c r="S707" i="2"/>
  <c r="S135" i="2"/>
  <c r="S385" i="2"/>
  <c r="S711" i="2"/>
  <c r="S415" i="2"/>
  <c r="S194" i="2"/>
  <c r="S673" i="2"/>
  <c r="S502" i="2"/>
  <c r="S322" i="2"/>
  <c r="S665" i="2"/>
  <c r="S189" i="2"/>
  <c r="S422" i="2"/>
  <c r="S42" i="2"/>
  <c r="S14" i="2"/>
  <c r="S407" i="2"/>
  <c r="S400" i="2"/>
  <c r="S495" i="2"/>
  <c r="S373" i="2"/>
  <c r="S20" i="2"/>
  <c r="S477" i="2"/>
  <c r="S289" i="2"/>
  <c r="S186" i="2"/>
  <c r="S391" i="2"/>
  <c r="S604" i="2"/>
  <c r="S572" i="2"/>
  <c r="S682" i="2"/>
  <c r="S381" i="2"/>
  <c r="S538" i="2"/>
  <c r="S41" i="2"/>
  <c r="S493" i="2"/>
  <c r="S699" i="2"/>
  <c r="S528" i="2"/>
  <c r="S364" i="2"/>
  <c r="S737" i="2"/>
  <c r="S66" i="2"/>
  <c r="S214" i="2"/>
  <c r="S302" i="2"/>
  <c r="S578" i="2"/>
  <c r="S660" i="2"/>
  <c r="S621" i="2"/>
  <c r="S496" i="2"/>
  <c r="S664" i="2"/>
  <c r="S735" i="2"/>
  <c r="S620" i="2"/>
  <c r="S447" i="2"/>
  <c r="S619" i="2"/>
  <c r="S404" i="2"/>
  <c r="S547" i="2"/>
  <c r="S468" i="2"/>
  <c r="S96" i="2"/>
  <c r="S240" i="2"/>
  <c r="S63" i="2"/>
  <c r="S58" i="2"/>
  <c r="S237" i="2"/>
  <c r="S27" i="2"/>
  <c r="S419" i="2"/>
  <c r="S448" i="2"/>
  <c r="S196" i="2"/>
  <c r="S357" i="2"/>
  <c r="S274" i="2"/>
  <c r="S133" i="2"/>
  <c r="S625" i="2"/>
  <c r="S35" i="2"/>
  <c r="S349" i="2"/>
  <c r="S167" i="2"/>
  <c r="S179" i="2"/>
  <c r="S110" i="2"/>
  <c r="S659" i="2"/>
  <c r="S566" i="2"/>
  <c r="S689" i="2"/>
  <c r="S61" i="2"/>
  <c r="S457" i="2"/>
  <c r="S23" i="2"/>
  <c r="S238" i="2"/>
  <c r="S88" i="2"/>
  <c r="S576" i="2"/>
  <c r="S387" i="2"/>
  <c r="S263" i="2"/>
  <c r="S32" i="2"/>
  <c r="S553" i="2"/>
  <c r="S514" i="2"/>
  <c r="S732" i="2"/>
  <c r="S199" i="2"/>
  <c r="S712" i="2"/>
  <c r="S123" i="2"/>
  <c r="S416" i="2"/>
  <c r="S636" i="2"/>
  <c r="S375" i="2"/>
  <c r="S417" i="2"/>
  <c r="S723" i="2"/>
  <c r="S268" i="2"/>
  <c r="S425" i="2"/>
  <c r="S694" i="2"/>
  <c r="S509" i="2"/>
  <c r="S390" i="2"/>
  <c r="S38" i="2"/>
  <c r="S155" i="2"/>
  <c r="S339" i="2"/>
  <c r="S603" i="2"/>
  <c r="S681" i="2"/>
  <c r="S119" i="2"/>
  <c r="S134" i="2"/>
  <c r="S111" i="2"/>
  <c r="S215" i="2"/>
  <c r="S650" i="2"/>
  <c r="S326" i="2"/>
  <c r="S399" i="2"/>
  <c r="S126" i="2"/>
  <c r="S646" i="2"/>
  <c r="S534" i="2"/>
  <c r="S591" i="2"/>
  <c r="S169" i="2"/>
  <c r="S257" i="2"/>
  <c r="S356" i="2"/>
  <c r="S688" i="2"/>
  <c r="S221" i="2"/>
  <c r="S275" i="2"/>
  <c r="S405" i="2"/>
  <c r="S730" i="2"/>
  <c r="S691" i="2"/>
  <c r="S721" i="2"/>
  <c r="S564" i="2"/>
  <c r="S132" i="2"/>
  <c r="S142" i="2"/>
  <c r="S219" i="2"/>
  <c r="S254" i="2"/>
  <c r="S367" i="2"/>
  <c r="S511" i="2"/>
  <c r="S113" i="2"/>
  <c r="S571" i="2"/>
  <c r="S130" i="2"/>
  <c r="S709" i="2"/>
  <c r="S662" i="2"/>
  <c r="S162" i="2"/>
  <c r="S469" i="2"/>
  <c r="S586" i="2"/>
  <c r="S666" i="2"/>
  <c r="S445" i="2"/>
  <c r="S703" i="2"/>
  <c r="S635" i="2"/>
  <c r="S719" i="2"/>
  <c r="S383" i="2"/>
  <c r="S602" i="2"/>
  <c r="S672" i="2"/>
  <c r="S83" i="2"/>
  <c r="S628" i="2"/>
  <c r="S739" i="2"/>
  <c r="S442" i="2"/>
  <c r="S632" i="2"/>
  <c r="S117" i="2"/>
  <c r="S575" i="2"/>
  <c r="S315" i="2"/>
  <c r="S536" i="2"/>
  <c r="S615" i="2"/>
  <c r="S616" i="2"/>
  <c r="S630" i="2"/>
  <c r="S568" i="2"/>
  <c r="S358" i="2"/>
  <c r="S251" i="2"/>
  <c r="S168" i="2"/>
  <c r="S409" i="2"/>
  <c r="S103" i="2"/>
  <c r="S293" i="2"/>
  <c r="S501" i="2"/>
  <c r="S157" i="2"/>
  <c r="S248" i="2"/>
  <c r="S433" i="2"/>
  <c r="S531" i="2"/>
  <c r="S522" i="2"/>
  <c r="S386" i="2"/>
  <c r="S241" i="2"/>
  <c r="S729" i="2"/>
  <c r="S434" i="2"/>
  <c r="S291" i="2"/>
  <c r="S319" i="2"/>
  <c r="S143" i="2"/>
  <c r="S581" i="2"/>
  <c r="S487" i="2"/>
  <c r="S201" i="2"/>
  <c r="S499" i="2"/>
  <c r="S677" i="2"/>
  <c r="S181" i="2"/>
  <c r="S698" i="2"/>
  <c r="S171" i="2"/>
  <c r="S583" i="2"/>
  <c r="S335" i="2"/>
  <c r="S541" i="2"/>
  <c r="S598" i="2"/>
  <c r="S524" i="2"/>
  <c r="S497" i="2"/>
  <c r="S685" i="2"/>
  <c r="S624" i="2"/>
  <c r="S601" i="2"/>
  <c r="S376" i="2"/>
  <c r="S521" i="2"/>
  <c r="S209" i="2"/>
  <c r="S337" i="2"/>
  <c r="S588" i="2"/>
  <c r="S451" i="2"/>
  <c r="S675" i="2"/>
  <c r="S720" i="2"/>
  <c r="S671" i="2"/>
  <c r="S483" i="2"/>
  <c r="S594" i="2"/>
  <c r="S393" i="2"/>
  <c r="S374" i="2"/>
  <c r="S618" i="2"/>
  <c r="S280" i="2"/>
  <c r="S461" i="2"/>
  <c r="S613" i="2"/>
  <c r="S668" i="2"/>
  <c r="S456" i="2"/>
  <c r="S323" i="2"/>
  <c r="S438" i="2"/>
  <c r="S651" i="2"/>
  <c r="S649" i="2"/>
  <c r="S724" i="2"/>
  <c r="S436" i="2"/>
  <c r="S427" i="2"/>
  <c r="S657" i="2"/>
  <c r="S473" i="2"/>
  <c r="S701" i="2"/>
  <c r="S696" i="2"/>
  <c r="S607" i="2"/>
  <c r="S700" i="2"/>
  <c r="S738" i="2"/>
  <c r="S599" i="2"/>
  <c r="S614" i="2"/>
  <c r="S587" i="2"/>
  <c r="S705" i="2"/>
  <c r="S716" i="2"/>
  <c r="S655" i="2"/>
  <c r="S718" i="2"/>
  <c r="S734" i="2"/>
  <c r="S670" i="2"/>
  <c r="S717" i="2"/>
  <c r="S736" i="2"/>
  <c r="S714" i="2"/>
  <c r="S715" i="2"/>
  <c r="S652" i="2"/>
  <c r="S589" i="2"/>
  <c r="S693" i="2"/>
  <c r="S669" i="2"/>
  <c r="S706" i="2"/>
  <c r="S708" i="2"/>
  <c r="S731" i="2"/>
  <c r="N611" i="2"/>
  <c r="N557" i="2"/>
  <c r="N638" i="2"/>
  <c r="N139" i="2"/>
  <c r="N424" i="2"/>
  <c r="N526" i="2"/>
  <c r="N435" i="2"/>
  <c r="N600" i="2"/>
  <c r="N520" i="2"/>
  <c r="N330" i="2"/>
  <c r="N402" i="2"/>
  <c r="N458" i="2"/>
  <c r="N622" i="2"/>
  <c r="N250" i="2"/>
  <c r="N266" i="2"/>
  <c r="N232" i="2"/>
  <c r="N484" i="2"/>
  <c r="N190" i="2"/>
  <c r="N548" i="2"/>
  <c r="N697" i="2"/>
  <c r="N340" i="2"/>
  <c r="N550" i="2"/>
  <c r="N431" i="2"/>
  <c r="N516" i="2"/>
  <c r="N89" i="2"/>
  <c r="N36" i="2"/>
  <c r="N617" i="2"/>
  <c r="N314" i="2"/>
  <c r="N244" i="2"/>
  <c r="N90" i="2"/>
  <c r="N218" i="2"/>
  <c r="N542" i="2"/>
  <c r="N380" i="2"/>
  <c r="N645" i="2"/>
  <c r="N6" i="2"/>
  <c r="N279" i="2"/>
  <c r="N198" i="2"/>
  <c r="N648" i="2"/>
  <c r="N116" i="2"/>
  <c r="N530" i="2"/>
  <c r="N101" i="2"/>
  <c r="N104" i="2"/>
  <c r="N535" i="2"/>
  <c r="N72" i="2"/>
  <c r="N242" i="2"/>
  <c r="N377" i="2"/>
  <c r="N235" i="2"/>
  <c r="N333" i="2"/>
  <c r="N629" i="2"/>
  <c r="N84" i="2"/>
  <c r="N559" i="2"/>
  <c r="N328" i="2"/>
  <c r="N59" i="2"/>
  <c r="N160" i="2"/>
  <c r="N481" i="2"/>
  <c r="N65" i="2"/>
  <c r="N121" i="2"/>
  <c r="N577" i="2"/>
  <c r="N453" i="2"/>
  <c r="N472" i="2"/>
  <c r="N321" i="2"/>
  <c r="N371" i="2"/>
  <c r="N462" i="2"/>
  <c r="N226" i="2"/>
  <c r="N455" i="2"/>
  <c r="N392" i="2"/>
  <c r="N267" i="2"/>
  <c r="N115" i="2"/>
  <c r="N331" i="2"/>
  <c r="N464" i="2"/>
  <c r="N166" i="2"/>
  <c r="N178" i="2"/>
  <c r="N141" i="2"/>
  <c r="N474" i="2"/>
  <c r="N152" i="2"/>
  <c r="N362" i="2"/>
  <c r="N249" i="2"/>
  <c r="N3" i="2"/>
  <c r="N667" i="2"/>
  <c r="N368" i="2"/>
  <c r="N444" i="2"/>
  <c r="N549" i="2"/>
  <c r="N182" i="2"/>
  <c r="N195" i="2"/>
  <c r="N580" i="2"/>
  <c r="N112" i="2"/>
  <c r="N288" i="2"/>
  <c r="N561" i="2"/>
  <c r="N287" i="2"/>
  <c r="N639" i="2"/>
  <c r="N342" i="2"/>
  <c r="N437" i="2"/>
  <c r="N297" i="2"/>
  <c r="N74" i="2"/>
  <c r="N86" i="2"/>
  <c r="N127" i="2"/>
  <c r="N43" i="2"/>
  <c r="N8" i="2"/>
  <c r="N33" i="2"/>
  <c r="N246" i="2"/>
  <c r="N125" i="2"/>
  <c r="N443" i="2"/>
  <c r="N485" i="2"/>
  <c r="N227" i="2"/>
  <c r="N329" i="2"/>
  <c r="N284" i="2"/>
  <c r="N306" i="2"/>
  <c r="N264" i="2"/>
  <c r="N439" i="2"/>
  <c r="N341" i="2"/>
  <c r="N118" i="2"/>
  <c r="N366" i="2"/>
  <c r="N204" i="2"/>
  <c r="N532" i="2"/>
  <c r="N423" i="2"/>
  <c r="N137" i="2"/>
  <c r="N684" i="2"/>
  <c r="N211" i="2"/>
  <c r="N634" i="2"/>
  <c r="N156" i="2"/>
  <c r="N10" i="2"/>
  <c r="N282" i="2"/>
  <c r="N519" i="2"/>
  <c r="N54" i="2"/>
  <c r="N299" i="2"/>
  <c r="N170" i="2"/>
  <c r="N324" i="2"/>
  <c r="N148" i="2"/>
  <c r="N663" i="2"/>
  <c r="N347" i="2"/>
  <c r="N295" i="2"/>
  <c r="N507" i="2"/>
  <c r="N633" i="2"/>
  <c r="N39" i="2"/>
  <c r="N233" i="2"/>
  <c r="N478" i="2"/>
  <c r="N265" i="2"/>
  <c r="N49" i="2"/>
  <c r="N351" i="2"/>
  <c r="N421" i="2"/>
  <c r="N307" i="2"/>
  <c r="N686" i="2"/>
  <c r="N298" i="2"/>
  <c r="N308" i="2"/>
  <c r="N17" i="2"/>
  <c r="N80" i="2"/>
  <c r="N228" i="2"/>
  <c r="N490" i="2"/>
  <c r="N317" i="2"/>
  <c r="N73" i="2"/>
  <c r="N99" i="2"/>
  <c r="N310" i="2"/>
  <c r="N395" i="2"/>
  <c r="N470" i="2"/>
  <c r="N305" i="2"/>
  <c r="N273" i="2"/>
  <c r="N539" i="2"/>
  <c r="N154" i="2"/>
  <c r="N420" i="2"/>
  <c r="N529" i="2"/>
  <c r="N467" i="2"/>
  <c r="N555" i="2"/>
  <c r="N552" i="2"/>
  <c r="N414" i="2"/>
  <c r="N606" i="2"/>
  <c r="N654" i="2"/>
  <c r="N608" i="2"/>
  <c r="N503" i="2"/>
  <c r="N354" i="2"/>
  <c r="N286" i="2"/>
  <c r="N551" i="2"/>
  <c r="N674" i="2"/>
  <c r="N573" i="2"/>
  <c r="N382" i="2"/>
  <c r="N163" i="2"/>
  <c r="N678" i="2"/>
  <c r="N68" i="2"/>
  <c r="N161" i="2"/>
  <c r="N25" i="2"/>
  <c r="N4" i="2"/>
  <c r="N243" i="2"/>
  <c r="N37" i="2"/>
  <c r="N177" i="2"/>
  <c r="N47" i="2"/>
  <c r="N592" i="2"/>
  <c r="N642" i="2"/>
  <c r="N224" i="2"/>
  <c r="N491" i="2"/>
  <c r="N597" i="2"/>
  <c r="N22" i="2"/>
  <c r="N661" i="2"/>
  <c r="N610" i="2"/>
  <c r="N334" i="2"/>
  <c r="N408" i="2"/>
  <c r="N562" i="2"/>
  <c r="N205" i="2"/>
  <c r="N475" i="2"/>
  <c r="N343" i="2"/>
  <c r="N480" i="2"/>
  <c r="N527" i="2"/>
  <c r="N91" i="2"/>
  <c r="N411" i="2"/>
  <c r="N192" i="2"/>
  <c r="N432" i="2"/>
  <c r="N406" i="2"/>
  <c r="N95" i="2"/>
  <c r="N398" i="2"/>
  <c r="N100" i="2"/>
  <c r="N452" i="2"/>
  <c r="N394" i="2"/>
  <c r="N304" i="2"/>
  <c r="N403" i="2"/>
  <c r="N97" i="2"/>
  <c r="N64" i="2"/>
  <c r="N506" i="2"/>
  <c r="N658" i="2"/>
  <c r="N574" i="2"/>
  <c r="N556" i="2"/>
  <c r="N94" i="2"/>
  <c r="N378" i="2"/>
  <c r="N540" i="2"/>
  <c r="N252" i="2"/>
  <c r="N138" i="2"/>
  <c r="N7" i="2"/>
  <c r="N641" i="2"/>
  <c r="N220" i="2"/>
  <c r="N476" i="2"/>
  <c r="N440" i="2"/>
  <c r="N258" i="2"/>
  <c r="N466" i="2"/>
  <c r="N52" i="2"/>
  <c r="N262" i="2"/>
  <c r="N60" i="2"/>
  <c r="N722" i="2"/>
  <c r="N300" i="2"/>
  <c r="N78" i="2"/>
  <c r="N563" i="2"/>
  <c r="N413" i="2"/>
  <c r="N332" i="2"/>
  <c r="N418" i="2"/>
  <c r="N57" i="2"/>
  <c r="N345" i="2"/>
  <c r="N710" i="2"/>
  <c r="N355" i="2"/>
  <c r="N640" i="2"/>
  <c r="N21" i="2"/>
  <c r="N584" i="2"/>
  <c r="N67" i="2"/>
  <c r="N75" i="2"/>
  <c r="N727" i="2"/>
  <c r="N510" i="2"/>
  <c r="N482" i="2"/>
  <c r="N239" i="2"/>
  <c r="N188" i="2"/>
  <c r="N605" i="2"/>
  <c r="N313" i="2"/>
  <c r="N174" i="2"/>
  <c r="N533" i="2"/>
  <c r="N338" i="2"/>
  <c r="N489" i="2"/>
  <c r="N9" i="2"/>
  <c r="N290" i="2"/>
  <c r="N81" i="2"/>
  <c r="N93" i="2"/>
  <c r="N430" i="2"/>
  <c r="N316" i="2"/>
  <c r="N48" i="2"/>
  <c r="N554" i="2"/>
  <c r="N369" i="2"/>
  <c r="N352" i="2"/>
  <c r="N200" i="2"/>
  <c r="N301" i="2"/>
  <c r="N281" i="2"/>
  <c r="N44" i="2"/>
  <c r="N336" i="2"/>
  <c r="N463" i="2"/>
  <c r="N558" i="2"/>
  <c r="N656" i="2"/>
  <c r="N384" i="2"/>
  <c r="N213" i="2"/>
  <c r="N222" i="2"/>
  <c r="N55" i="2"/>
  <c r="N210" i="2"/>
  <c r="N40" i="2"/>
  <c r="N261" i="2"/>
  <c r="N500" i="2"/>
  <c r="N593" i="2"/>
  <c r="N98" i="2"/>
  <c r="N92" i="2"/>
  <c r="N207" i="2"/>
  <c r="N365" i="2"/>
  <c r="N105" i="2"/>
  <c r="N690" i="2"/>
  <c r="N361" i="2"/>
  <c r="N53" i="2"/>
  <c r="N623" i="2"/>
  <c r="N172" i="2"/>
  <c r="N114" i="2"/>
  <c r="N569" i="2"/>
  <c r="N164" i="2"/>
  <c r="N612" i="2"/>
  <c r="N260" i="2"/>
  <c r="N70" i="2"/>
  <c r="N124" i="2"/>
  <c r="N327" i="2"/>
  <c r="N346" i="2"/>
  <c r="N256" i="2"/>
  <c r="N544" i="2"/>
  <c r="N523" i="2"/>
  <c r="N147" i="2"/>
  <c r="N69" i="2"/>
  <c r="N570" i="2"/>
  <c r="N680" i="2"/>
  <c r="N149" i="2"/>
  <c r="N508" i="2"/>
  <c r="N450" i="2"/>
  <c r="N202" i="2"/>
  <c r="N247" i="2"/>
  <c r="N360" i="2"/>
  <c r="N285" i="2"/>
  <c r="N309" i="2"/>
  <c r="N19" i="2"/>
  <c r="N11" i="2"/>
  <c r="N488" i="2"/>
  <c r="N270" i="2"/>
  <c r="N184" i="2"/>
  <c r="N370" i="2"/>
  <c r="N216" i="2"/>
  <c r="N193" i="2"/>
  <c r="N120" i="2"/>
  <c r="N498" i="2"/>
  <c r="N567" i="2"/>
  <c r="N145" i="2"/>
  <c r="N702" i="2"/>
  <c r="N276" i="2"/>
  <c r="N401" i="2"/>
  <c r="N122" i="2"/>
  <c r="N187" i="2"/>
  <c r="N183" i="2"/>
  <c r="N644" i="2"/>
  <c r="N28" i="2"/>
  <c r="N294" i="2"/>
  <c r="N505" i="2"/>
  <c r="N318" i="2"/>
  <c r="N46" i="2"/>
  <c r="N647" i="2"/>
  <c r="N24" i="2"/>
  <c r="N348" i="2"/>
  <c r="N136" i="2"/>
  <c r="N158" i="2"/>
  <c r="N87" i="2"/>
  <c r="N234" i="2"/>
  <c r="N725" i="2"/>
  <c r="N12" i="2"/>
  <c r="N565" i="2"/>
  <c r="N389" i="2"/>
  <c r="N34" i="2"/>
  <c r="N653" i="2"/>
  <c r="N109" i="2"/>
  <c r="N479" i="2"/>
  <c r="N492" i="2"/>
  <c r="N560" i="2"/>
  <c r="N344" i="2"/>
  <c r="N277" i="2"/>
  <c r="N609" i="2"/>
  <c r="N146" i="2"/>
  <c r="N176" i="2"/>
  <c r="N426" i="2"/>
  <c r="N545" i="2"/>
  <c r="N325" i="2"/>
  <c r="N223" i="2"/>
  <c r="N79" i="2"/>
  <c r="N208" i="2"/>
  <c r="N259" i="2"/>
  <c r="N350" i="2"/>
  <c r="N102" i="2"/>
  <c r="N429" i="2"/>
  <c r="N13" i="2"/>
  <c r="N303" i="2"/>
  <c r="N206" i="2"/>
  <c r="N153" i="2"/>
  <c r="N245" i="2"/>
  <c r="N695" i="2"/>
  <c r="N637" i="2"/>
  <c r="N144" i="2"/>
  <c r="N627" i="2"/>
  <c r="N471" i="2"/>
  <c r="N45" i="2"/>
  <c r="N454" i="2"/>
  <c r="N2" i="2"/>
  <c r="N692" i="2"/>
  <c r="N197" i="2"/>
  <c r="N173" i="2"/>
  <c r="N585" i="2"/>
  <c r="N626" i="2"/>
  <c r="N76" i="2"/>
  <c r="N388" i="2"/>
  <c r="N363" i="2"/>
  <c r="N131" i="2"/>
  <c r="N5" i="2"/>
  <c r="N151" i="2"/>
  <c r="N271" i="2"/>
  <c r="N191" i="2"/>
  <c r="N311" i="2"/>
  <c r="N175" i="2"/>
  <c r="N513" i="2"/>
  <c r="N165" i="2"/>
  <c r="N30" i="2"/>
  <c r="N410" i="2"/>
  <c r="N312" i="2"/>
  <c r="N16" i="2"/>
  <c r="N159" i="2"/>
  <c r="N525" i="2"/>
  <c r="N18" i="2"/>
  <c r="N15" i="2"/>
  <c r="N180" i="2"/>
  <c r="N517" i="2"/>
  <c r="N185" i="2"/>
  <c r="N229" i="2"/>
  <c r="N231" i="2"/>
  <c r="N590" i="2"/>
  <c r="N62" i="2"/>
  <c r="N296" i="2"/>
  <c r="N108" i="2"/>
  <c r="N77" i="2"/>
  <c r="N353" i="2"/>
  <c r="N71" i="2"/>
  <c r="N140" i="2"/>
  <c r="N733" i="2"/>
  <c r="N676" i="2"/>
  <c r="N596" i="2"/>
  <c r="N460" i="2"/>
  <c r="N537" i="2"/>
  <c r="N643" i="2"/>
  <c r="N82" i="2"/>
  <c r="N683" i="2"/>
  <c r="N56" i="2"/>
  <c r="N236" i="2"/>
  <c r="N631" i="2"/>
  <c r="N595" i="2"/>
  <c r="N494" i="2"/>
  <c r="N397" i="2"/>
  <c r="N255" i="2"/>
  <c r="N217" i="2"/>
  <c r="N726" i="2"/>
  <c r="N253" i="2"/>
  <c r="N230" i="2"/>
  <c r="N441" i="2"/>
  <c r="N31" i="2"/>
  <c r="N269" i="2"/>
  <c r="N320" i="2"/>
  <c r="N372" i="2"/>
  <c r="N518" i="2"/>
  <c r="N543" i="2"/>
  <c r="N546" i="2"/>
  <c r="N704" i="2"/>
  <c r="N446" i="2"/>
  <c r="N272" i="2"/>
  <c r="N128" i="2"/>
  <c r="N107" i="2"/>
  <c r="N359" i="2"/>
  <c r="N203" i="2"/>
  <c r="N504" i="2"/>
  <c r="N428" i="2"/>
  <c r="N278" i="2"/>
  <c r="N582" i="2"/>
  <c r="N412" i="2"/>
  <c r="N512" i="2"/>
  <c r="N515" i="2"/>
  <c r="N379" i="2"/>
  <c r="N85" i="2"/>
  <c r="N50" i="2"/>
  <c r="N212" i="2"/>
  <c r="N283" i="2"/>
  <c r="N29" i="2"/>
  <c r="N51" i="2"/>
  <c r="N449" i="2"/>
  <c r="N687" i="2"/>
  <c r="N292" i="2"/>
  <c r="N728" i="2"/>
  <c r="N396" i="2"/>
  <c r="N225" i="2"/>
  <c r="N150" i="2"/>
  <c r="N459" i="2"/>
  <c r="N679" i="2"/>
  <c r="N579" i="2"/>
  <c r="N486" i="2"/>
  <c r="N129" i="2"/>
  <c r="N106" i="2"/>
  <c r="N713" i="2"/>
  <c r="N26" i="2"/>
  <c r="N465" i="2"/>
  <c r="N707" i="2"/>
  <c r="N135" i="2"/>
  <c r="N385" i="2"/>
  <c r="N711" i="2"/>
  <c r="N415" i="2"/>
  <c r="N194" i="2"/>
  <c r="N673" i="2"/>
  <c r="N502" i="2"/>
  <c r="N322" i="2"/>
  <c r="N665" i="2"/>
  <c r="N189" i="2"/>
  <c r="N422" i="2"/>
  <c r="N42" i="2"/>
  <c r="N14" i="2"/>
  <c r="N407" i="2"/>
  <c r="N400" i="2"/>
  <c r="N495" i="2"/>
  <c r="N373" i="2"/>
  <c r="N20" i="2"/>
  <c r="N477" i="2"/>
  <c r="N289" i="2"/>
  <c r="N186" i="2"/>
  <c r="N391" i="2"/>
  <c r="N604" i="2"/>
  <c r="N572" i="2"/>
  <c r="N682" i="2"/>
  <c r="N381" i="2"/>
  <c r="N538" i="2"/>
  <c r="N41" i="2"/>
  <c r="N493" i="2"/>
  <c r="N699" i="2"/>
  <c r="N528" i="2"/>
  <c r="N364" i="2"/>
  <c r="N737" i="2"/>
  <c r="N66" i="2"/>
  <c r="N214" i="2"/>
  <c r="N302" i="2"/>
  <c r="N578" i="2"/>
  <c r="N660" i="2"/>
  <c r="N621" i="2"/>
  <c r="N496" i="2"/>
  <c r="N664" i="2"/>
  <c r="N735" i="2"/>
  <c r="N620" i="2"/>
  <c r="N447" i="2"/>
  <c r="N619" i="2"/>
  <c r="N404" i="2"/>
  <c r="N547" i="2"/>
  <c r="N468" i="2"/>
  <c r="N96" i="2"/>
  <c r="N240" i="2"/>
  <c r="N63" i="2"/>
  <c r="N58" i="2"/>
  <c r="N237" i="2"/>
  <c r="N27" i="2"/>
  <c r="N419" i="2"/>
  <c r="N448" i="2"/>
  <c r="N196" i="2"/>
  <c r="N357" i="2"/>
  <c r="N274" i="2"/>
  <c r="N133" i="2"/>
  <c r="N625" i="2"/>
  <c r="N35" i="2"/>
  <c r="N349" i="2"/>
  <c r="N167" i="2"/>
  <c r="N179" i="2"/>
  <c r="N110" i="2"/>
  <c r="N659" i="2"/>
  <c r="N566" i="2"/>
  <c r="N689" i="2"/>
  <c r="N61" i="2"/>
  <c r="N457" i="2"/>
  <c r="N23" i="2"/>
  <c r="N238" i="2"/>
  <c r="N88" i="2"/>
  <c r="N576" i="2"/>
  <c r="N387" i="2"/>
  <c r="N263" i="2"/>
  <c r="N32" i="2"/>
  <c r="N553" i="2"/>
  <c r="N514" i="2"/>
  <c r="N732" i="2"/>
  <c r="N199" i="2"/>
  <c r="N712" i="2"/>
  <c r="N123" i="2"/>
  <c r="N416" i="2"/>
  <c r="N636" i="2"/>
  <c r="N375" i="2"/>
  <c r="N417" i="2"/>
  <c r="N723" i="2"/>
  <c r="N268" i="2"/>
  <c r="N425" i="2"/>
  <c r="N694" i="2"/>
  <c r="N509" i="2"/>
  <c r="N390" i="2"/>
  <c r="N38" i="2"/>
  <c r="N155" i="2"/>
  <c r="N339" i="2"/>
  <c r="N603" i="2"/>
  <c r="N681" i="2"/>
  <c r="N119" i="2"/>
  <c r="N134" i="2"/>
  <c r="N111" i="2"/>
  <c r="N215" i="2"/>
  <c r="N650" i="2"/>
  <c r="N326" i="2"/>
  <c r="N399" i="2"/>
  <c r="N126" i="2"/>
  <c r="N646" i="2"/>
  <c r="N534" i="2"/>
  <c r="N591" i="2"/>
  <c r="N169" i="2"/>
  <c r="N257" i="2"/>
  <c r="N356" i="2"/>
  <c r="N688" i="2"/>
  <c r="N221" i="2"/>
  <c r="N275" i="2"/>
  <c r="N405" i="2"/>
  <c r="N730" i="2"/>
  <c r="N691" i="2"/>
  <c r="N721" i="2"/>
  <c r="N564" i="2"/>
  <c r="N132" i="2"/>
  <c r="N142" i="2"/>
  <c r="N219" i="2"/>
  <c r="N254" i="2"/>
  <c r="N367" i="2"/>
  <c r="N511" i="2"/>
  <c r="N113" i="2"/>
  <c r="N571" i="2"/>
  <c r="N130" i="2"/>
  <c r="N709" i="2"/>
  <c r="N662" i="2"/>
  <c r="N162" i="2"/>
  <c r="N469" i="2"/>
  <c r="N586" i="2"/>
  <c r="N666" i="2"/>
  <c r="N445" i="2"/>
  <c r="N703" i="2"/>
  <c r="N635" i="2"/>
  <c r="N719" i="2"/>
  <c r="N383" i="2"/>
  <c r="N602" i="2"/>
  <c r="N672" i="2"/>
  <c r="N83" i="2"/>
  <c r="N628" i="2"/>
  <c r="N739" i="2"/>
  <c r="N442" i="2"/>
  <c r="N632" i="2"/>
  <c r="N117" i="2"/>
  <c r="N575" i="2"/>
  <c r="N315" i="2"/>
  <c r="N536" i="2"/>
  <c r="N615" i="2"/>
  <c r="N616" i="2"/>
  <c r="N630" i="2"/>
  <c r="N568" i="2"/>
  <c r="N358" i="2"/>
  <c r="N251" i="2"/>
  <c r="N168" i="2"/>
  <c r="N409" i="2"/>
  <c r="N103" i="2"/>
  <c r="N293" i="2"/>
  <c r="N501" i="2"/>
  <c r="N157" i="2"/>
  <c r="N248" i="2"/>
  <c r="N433" i="2"/>
  <c r="N531" i="2"/>
  <c r="N522" i="2"/>
  <c r="N386" i="2"/>
  <c r="N241" i="2"/>
  <c r="N729" i="2"/>
  <c r="N434" i="2"/>
  <c r="N291" i="2"/>
  <c r="N319" i="2"/>
  <c r="N143" i="2"/>
  <c r="N581" i="2"/>
  <c r="N487" i="2"/>
  <c r="N201" i="2"/>
  <c r="N499" i="2"/>
  <c r="N677" i="2"/>
  <c r="N181" i="2"/>
  <c r="N698" i="2"/>
  <c r="N171" i="2"/>
  <c r="N583" i="2"/>
  <c r="N335" i="2"/>
  <c r="N541" i="2"/>
  <c r="N598" i="2"/>
  <c r="N524" i="2"/>
  <c r="N497" i="2"/>
  <c r="N685" i="2"/>
  <c r="N624" i="2"/>
  <c r="N601" i="2"/>
  <c r="N376" i="2"/>
  <c r="N521" i="2"/>
  <c r="N209" i="2"/>
  <c r="N337" i="2"/>
  <c r="N588" i="2"/>
  <c r="N451" i="2"/>
  <c r="N675" i="2"/>
  <c r="N720" i="2"/>
  <c r="N671" i="2"/>
  <c r="N483" i="2"/>
  <c r="N594" i="2"/>
  <c r="N393" i="2"/>
  <c r="N374" i="2"/>
  <c r="N618" i="2"/>
  <c r="N280" i="2"/>
  <c r="N461" i="2"/>
  <c r="N613" i="2"/>
  <c r="N668" i="2"/>
  <c r="N456" i="2"/>
  <c r="N323" i="2"/>
  <c r="N438" i="2"/>
  <c r="N651" i="2"/>
  <c r="N649" i="2"/>
  <c r="N724" i="2"/>
  <c r="N436" i="2"/>
  <c r="N427" i="2"/>
  <c r="N657" i="2"/>
  <c r="N473" i="2"/>
  <c r="N701" i="2"/>
  <c r="N696" i="2"/>
  <c r="N607" i="2"/>
  <c r="N700" i="2"/>
  <c r="N738" i="2"/>
  <c r="N599" i="2"/>
  <c r="N614" i="2"/>
  <c r="N587" i="2"/>
  <c r="N705" i="2"/>
  <c r="N716" i="2"/>
  <c r="N655" i="2"/>
  <c r="N718" i="2"/>
  <c r="N734" i="2"/>
  <c r="N670" i="2"/>
  <c r="N717" i="2"/>
  <c r="N736" i="2"/>
  <c r="N714" i="2"/>
  <c r="N715" i="2"/>
  <c r="N652" i="2"/>
  <c r="N589" i="2"/>
  <c r="N693" i="2"/>
  <c r="N669" i="2"/>
  <c r="N706" i="2"/>
  <c r="N708" i="2"/>
  <c r="N731" i="2"/>
  <c r="L611" i="2"/>
  <c r="L557" i="2"/>
  <c r="L638" i="2"/>
  <c r="L139" i="2"/>
  <c r="L424" i="2"/>
  <c r="L526" i="2"/>
  <c r="L435" i="2"/>
  <c r="L600" i="2"/>
  <c r="L520" i="2"/>
  <c r="L330" i="2"/>
  <c r="L402" i="2"/>
  <c r="L458" i="2"/>
  <c r="L622" i="2"/>
  <c r="L250" i="2"/>
  <c r="L266" i="2"/>
  <c r="L232" i="2"/>
  <c r="L484" i="2"/>
  <c r="L190" i="2"/>
  <c r="L548" i="2"/>
  <c r="L697" i="2"/>
  <c r="L340" i="2"/>
  <c r="L550" i="2"/>
  <c r="L431" i="2"/>
  <c r="L516" i="2"/>
  <c r="L89" i="2"/>
  <c r="L36" i="2"/>
  <c r="L617" i="2"/>
  <c r="L314" i="2"/>
  <c r="L244" i="2"/>
  <c r="L90" i="2"/>
  <c r="L218" i="2"/>
  <c r="L542" i="2"/>
  <c r="L380" i="2"/>
  <c r="L645" i="2"/>
  <c r="L6" i="2"/>
  <c r="L279" i="2"/>
  <c r="L198" i="2"/>
  <c r="L648" i="2"/>
  <c r="L116" i="2"/>
  <c r="L530" i="2"/>
  <c r="L101" i="2"/>
  <c r="L104" i="2"/>
  <c r="L535" i="2"/>
  <c r="L72" i="2"/>
  <c r="L242" i="2"/>
  <c r="L377" i="2"/>
  <c r="L235" i="2"/>
  <c r="L333" i="2"/>
  <c r="L629" i="2"/>
  <c r="L84" i="2"/>
  <c r="L559" i="2"/>
  <c r="L328" i="2"/>
  <c r="L59" i="2"/>
  <c r="L160" i="2"/>
  <c r="L481" i="2"/>
  <c r="L65" i="2"/>
  <c r="L121" i="2"/>
  <c r="L577" i="2"/>
  <c r="L453" i="2"/>
  <c r="L472" i="2"/>
  <c r="L321" i="2"/>
  <c r="L371" i="2"/>
  <c r="L462" i="2"/>
  <c r="L226" i="2"/>
  <c r="L455" i="2"/>
  <c r="L392" i="2"/>
  <c r="L267" i="2"/>
  <c r="L115" i="2"/>
  <c r="L331" i="2"/>
  <c r="L464" i="2"/>
  <c r="L166" i="2"/>
  <c r="L178" i="2"/>
  <c r="L141" i="2"/>
  <c r="L474" i="2"/>
  <c r="L152" i="2"/>
  <c r="L362" i="2"/>
  <c r="L249" i="2"/>
  <c r="L3" i="2"/>
  <c r="L667" i="2"/>
  <c r="L368" i="2"/>
  <c r="L444" i="2"/>
  <c r="L549" i="2"/>
  <c r="L182" i="2"/>
  <c r="L195" i="2"/>
  <c r="L580" i="2"/>
  <c r="L112" i="2"/>
  <c r="L288" i="2"/>
  <c r="L561" i="2"/>
  <c r="L287" i="2"/>
  <c r="L639" i="2"/>
  <c r="L342" i="2"/>
  <c r="L437" i="2"/>
  <c r="L297" i="2"/>
  <c r="L74" i="2"/>
  <c r="L86" i="2"/>
  <c r="L127" i="2"/>
  <c r="L43" i="2"/>
  <c r="L8" i="2"/>
  <c r="L33" i="2"/>
  <c r="L246" i="2"/>
  <c r="L125" i="2"/>
  <c r="L443" i="2"/>
  <c r="L485" i="2"/>
  <c r="L227" i="2"/>
  <c r="L329" i="2"/>
  <c r="L284" i="2"/>
  <c r="L306" i="2"/>
  <c r="L264" i="2"/>
  <c r="L439" i="2"/>
  <c r="L341" i="2"/>
  <c r="L118" i="2"/>
  <c r="L366" i="2"/>
  <c r="L204" i="2"/>
  <c r="L532" i="2"/>
  <c r="L423" i="2"/>
  <c r="L137" i="2"/>
  <c r="L684" i="2"/>
  <c r="L211" i="2"/>
  <c r="L634" i="2"/>
  <c r="L156" i="2"/>
  <c r="L10" i="2"/>
  <c r="L282" i="2"/>
  <c r="L519" i="2"/>
  <c r="L54" i="2"/>
  <c r="L299" i="2"/>
  <c r="L170" i="2"/>
  <c r="L324" i="2"/>
  <c r="L148" i="2"/>
  <c r="L663" i="2"/>
  <c r="L347" i="2"/>
  <c r="L295" i="2"/>
  <c r="L507" i="2"/>
  <c r="L633" i="2"/>
  <c r="L39" i="2"/>
  <c r="L233" i="2"/>
  <c r="L478" i="2"/>
  <c r="L265" i="2"/>
  <c r="L49" i="2"/>
  <c r="L351" i="2"/>
  <c r="L421" i="2"/>
  <c r="L307" i="2"/>
  <c r="L686" i="2"/>
  <c r="L298" i="2"/>
  <c r="L308" i="2"/>
  <c r="L17" i="2"/>
  <c r="L80" i="2"/>
  <c r="L228" i="2"/>
  <c r="L490" i="2"/>
  <c r="L317" i="2"/>
  <c r="L73" i="2"/>
  <c r="L99" i="2"/>
  <c r="L310" i="2"/>
  <c r="L395" i="2"/>
  <c r="L470" i="2"/>
  <c r="L305" i="2"/>
  <c r="L273" i="2"/>
  <c r="L539" i="2"/>
  <c r="L154" i="2"/>
  <c r="L420" i="2"/>
  <c r="L529" i="2"/>
  <c r="L467" i="2"/>
  <c r="L555" i="2"/>
  <c r="L552" i="2"/>
  <c r="L414" i="2"/>
  <c r="L606" i="2"/>
  <c r="L654" i="2"/>
  <c r="L608" i="2"/>
  <c r="L503" i="2"/>
  <c r="L354" i="2"/>
  <c r="L286" i="2"/>
  <c r="L551" i="2"/>
  <c r="L674" i="2"/>
  <c r="L573" i="2"/>
  <c r="L382" i="2"/>
  <c r="L163" i="2"/>
  <c r="L678" i="2"/>
  <c r="L68" i="2"/>
  <c r="L161" i="2"/>
  <c r="L25" i="2"/>
  <c r="L4" i="2"/>
  <c r="L243" i="2"/>
  <c r="L37" i="2"/>
  <c r="L177" i="2"/>
  <c r="L47" i="2"/>
  <c r="L592" i="2"/>
  <c r="L642" i="2"/>
  <c r="L224" i="2"/>
  <c r="L491" i="2"/>
  <c r="L597" i="2"/>
  <c r="L22" i="2"/>
  <c r="L661" i="2"/>
  <c r="L610" i="2"/>
  <c r="L334" i="2"/>
  <c r="L408" i="2"/>
  <c r="L562" i="2"/>
  <c r="L205" i="2"/>
  <c r="L475" i="2"/>
  <c r="L343" i="2"/>
  <c r="L480" i="2"/>
  <c r="L527" i="2"/>
  <c r="L91" i="2"/>
  <c r="L411" i="2"/>
  <c r="L192" i="2"/>
  <c r="L432" i="2"/>
  <c r="L406" i="2"/>
  <c r="L95" i="2"/>
  <c r="L398" i="2"/>
  <c r="L100" i="2"/>
  <c r="L452" i="2"/>
  <c r="L394" i="2"/>
  <c r="L304" i="2"/>
  <c r="L403" i="2"/>
  <c r="L97" i="2"/>
  <c r="L64" i="2"/>
  <c r="L506" i="2"/>
  <c r="L658" i="2"/>
  <c r="L574" i="2"/>
  <c r="L556" i="2"/>
  <c r="L94" i="2"/>
  <c r="L378" i="2"/>
  <c r="L540" i="2"/>
  <c r="L252" i="2"/>
  <c r="L138" i="2"/>
  <c r="L7" i="2"/>
  <c r="L641" i="2"/>
  <c r="L220" i="2"/>
  <c r="L476" i="2"/>
  <c r="L440" i="2"/>
  <c r="L258" i="2"/>
  <c r="L466" i="2"/>
  <c r="L52" i="2"/>
  <c r="L262" i="2"/>
  <c r="L60" i="2"/>
  <c r="L722" i="2"/>
  <c r="L300" i="2"/>
  <c r="L78" i="2"/>
  <c r="L563" i="2"/>
  <c r="L413" i="2"/>
  <c r="L332" i="2"/>
  <c r="L418" i="2"/>
  <c r="L57" i="2"/>
  <c r="L345" i="2"/>
  <c r="L710" i="2"/>
  <c r="L355" i="2"/>
  <c r="L640" i="2"/>
  <c r="L21" i="2"/>
  <c r="L584" i="2"/>
  <c r="L67" i="2"/>
  <c r="L75" i="2"/>
  <c r="L727" i="2"/>
  <c r="L510" i="2"/>
  <c r="L482" i="2"/>
  <c r="L239" i="2"/>
  <c r="L188" i="2"/>
  <c r="L605" i="2"/>
  <c r="L313" i="2"/>
  <c r="L174" i="2"/>
  <c r="L533" i="2"/>
  <c r="L338" i="2"/>
  <c r="L489" i="2"/>
  <c r="L9" i="2"/>
  <c r="L290" i="2"/>
  <c r="L81" i="2"/>
  <c r="L93" i="2"/>
  <c r="L430" i="2"/>
  <c r="L316" i="2"/>
  <c r="L48" i="2"/>
  <c r="L554" i="2"/>
  <c r="L369" i="2"/>
  <c r="L352" i="2"/>
  <c r="L200" i="2"/>
  <c r="L301" i="2"/>
  <c r="L281" i="2"/>
  <c r="L44" i="2"/>
  <c r="L336" i="2"/>
  <c r="L463" i="2"/>
  <c r="L558" i="2"/>
  <c r="L656" i="2"/>
  <c r="L384" i="2"/>
  <c r="L213" i="2"/>
  <c r="L222" i="2"/>
  <c r="L55" i="2"/>
  <c r="L210" i="2"/>
  <c r="L40" i="2"/>
  <c r="L261" i="2"/>
  <c r="L500" i="2"/>
  <c r="L593" i="2"/>
  <c r="L98" i="2"/>
  <c r="L92" i="2"/>
  <c r="L207" i="2"/>
  <c r="L365" i="2"/>
  <c r="L105" i="2"/>
  <c r="L690" i="2"/>
  <c r="L361" i="2"/>
  <c r="L53" i="2"/>
  <c r="L623" i="2"/>
  <c r="L172" i="2"/>
  <c r="L114" i="2"/>
  <c r="L569" i="2"/>
  <c r="L164" i="2"/>
  <c r="L612" i="2"/>
  <c r="L260" i="2"/>
  <c r="L70" i="2"/>
  <c r="L124" i="2"/>
  <c r="L327" i="2"/>
  <c r="L346" i="2"/>
  <c r="L256" i="2"/>
  <c r="L544" i="2"/>
  <c r="L523" i="2"/>
  <c r="L147" i="2"/>
  <c r="L69" i="2"/>
  <c r="L570" i="2"/>
  <c r="L680" i="2"/>
  <c r="L149" i="2"/>
  <c r="L508" i="2"/>
  <c r="L450" i="2"/>
  <c r="L202" i="2"/>
  <c r="L247" i="2"/>
  <c r="L360" i="2"/>
  <c r="L285" i="2"/>
  <c r="L309" i="2"/>
  <c r="L19" i="2"/>
  <c r="L11" i="2"/>
  <c r="L488" i="2"/>
  <c r="L270" i="2"/>
  <c r="L184" i="2"/>
  <c r="L370" i="2"/>
  <c r="L216" i="2"/>
  <c r="L193" i="2"/>
  <c r="L120" i="2"/>
  <c r="L498" i="2"/>
  <c r="L567" i="2"/>
  <c r="L145" i="2"/>
  <c r="L702" i="2"/>
  <c r="L276" i="2"/>
  <c r="L401" i="2"/>
  <c r="L122" i="2"/>
  <c r="L187" i="2"/>
  <c r="L183" i="2"/>
  <c r="L644" i="2"/>
  <c r="L28" i="2"/>
  <c r="L294" i="2"/>
  <c r="L505" i="2"/>
  <c r="L318" i="2"/>
  <c r="L46" i="2"/>
  <c r="L647" i="2"/>
  <c r="L24" i="2"/>
  <c r="L348" i="2"/>
  <c r="L136" i="2"/>
  <c r="L158" i="2"/>
  <c r="L87" i="2"/>
  <c r="L234" i="2"/>
  <c r="L725" i="2"/>
  <c r="L12" i="2"/>
  <c r="L565" i="2"/>
  <c r="L389" i="2"/>
  <c r="L34" i="2"/>
  <c r="L653" i="2"/>
  <c r="L109" i="2"/>
  <c r="L479" i="2"/>
  <c r="L492" i="2"/>
  <c r="L560" i="2"/>
  <c r="L344" i="2"/>
  <c r="L277" i="2"/>
  <c r="L609" i="2"/>
  <c r="L146" i="2"/>
  <c r="L176" i="2"/>
  <c r="L426" i="2"/>
  <c r="L545" i="2"/>
  <c r="L325" i="2"/>
  <c r="L223" i="2"/>
  <c r="L79" i="2"/>
  <c r="L208" i="2"/>
  <c r="L259" i="2"/>
  <c r="L350" i="2"/>
  <c r="L102" i="2"/>
  <c r="L429" i="2"/>
  <c r="L13" i="2"/>
  <c r="L303" i="2"/>
  <c r="L206" i="2"/>
  <c r="L153" i="2"/>
  <c r="L245" i="2"/>
  <c r="L695" i="2"/>
  <c r="L637" i="2"/>
  <c r="L144" i="2"/>
  <c r="L627" i="2"/>
  <c r="L471" i="2"/>
  <c r="L45" i="2"/>
  <c r="L454" i="2"/>
  <c r="L2" i="2"/>
  <c r="L692" i="2"/>
  <c r="L197" i="2"/>
  <c r="L173" i="2"/>
  <c r="L585" i="2"/>
  <c r="L626" i="2"/>
  <c r="L76" i="2"/>
  <c r="L388" i="2"/>
  <c r="L363" i="2"/>
  <c r="L131" i="2"/>
  <c r="L5" i="2"/>
  <c r="L151" i="2"/>
  <c r="L271" i="2"/>
  <c r="L191" i="2"/>
  <c r="L311" i="2"/>
  <c r="L175" i="2"/>
  <c r="L513" i="2"/>
  <c r="L165" i="2"/>
  <c r="L30" i="2"/>
  <c r="L410" i="2"/>
  <c r="L312" i="2"/>
  <c r="L16" i="2"/>
  <c r="L159" i="2"/>
  <c r="L525" i="2"/>
  <c r="L18" i="2"/>
  <c r="L15" i="2"/>
  <c r="L180" i="2"/>
  <c r="L517" i="2"/>
  <c r="L185" i="2"/>
  <c r="L229" i="2"/>
  <c r="L231" i="2"/>
  <c r="L590" i="2"/>
  <c r="L62" i="2"/>
  <c r="L296" i="2"/>
  <c r="L108" i="2"/>
  <c r="L77" i="2"/>
  <c r="L353" i="2"/>
  <c r="L71" i="2"/>
  <c r="L140" i="2"/>
  <c r="L733" i="2"/>
  <c r="L676" i="2"/>
  <c r="L596" i="2"/>
  <c r="L460" i="2"/>
  <c r="L537" i="2"/>
  <c r="L643" i="2"/>
  <c r="L82" i="2"/>
  <c r="L683" i="2"/>
  <c r="L56" i="2"/>
  <c r="L236" i="2"/>
  <c r="L631" i="2"/>
  <c r="L595" i="2"/>
  <c r="L494" i="2"/>
  <c r="L397" i="2"/>
  <c r="L255" i="2"/>
  <c r="L217" i="2"/>
  <c r="L726" i="2"/>
  <c r="L253" i="2"/>
  <c r="L230" i="2"/>
  <c r="L441" i="2"/>
  <c r="L31" i="2"/>
  <c r="L269" i="2"/>
  <c r="L320" i="2"/>
  <c r="L372" i="2"/>
  <c r="L518" i="2"/>
  <c r="L543" i="2"/>
  <c r="L546" i="2"/>
  <c r="L704" i="2"/>
  <c r="L446" i="2"/>
  <c r="L272" i="2"/>
  <c r="L128" i="2"/>
  <c r="L107" i="2"/>
  <c r="L359" i="2"/>
  <c r="L203" i="2"/>
  <c r="L504" i="2"/>
  <c r="L428" i="2"/>
  <c r="L278" i="2"/>
  <c r="L582" i="2"/>
  <c r="L412" i="2"/>
  <c r="L512" i="2"/>
  <c r="L515" i="2"/>
  <c r="L379" i="2"/>
  <c r="L85" i="2"/>
  <c r="L50" i="2"/>
  <c r="L212" i="2"/>
  <c r="L283" i="2"/>
  <c r="L29" i="2"/>
  <c r="L51" i="2"/>
  <c r="L449" i="2"/>
  <c r="L687" i="2"/>
  <c r="L292" i="2"/>
  <c r="L728" i="2"/>
  <c r="L396" i="2"/>
  <c r="L225" i="2"/>
  <c r="L150" i="2"/>
  <c r="L459" i="2"/>
  <c r="L679" i="2"/>
  <c r="L579" i="2"/>
  <c r="L486" i="2"/>
  <c r="L129" i="2"/>
  <c r="L106" i="2"/>
  <c r="L713" i="2"/>
  <c r="L26" i="2"/>
  <c r="L465" i="2"/>
  <c r="L707" i="2"/>
  <c r="L135" i="2"/>
  <c r="L385" i="2"/>
  <c r="L711" i="2"/>
  <c r="L415" i="2"/>
  <c r="L194" i="2"/>
  <c r="L673" i="2"/>
  <c r="L502" i="2"/>
  <c r="L322" i="2"/>
  <c r="L665" i="2"/>
  <c r="L189" i="2"/>
  <c r="L422" i="2"/>
  <c r="L42" i="2"/>
  <c r="L14" i="2"/>
  <c r="L407" i="2"/>
  <c r="L400" i="2"/>
  <c r="L495" i="2"/>
  <c r="L373" i="2"/>
  <c r="L20" i="2"/>
  <c r="L477" i="2"/>
  <c r="L289" i="2"/>
  <c r="L186" i="2"/>
  <c r="L391" i="2"/>
  <c r="L604" i="2"/>
  <c r="L572" i="2"/>
  <c r="L682" i="2"/>
  <c r="L381" i="2"/>
  <c r="L538" i="2"/>
  <c r="L41" i="2"/>
  <c r="L493" i="2"/>
  <c r="L699" i="2"/>
  <c r="L528" i="2"/>
  <c r="L364" i="2"/>
  <c r="L737" i="2"/>
  <c r="L66" i="2"/>
  <c r="L214" i="2"/>
  <c r="L302" i="2"/>
  <c r="L578" i="2"/>
  <c r="L660" i="2"/>
  <c r="L621" i="2"/>
  <c r="L496" i="2"/>
  <c r="L664" i="2"/>
  <c r="L735" i="2"/>
  <c r="L620" i="2"/>
  <c r="L447" i="2"/>
  <c r="L619" i="2"/>
  <c r="L404" i="2"/>
  <c r="L547" i="2"/>
  <c r="L468" i="2"/>
  <c r="L96" i="2"/>
  <c r="L240" i="2"/>
  <c r="L63" i="2"/>
  <c r="L58" i="2"/>
  <c r="L237" i="2"/>
  <c r="L27" i="2"/>
  <c r="L419" i="2"/>
  <c r="L448" i="2"/>
  <c r="L196" i="2"/>
  <c r="L357" i="2"/>
  <c r="L274" i="2"/>
  <c r="L133" i="2"/>
  <c r="L625" i="2"/>
  <c r="L35" i="2"/>
  <c r="L349" i="2"/>
  <c r="L167" i="2"/>
  <c r="L179" i="2"/>
  <c r="L110" i="2"/>
  <c r="L659" i="2"/>
  <c r="L566" i="2"/>
  <c r="L689" i="2"/>
  <c r="L61" i="2"/>
  <c r="L457" i="2"/>
  <c r="L23" i="2"/>
  <c r="L238" i="2"/>
  <c r="L88" i="2"/>
  <c r="L576" i="2"/>
  <c r="L387" i="2"/>
  <c r="L263" i="2"/>
  <c r="L32" i="2"/>
  <c r="L553" i="2"/>
  <c r="L514" i="2"/>
  <c r="L732" i="2"/>
  <c r="L199" i="2"/>
  <c r="L712" i="2"/>
  <c r="L123" i="2"/>
  <c r="L416" i="2"/>
  <c r="L636" i="2"/>
  <c r="L375" i="2"/>
  <c r="L417" i="2"/>
  <c r="L723" i="2"/>
  <c r="L268" i="2"/>
  <c r="L425" i="2"/>
  <c r="L694" i="2"/>
  <c r="L509" i="2"/>
  <c r="L390" i="2"/>
  <c r="L38" i="2"/>
  <c r="L155" i="2"/>
  <c r="L339" i="2"/>
  <c r="L603" i="2"/>
  <c r="L681" i="2"/>
  <c r="L119" i="2"/>
  <c r="L134" i="2"/>
  <c r="L111" i="2"/>
  <c r="L215" i="2"/>
  <c r="L650" i="2"/>
  <c r="L326" i="2"/>
  <c r="L399" i="2"/>
  <c r="L126" i="2"/>
  <c r="L646" i="2"/>
  <c r="L534" i="2"/>
  <c r="L591" i="2"/>
  <c r="L169" i="2"/>
  <c r="L257" i="2"/>
  <c r="L356" i="2"/>
  <c r="L688" i="2"/>
  <c r="L221" i="2"/>
  <c r="L275" i="2"/>
  <c r="L405" i="2"/>
  <c r="L730" i="2"/>
  <c r="L691" i="2"/>
  <c r="L721" i="2"/>
  <c r="L564" i="2"/>
  <c r="L132" i="2"/>
  <c r="L142" i="2"/>
  <c r="L219" i="2"/>
  <c r="L254" i="2"/>
  <c r="L367" i="2"/>
  <c r="L511" i="2"/>
  <c r="L113" i="2"/>
  <c r="L571" i="2"/>
  <c r="L130" i="2"/>
  <c r="L709" i="2"/>
  <c r="L662" i="2"/>
  <c r="L162" i="2"/>
  <c r="L469" i="2"/>
  <c r="L586" i="2"/>
  <c r="L666" i="2"/>
  <c r="L445" i="2"/>
  <c r="L703" i="2"/>
  <c r="L635" i="2"/>
  <c r="L719" i="2"/>
  <c r="L383" i="2"/>
  <c r="L602" i="2"/>
  <c r="L672" i="2"/>
  <c r="L83" i="2"/>
  <c r="L628" i="2"/>
  <c r="L739" i="2"/>
  <c r="L442" i="2"/>
  <c r="L632" i="2"/>
  <c r="L117" i="2"/>
  <c r="L575" i="2"/>
  <c r="L315" i="2"/>
  <c r="L536" i="2"/>
  <c r="L615" i="2"/>
  <c r="L616" i="2"/>
  <c r="L630" i="2"/>
  <c r="L568" i="2"/>
  <c r="L358" i="2"/>
  <c r="L251" i="2"/>
  <c r="L168" i="2"/>
  <c r="L409" i="2"/>
  <c r="L103" i="2"/>
  <c r="L293" i="2"/>
  <c r="L501" i="2"/>
  <c r="L157" i="2"/>
  <c r="L248" i="2"/>
  <c r="L433" i="2"/>
  <c r="L531" i="2"/>
  <c r="L522" i="2"/>
  <c r="L386" i="2"/>
  <c r="L241" i="2"/>
  <c r="L729" i="2"/>
  <c r="L434" i="2"/>
  <c r="L291" i="2"/>
  <c r="L319" i="2"/>
  <c r="L143" i="2"/>
  <c r="L581" i="2"/>
  <c r="L487" i="2"/>
  <c r="L201" i="2"/>
  <c r="L499" i="2"/>
  <c r="L677" i="2"/>
  <c r="L181" i="2"/>
  <c r="L698" i="2"/>
  <c r="L171" i="2"/>
  <c r="L583" i="2"/>
  <c r="L335" i="2"/>
  <c r="L541" i="2"/>
  <c r="L598" i="2"/>
  <c r="L524" i="2"/>
  <c r="L497" i="2"/>
  <c r="L685" i="2"/>
  <c r="L624" i="2"/>
  <c r="L601" i="2"/>
  <c r="L376" i="2"/>
  <c r="L521" i="2"/>
  <c r="L209" i="2"/>
  <c r="L337" i="2"/>
  <c r="L588" i="2"/>
  <c r="L451" i="2"/>
  <c r="L675" i="2"/>
  <c r="L720" i="2"/>
  <c r="L671" i="2"/>
  <c r="L483" i="2"/>
  <c r="L594" i="2"/>
  <c r="L393" i="2"/>
  <c r="L374" i="2"/>
  <c r="L618" i="2"/>
  <c r="L280" i="2"/>
  <c r="L461" i="2"/>
  <c r="L613" i="2"/>
  <c r="L668" i="2"/>
  <c r="L456" i="2"/>
  <c r="L323" i="2"/>
  <c r="L438" i="2"/>
  <c r="L651" i="2"/>
  <c r="L649" i="2"/>
  <c r="L724" i="2"/>
  <c r="L436" i="2"/>
  <c r="L427" i="2"/>
  <c r="L657" i="2"/>
  <c r="L473" i="2"/>
  <c r="L701" i="2"/>
  <c r="L696" i="2"/>
  <c r="L607" i="2"/>
  <c r="L700" i="2"/>
  <c r="L738" i="2"/>
  <c r="L599" i="2"/>
  <c r="L614" i="2"/>
  <c r="L587" i="2"/>
  <c r="L705" i="2"/>
  <c r="L716" i="2"/>
  <c r="L655" i="2"/>
  <c r="L718" i="2"/>
  <c r="L734" i="2"/>
  <c r="L670" i="2"/>
  <c r="L717" i="2"/>
  <c r="L736" i="2"/>
  <c r="L714" i="2"/>
  <c r="L715" i="2"/>
  <c r="L652" i="2"/>
  <c r="L589" i="2"/>
  <c r="L693" i="2"/>
  <c r="L669" i="2"/>
  <c r="L706" i="2"/>
  <c r="L708" i="2"/>
  <c r="L731" i="2"/>
  <c r="J611" i="2"/>
  <c r="J557" i="2"/>
  <c r="J638" i="2"/>
  <c r="J139" i="2"/>
  <c r="J424" i="2"/>
  <c r="J526" i="2"/>
  <c r="J435" i="2"/>
  <c r="J600" i="2"/>
  <c r="J520" i="2"/>
  <c r="J330" i="2"/>
  <c r="J402" i="2"/>
  <c r="J458" i="2"/>
  <c r="J622" i="2"/>
  <c r="J250" i="2"/>
  <c r="J266" i="2"/>
  <c r="J232" i="2"/>
  <c r="J484" i="2"/>
  <c r="J190" i="2"/>
  <c r="J548" i="2"/>
  <c r="J697" i="2"/>
  <c r="J340" i="2"/>
  <c r="J550" i="2"/>
  <c r="J431" i="2"/>
  <c r="J516" i="2"/>
  <c r="J89" i="2"/>
  <c r="J36" i="2"/>
  <c r="J617" i="2"/>
  <c r="J314" i="2"/>
  <c r="J244" i="2"/>
  <c r="J90" i="2"/>
  <c r="J218" i="2"/>
  <c r="J542" i="2"/>
  <c r="J380" i="2"/>
  <c r="J645" i="2"/>
  <c r="J6" i="2"/>
  <c r="J279" i="2"/>
  <c r="J198" i="2"/>
  <c r="J648" i="2"/>
  <c r="J116" i="2"/>
  <c r="J530" i="2"/>
  <c r="J101" i="2"/>
  <c r="J104" i="2"/>
  <c r="J535" i="2"/>
  <c r="J72" i="2"/>
  <c r="J242" i="2"/>
  <c r="J377" i="2"/>
  <c r="J235" i="2"/>
  <c r="J333" i="2"/>
  <c r="J629" i="2"/>
  <c r="J84" i="2"/>
  <c r="J559" i="2"/>
  <c r="J328" i="2"/>
  <c r="J59" i="2"/>
  <c r="J160" i="2"/>
  <c r="J481" i="2"/>
  <c r="J65" i="2"/>
  <c r="J121" i="2"/>
  <c r="J577" i="2"/>
  <c r="J453" i="2"/>
  <c r="J472" i="2"/>
  <c r="J321" i="2"/>
  <c r="J371" i="2"/>
  <c r="J462" i="2"/>
  <c r="J226" i="2"/>
  <c r="J455" i="2"/>
  <c r="J392" i="2"/>
  <c r="J267" i="2"/>
  <c r="J115" i="2"/>
  <c r="J331" i="2"/>
  <c r="J464" i="2"/>
  <c r="J166" i="2"/>
  <c r="J178" i="2"/>
  <c r="J141" i="2"/>
  <c r="J474" i="2"/>
  <c r="J152" i="2"/>
  <c r="J362" i="2"/>
  <c r="J249" i="2"/>
  <c r="J3" i="2"/>
  <c r="J667" i="2"/>
  <c r="J368" i="2"/>
  <c r="J444" i="2"/>
  <c r="J549" i="2"/>
  <c r="J182" i="2"/>
  <c r="J195" i="2"/>
  <c r="J580" i="2"/>
  <c r="J112" i="2"/>
  <c r="J288" i="2"/>
  <c r="J561" i="2"/>
  <c r="J287" i="2"/>
  <c r="J639" i="2"/>
  <c r="J342" i="2"/>
  <c r="J437" i="2"/>
  <c r="J297" i="2"/>
  <c r="J74" i="2"/>
  <c r="J86" i="2"/>
  <c r="J127" i="2"/>
  <c r="J43" i="2"/>
  <c r="J8" i="2"/>
  <c r="J33" i="2"/>
  <c r="J246" i="2"/>
  <c r="J125" i="2"/>
  <c r="J443" i="2"/>
  <c r="J485" i="2"/>
  <c r="J227" i="2"/>
  <c r="J329" i="2"/>
  <c r="J284" i="2"/>
  <c r="J306" i="2"/>
  <c r="J264" i="2"/>
  <c r="J439" i="2"/>
  <c r="J341" i="2"/>
  <c r="J118" i="2"/>
  <c r="J366" i="2"/>
  <c r="J204" i="2"/>
  <c r="J532" i="2"/>
  <c r="J423" i="2"/>
  <c r="J137" i="2"/>
  <c r="J684" i="2"/>
  <c r="J211" i="2"/>
  <c r="J634" i="2"/>
  <c r="J156" i="2"/>
  <c r="J10" i="2"/>
  <c r="J282" i="2"/>
  <c r="J519" i="2"/>
  <c r="J54" i="2"/>
  <c r="J299" i="2"/>
  <c r="J170" i="2"/>
  <c r="J324" i="2"/>
  <c r="J148" i="2"/>
  <c r="J663" i="2"/>
  <c r="J347" i="2"/>
  <c r="J295" i="2"/>
  <c r="J507" i="2"/>
  <c r="J633" i="2"/>
  <c r="J39" i="2"/>
  <c r="J233" i="2"/>
  <c r="J478" i="2"/>
  <c r="J265" i="2"/>
  <c r="J49" i="2"/>
  <c r="J351" i="2"/>
  <c r="J421" i="2"/>
  <c r="J307" i="2"/>
  <c r="J686" i="2"/>
  <c r="J298" i="2"/>
  <c r="J308" i="2"/>
  <c r="J17" i="2"/>
  <c r="J80" i="2"/>
  <c r="J228" i="2"/>
  <c r="J490" i="2"/>
  <c r="J317" i="2"/>
  <c r="J73" i="2"/>
  <c r="J99" i="2"/>
  <c r="J310" i="2"/>
  <c r="J395" i="2"/>
  <c r="J470" i="2"/>
  <c r="J305" i="2"/>
  <c r="J273" i="2"/>
  <c r="J539" i="2"/>
  <c r="J154" i="2"/>
  <c r="J420" i="2"/>
  <c r="J529" i="2"/>
  <c r="J467" i="2"/>
  <c r="J555" i="2"/>
  <c r="J552" i="2"/>
  <c r="J414" i="2"/>
  <c r="J606" i="2"/>
  <c r="J654" i="2"/>
  <c r="J608" i="2"/>
  <c r="J503" i="2"/>
  <c r="J354" i="2"/>
  <c r="J286" i="2"/>
  <c r="J551" i="2"/>
  <c r="J674" i="2"/>
  <c r="J573" i="2"/>
  <c r="J382" i="2"/>
  <c r="J163" i="2"/>
  <c r="J678" i="2"/>
  <c r="J68" i="2"/>
  <c r="J161" i="2"/>
  <c r="J25" i="2"/>
  <c r="J4" i="2"/>
  <c r="J243" i="2"/>
  <c r="J37" i="2"/>
  <c r="J177" i="2"/>
  <c r="J47" i="2"/>
  <c r="J592" i="2"/>
  <c r="J642" i="2"/>
  <c r="J224" i="2"/>
  <c r="J491" i="2"/>
  <c r="J597" i="2"/>
  <c r="J22" i="2"/>
  <c r="J661" i="2"/>
  <c r="J610" i="2"/>
  <c r="J334" i="2"/>
  <c r="J408" i="2"/>
  <c r="J562" i="2"/>
  <c r="J205" i="2"/>
  <c r="J475" i="2"/>
  <c r="J343" i="2"/>
  <c r="J480" i="2"/>
  <c r="J527" i="2"/>
  <c r="J91" i="2"/>
  <c r="J411" i="2"/>
  <c r="J192" i="2"/>
  <c r="J432" i="2"/>
  <c r="J406" i="2"/>
  <c r="J95" i="2"/>
  <c r="J398" i="2"/>
  <c r="J100" i="2"/>
  <c r="J452" i="2"/>
  <c r="J394" i="2"/>
  <c r="J304" i="2"/>
  <c r="J403" i="2"/>
  <c r="J97" i="2"/>
  <c r="J64" i="2"/>
  <c r="J506" i="2"/>
  <c r="J658" i="2"/>
  <c r="J574" i="2"/>
  <c r="J556" i="2"/>
  <c r="J94" i="2"/>
  <c r="J378" i="2"/>
  <c r="J540" i="2"/>
  <c r="J252" i="2"/>
  <c r="J138" i="2"/>
  <c r="J7" i="2"/>
  <c r="J641" i="2"/>
  <c r="J220" i="2"/>
  <c r="J476" i="2"/>
  <c r="J440" i="2"/>
  <c r="J258" i="2"/>
  <c r="J466" i="2"/>
  <c r="J52" i="2"/>
  <c r="J262" i="2"/>
  <c r="J60" i="2"/>
  <c r="J722" i="2"/>
  <c r="J300" i="2"/>
  <c r="J78" i="2"/>
  <c r="J563" i="2"/>
  <c r="J413" i="2"/>
  <c r="J332" i="2"/>
  <c r="J418" i="2"/>
  <c r="J57" i="2"/>
  <c r="J345" i="2"/>
  <c r="J710" i="2"/>
  <c r="J355" i="2"/>
  <c r="J640" i="2"/>
  <c r="J21" i="2"/>
  <c r="J584" i="2"/>
  <c r="J67" i="2"/>
  <c r="J75" i="2"/>
  <c r="J727" i="2"/>
  <c r="J510" i="2"/>
  <c r="J482" i="2"/>
  <c r="J239" i="2"/>
  <c r="J188" i="2"/>
  <c r="J605" i="2"/>
  <c r="J313" i="2"/>
  <c r="J174" i="2"/>
  <c r="J533" i="2"/>
  <c r="J338" i="2"/>
  <c r="J489" i="2"/>
  <c r="J9" i="2"/>
  <c r="J290" i="2"/>
  <c r="J81" i="2"/>
  <c r="J93" i="2"/>
  <c r="J430" i="2"/>
  <c r="J316" i="2"/>
  <c r="J48" i="2"/>
  <c r="J554" i="2"/>
  <c r="J369" i="2"/>
  <c r="J352" i="2"/>
  <c r="J200" i="2"/>
  <c r="J301" i="2"/>
  <c r="J281" i="2"/>
  <c r="J44" i="2"/>
  <c r="J336" i="2"/>
  <c r="J463" i="2"/>
  <c r="J558" i="2"/>
  <c r="J656" i="2"/>
  <c r="J384" i="2"/>
  <c r="J213" i="2"/>
  <c r="J222" i="2"/>
  <c r="J55" i="2"/>
  <c r="J210" i="2"/>
  <c r="J40" i="2"/>
  <c r="J261" i="2"/>
  <c r="J500" i="2"/>
  <c r="J593" i="2"/>
  <c r="J98" i="2"/>
  <c r="J92" i="2"/>
  <c r="J207" i="2"/>
  <c r="J365" i="2"/>
  <c r="J105" i="2"/>
  <c r="J690" i="2"/>
  <c r="J361" i="2"/>
  <c r="J53" i="2"/>
  <c r="J623" i="2"/>
  <c r="J172" i="2"/>
  <c r="J114" i="2"/>
  <c r="J569" i="2"/>
  <c r="J164" i="2"/>
  <c r="J612" i="2"/>
  <c r="J260" i="2"/>
  <c r="J70" i="2"/>
  <c r="J124" i="2"/>
  <c r="J327" i="2"/>
  <c r="J346" i="2"/>
  <c r="J256" i="2"/>
  <c r="J544" i="2"/>
  <c r="J523" i="2"/>
  <c r="J147" i="2"/>
  <c r="J69" i="2"/>
  <c r="J570" i="2"/>
  <c r="J680" i="2"/>
  <c r="J149" i="2"/>
  <c r="J508" i="2"/>
  <c r="J450" i="2"/>
  <c r="J202" i="2"/>
  <c r="J247" i="2"/>
  <c r="J360" i="2"/>
  <c r="J285" i="2"/>
  <c r="J309" i="2"/>
  <c r="J19" i="2"/>
  <c r="J11" i="2"/>
  <c r="J488" i="2"/>
  <c r="J270" i="2"/>
  <c r="J184" i="2"/>
  <c r="J370" i="2"/>
  <c r="J216" i="2"/>
  <c r="J193" i="2"/>
  <c r="J120" i="2"/>
  <c r="J498" i="2"/>
  <c r="J567" i="2"/>
  <c r="J145" i="2"/>
  <c r="J702" i="2"/>
  <c r="J276" i="2"/>
  <c r="J401" i="2"/>
  <c r="J122" i="2"/>
  <c r="J187" i="2"/>
  <c r="J183" i="2"/>
  <c r="J644" i="2"/>
  <c r="J28" i="2"/>
  <c r="J294" i="2"/>
  <c r="J505" i="2"/>
  <c r="J318" i="2"/>
  <c r="J46" i="2"/>
  <c r="J647" i="2"/>
  <c r="J24" i="2"/>
  <c r="J348" i="2"/>
  <c r="J136" i="2"/>
  <c r="J158" i="2"/>
  <c r="J87" i="2"/>
  <c r="J234" i="2"/>
  <c r="J725" i="2"/>
  <c r="J12" i="2"/>
  <c r="J565" i="2"/>
  <c r="J389" i="2"/>
  <c r="J34" i="2"/>
  <c r="J653" i="2"/>
  <c r="J109" i="2"/>
  <c r="J479" i="2"/>
  <c r="J492" i="2"/>
  <c r="J560" i="2"/>
  <c r="J344" i="2"/>
  <c r="J277" i="2"/>
  <c r="J609" i="2"/>
  <c r="J146" i="2"/>
  <c r="J176" i="2"/>
  <c r="J426" i="2"/>
  <c r="J545" i="2"/>
  <c r="J325" i="2"/>
  <c r="J223" i="2"/>
  <c r="J79" i="2"/>
  <c r="J208" i="2"/>
  <c r="J259" i="2"/>
  <c r="J350" i="2"/>
  <c r="J102" i="2"/>
  <c r="J429" i="2"/>
  <c r="J13" i="2"/>
  <c r="J303" i="2"/>
  <c r="J206" i="2"/>
  <c r="J153" i="2"/>
  <c r="J245" i="2"/>
  <c r="J695" i="2"/>
  <c r="J637" i="2"/>
  <c r="J144" i="2"/>
  <c r="J627" i="2"/>
  <c r="J471" i="2"/>
  <c r="J45" i="2"/>
  <c r="J454" i="2"/>
  <c r="J2" i="2"/>
  <c r="J692" i="2"/>
  <c r="J197" i="2"/>
  <c r="J173" i="2"/>
  <c r="J585" i="2"/>
  <c r="J626" i="2"/>
  <c r="J76" i="2"/>
  <c r="J388" i="2"/>
  <c r="J363" i="2"/>
  <c r="J131" i="2"/>
  <c r="J5" i="2"/>
  <c r="J151" i="2"/>
  <c r="J271" i="2"/>
  <c r="J191" i="2"/>
  <c r="J311" i="2"/>
  <c r="J175" i="2"/>
  <c r="J513" i="2"/>
  <c r="J165" i="2"/>
  <c r="J30" i="2"/>
  <c r="J410" i="2"/>
  <c r="J312" i="2"/>
  <c r="J16" i="2"/>
  <c r="J159" i="2"/>
  <c r="J525" i="2"/>
  <c r="J18" i="2"/>
  <c r="J15" i="2"/>
  <c r="J180" i="2"/>
  <c r="J517" i="2"/>
  <c r="J185" i="2"/>
  <c r="J229" i="2"/>
  <c r="J231" i="2"/>
  <c r="J590" i="2"/>
  <c r="J62" i="2"/>
  <c r="J296" i="2"/>
  <c r="J108" i="2"/>
  <c r="J77" i="2"/>
  <c r="J353" i="2"/>
  <c r="J71" i="2"/>
  <c r="J140" i="2"/>
  <c r="J733" i="2"/>
  <c r="J676" i="2"/>
  <c r="J596" i="2"/>
  <c r="J460" i="2"/>
  <c r="J537" i="2"/>
  <c r="J643" i="2"/>
  <c r="J82" i="2"/>
  <c r="J683" i="2"/>
  <c r="J56" i="2"/>
  <c r="J236" i="2"/>
  <c r="J631" i="2"/>
  <c r="J595" i="2"/>
  <c r="J494" i="2"/>
  <c r="J397" i="2"/>
  <c r="J255" i="2"/>
  <c r="J217" i="2"/>
  <c r="J726" i="2"/>
  <c r="J253" i="2"/>
  <c r="J230" i="2"/>
  <c r="J441" i="2"/>
  <c r="J31" i="2"/>
  <c r="J269" i="2"/>
  <c r="J320" i="2"/>
  <c r="J372" i="2"/>
  <c r="J518" i="2"/>
  <c r="J543" i="2"/>
  <c r="J546" i="2"/>
  <c r="J704" i="2"/>
  <c r="J446" i="2"/>
  <c r="J272" i="2"/>
  <c r="J128" i="2"/>
  <c r="J107" i="2"/>
  <c r="J359" i="2"/>
  <c r="J203" i="2"/>
  <c r="J504" i="2"/>
  <c r="J428" i="2"/>
  <c r="J278" i="2"/>
  <c r="J582" i="2"/>
  <c r="J412" i="2"/>
  <c r="J512" i="2"/>
  <c r="J515" i="2"/>
  <c r="J379" i="2"/>
  <c r="J85" i="2"/>
  <c r="J50" i="2"/>
  <c r="J212" i="2"/>
  <c r="J283" i="2"/>
  <c r="J29" i="2"/>
  <c r="J51" i="2"/>
  <c r="J449" i="2"/>
  <c r="J687" i="2"/>
  <c r="J292" i="2"/>
  <c r="J728" i="2"/>
  <c r="J396" i="2"/>
  <c r="J225" i="2"/>
  <c r="J150" i="2"/>
  <c r="J459" i="2"/>
  <c r="J679" i="2"/>
  <c r="J579" i="2"/>
  <c r="J486" i="2"/>
  <c r="J129" i="2"/>
  <c r="J106" i="2"/>
  <c r="J713" i="2"/>
  <c r="J26" i="2"/>
  <c r="J465" i="2"/>
  <c r="J707" i="2"/>
  <c r="J135" i="2"/>
  <c r="J385" i="2"/>
  <c r="J711" i="2"/>
  <c r="J415" i="2"/>
  <c r="J194" i="2"/>
  <c r="J673" i="2"/>
  <c r="J502" i="2"/>
  <c r="J322" i="2"/>
  <c r="J665" i="2"/>
  <c r="J189" i="2"/>
  <c r="J422" i="2"/>
  <c r="J42" i="2"/>
  <c r="J14" i="2"/>
  <c r="J407" i="2"/>
  <c r="J400" i="2"/>
  <c r="J495" i="2"/>
  <c r="J373" i="2"/>
  <c r="J20" i="2"/>
  <c r="J477" i="2"/>
  <c r="J289" i="2"/>
  <c r="J186" i="2"/>
  <c r="J391" i="2"/>
  <c r="J604" i="2"/>
  <c r="J572" i="2"/>
  <c r="J682" i="2"/>
  <c r="J381" i="2"/>
  <c r="J538" i="2"/>
  <c r="J41" i="2"/>
  <c r="J493" i="2"/>
  <c r="J699" i="2"/>
  <c r="J528" i="2"/>
  <c r="J364" i="2"/>
  <c r="J737" i="2"/>
  <c r="J66" i="2"/>
  <c r="J214" i="2"/>
  <c r="J302" i="2"/>
  <c r="J578" i="2"/>
  <c r="J660" i="2"/>
  <c r="J621" i="2"/>
  <c r="J496" i="2"/>
  <c r="J664" i="2"/>
  <c r="J735" i="2"/>
  <c r="J620" i="2"/>
  <c r="J447" i="2"/>
  <c r="J619" i="2"/>
  <c r="J404" i="2"/>
  <c r="J547" i="2"/>
  <c r="J468" i="2"/>
  <c r="J96" i="2"/>
  <c r="J240" i="2"/>
  <c r="J63" i="2"/>
  <c r="J58" i="2"/>
  <c r="J237" i="2"/>
  <c r="J27" i="2"/>
  <c r="J419" i="2"/>
  <c r="J448" i="2"/>
  <c r="J196" i="2"/>
  <c r="J357" i="2"/>
  <c r="J274" i="2"/>
  <c r="J133" i="2"/>
  <c r="J625" i="2"/>
  <c r="J35" i="2"/>
  <c r="J349" i="2"/>
  <c r="J167" i="2"/>
  <c r="J179" i="2"/>
  <c r="J110" i="2"/>
  <c r="J659" i="2"/>
  <c r="J566" i="2"/>
  <c r="J689" i="2"/>
  <c r="J61" i="2"/>
  <c r="J457" i="2"/>
  <c r="J23" i="2"/>
  <c r="J238" i="2"/>
  <c r="J88" i="2"/>
  <c r="J576" i="2"/>
  <c r="J387" i="2"/>
  <c r="J263" i="2"/>
  <c r="J32" i="2"/>
  <c r="J553" i="2"/>
  <c r="J514" i="2"/>
  <c r="J732" i="2"/>
  <c r="J199" i="2"/>
  <c r="J712" i="2"/>
  <c r="J123" i="2"/>
  <c r="J416" i="2"/>
  <c r="J636" i="2"/>
  <c r="J375" i="2"/>
  <c r="J417" i="2"/>
  <c r="J723" i="2"/>
  <c r="J268" i="2"/>
  <c r="J425" i="2"/>
  <c r="J694" i="2"/>
  <c r="J509" i="2"/>
  <c r="J390" i="2"/>
  <c r="J38" i="2"/>
  <c r="J155" i="2"/>
  <c r="J339" i="2"/>
  <c r="J603" i="2"/>
  <c r="J681" i="2"/>
  <c r="J119" i="2"/>
  <c r="J134" i="2"/>
  <c r="J111" i="2"/>
  <c r="J215" i="2"/>
  <c r="J650" i="2"/>
  <c r="J326" i="2"/>
  <c r="J399" i="2"/>
  <c r="J126" i="2"/>
  <c r="J646" i="2"/>
  <c r="J534" i="2"/>
  <c r="J591" i="2"/>
  <c r="J169" i="2"/>
  <c r="J257" i="2"/>
  <c r="J356" i="2"/>
  <c r="J688" i="2"/>
  <c r="J221" i="2"/>
  <c r="J275" i="2"/>
  <c r="J405" i="2"/>
  <c r="J730" i="2"/>
  <c r="J691" i="2"/>
  <c r="J721" i="2"/>
  <c r="J564" i="2"/>
  <c r="J132" i="2"/>
  <c r="J142" i="2"/>
  <c r="J219" i="2"/>
  <c r="J254" i="2"/>
  <c r="J367" i="2"/>
  <c r="J511" i="2"/>
  <c r="J113" i="2"/>
  <c r="J571" i="2"/>
  <c r="J130" i="2"/>
  <c r="J709" i="2"/>
  <c r="J662" i="2"/>
  <c r="J162" i="2"/>
  <c r="J469" i="2"/>
  <c r="J586" i="2"/>
  <c r="J666" i="2"/>
  <c r="J445" i="2"/>
  <c r="J703" i="2"/>
  <c r="J635" i="2"/>
  <c r="J719" i="2"/>
  <c r="J383" i="2"/>
  <c r="J602" i="2"/>
  <c r="J672" i="2"/>
  <c r="J83" i="2"/>
  <c r="J628" i="2"/>
  <c r="J739" i="2"/>
  <c r="J442" i="2"/>
  <c r="J632" i="2"/>
  <c r="J117" i="2"/>
  <c r="J575" i="2"/>
  <c r="J315" i="2"/>
  <c r="J536" i="2"/>
  <c r="J615" i="2"/>
  <c r="J616" i="2"/>
  <c r="J630" i="2"/>
  <c r="J568" i="2"/>
  <c r="J358" i="2"/>
  <c r="J251" i="2"/>
  <c r="J168" i="2"/>
  <c r="J409" i="2"/>
  <c r="J103" i="2"/>
  <c r="J293" i="2"/>
  <c r="J501" i="2"/>
  <c r="J157" i="2"/>
  <c r="J248" i="2"/>
  <c r="J433" i="2"/>
  <c r="J531" i="2"/>
  <c r="J522" i="2"/>
  <c r="J386" i="2"/>
  <c r="J241" i="2"/>
  <c r="J729" i="2"/>
  <c r="J434" i="2"/>
  <c r="J291" i="2"/>
  <c r="J319" i="2"/>
  <c r="J143" i="2"/>
  <c r="J581" i="2"/>
  <c r="J487" i="2"/>
  <c r="J201" i="2"/>
  <c r="J499" i="2"/>
  <c r="J677" i="2"/>
  <c r="J181" i="2"/>
  <c r="J698" i="2"/>
  <c r="J171" i="2"/>
  <c r="J583" i="2"/>
  <c r="J335" i="2"/>
  <c r="J541" i="2"/>
  <c r="J598" i="2"/>
  <c r="J524" i="2"/>
  <c r="J497" i="2"/>
  <c r="J685" i="2"/>
  <c r="J624" i="2"/>
  <c r="J601" i="2"/>
  <c r="J376" i="2"/>
  <c r="J521" i="2"/>
  <c r="J209" i="2"/>
  <c r="J337" i="2"/>
  <c r="J588" i="2"/>
  <c r="J451" i="2"/>
  <c r="J675" i="2"/>
  <c r="J720" i="2"/>
  <c r="J671" i="2"/>
  <c r="J483" i="2"/>
  <c r="J594" i="2"/>
  <c r="J393" i="2"/>
  <c r="J374" i="2"/>
  <c r="J618" i="2"/>
  <c r="J280" i="2"/>
  <c r="J461" i="2"/>
  <c r="J613" i="2"/>
  <c r="J668" i="2"/>
  <c r="J456" i="2"/>
  <c r="J323" i="2"/>
  <c r="J438" i="2"/>
  <c r="J651" i="2"/>
  <c r="J649" i="2"/>
  <c r="J724" i="2"/>
  <c r="J436" i="2"/>
  <c r="J427" i="2"/>
  <c r="J657" i="2"/>
  <c r="J473" i="2"/>
  <c r="J701" i="2"/>
  <c r="J696" i="2"/>
  <c r="J607" i="2"/>
  <c r="J700" i="2"/>
  <c r="J738" i="2"/>
  <c r="J599" i="2"/>
  <c r="J614" i="2"/>
  <c r="J587" i="2"/>
  <c r="J705" i="2"/>
  <c r="J716" i="2"/>
  <c r="J655" i="2"/>
  <c r="J718" i="2"/>
  <c r="J734" i="2"/>
  <c r="J670" i="2"/>
  <c r="J717" i="2"/>
  <c r="J736" i="2"/>
  <c r="J714" i="2"/>
  <c r="J715" i="2"/>
  <c r="J652" i="2"/>
  <c r="J589" i="2"/>
  <c r="J693" i="2"/>
  <c r="J669" i="2"/>
  <c r="J706" i="2"/>
  <c r="J708" i="2"/>
  <c r="J731" i="2"/>
  <c r="H611" i="2"/>
  <c r="H557" i="2"/>
  <c r="H638" i="2"/>
  <c r="H139" i="2"/>
  <c r="H424" i="2"/>
  <c r="H526" i="2"/>
  <c r="H435" i="2"/>
  <c r="H600" i="2"/>
  <c r="H520" i="2"/>
  <c r="H330" i="2"/>
  <c r="H402" i="2"/>
  <c r="H458" i="2"/>
  <c r="H622" i="2"/>
  <c r="H250" i="2"/>
  <c r="H266" i="2"/>
  <c r="H232" i="2"/>
  <c r="H484" i="2"/>
  <c r="H190" i="2"/>
  <c r="H548" i="2"/>
  <c r="H697" i="2"/>
  <c r="H340" i="2"/>
  <c r="H550" i="2"/>
  <c r="H431" i="2"/>
  <c r="H516" i="2"/>
  <c r="H89" i="2"/>
  <c r="H36" i="2"/>
  <c r="H617" i="2"/>
  <c r="H314" i="2"/>
  <c r="H244" i="2"/>
  <c r="H90" i="2"/>
  <c r="H218" i="2"/>
  <c r="H542" i="2"/>
  <c r="H380" i="2"/>
  <c r="H645" i="2"/>
  <c r="H6" i="2"/>
  <c r="H279" i="2"/>
  <c r="H198" i="2"/>
  <c r="H648" i="2"/>
  <c r="H116" i="2"/>
  <c r="H530" i="2"/>
  <c r="H101" i="2"/>
  <c r="H104" i="2"/>
  <c r="H535" i="2"/>
  <c r="H72" i="2"/>
  <c r="H242" i="2"/>
  <c r="H377" i="2"/>
  <c r="H235" i="2"/>
  <c r="H333" i="2"/>
  <c r="H629" i="2"/>
  <c r="H84" i="2"/>
  <c r="H559" i="2"/>
  <c r="H328" i="2"/>
  <c r="H59" i="2"/>
  <c r="H160" i="2"/>
  <c r="H481" i="2"/>
  <c r="H65" i="2"/>
  <c r="H121" i="2"/>
  <c r="H577" i="2"/>
  <c r="H453" i="2"/>
  <c r="H472" i="2"/>
  <c r="H321" i="2"/>
  <c r="H371" i="2"/>
  <c r="H462" i="2"/>
  <c r="H226" i="2"/>
  <c r="H455" i="2"/>
  <c r="H392" i="2"/>
  <c r="H267" i="2"/>
  <c r="H115" i="2"/>
  <c r="H331" i="2"/>
  <c r="H464" i="2"/>
  <c r="H166" i="2"/>
  <c r="H178" i="2"/>
  <c r="H141" i="2"/>
  <c r="H474" i="2"/>
  <c r="H152" i="2"/>
  <c r="H362" i="2"/>
  <c r="H249" i="2"/>
  <c r="H3" i="2"/>
  <c r="H667" i="2"/>
  <c r="H368" i="2"/>
  <c r="H444" i="2"/>
  <c r="H549" i="2"/>
  <c r="H182" i="2"/>
  <c r="H195" i="2"/>
  <c r="H580" i="2"/>
  <c r="H112" i="2"/>
  <c r="H288" i="2"/>
  <c r="H561" i="2"/>
  <c r="H287" i="2"/>
  <c r="H639" i="2"/>
  <c r="H342" i="2"/>
  <c r="H437" i="2"/>
  <c r="H297" i="2"/>
  <c r="H74" i="2"/>
  <c r="H86" i="2"/>
  <c r="H127" i="2"/>
  <c r="H43" i="2"/>
  <c r="H8" i="2"/>
  <c r="H33" i="2"/>
  <c r="H246" i="2"/>
  <c r="H125" i="2"/>
  <c r="H443" i="2"/>
  <c r="H485" i="2"/>
  <c r="H227" i="2"/>
  <c r="H329" i="2"/>
  <c r="H284" i="2"/>
  <c r="H306" i="2"/>
  <c r="H264" i="2"/>
  <c r="H439" i="2"/>
  <c r="H341" i="2"/>
  <c r="H118" i="2"/>
  <c r="H366" i="2"/>
  <c r="H204" i="2"/>
  <c r="H532" i="2"/>
  <c r="H423" i="2"/>
  <c r="H137" i="2"/>
  <c r="H684" i="2"/>
  <c r="H211" i="2"/>
  <c r="H634" i="2"/>
  <c r="H156" i="2"/>
  <c r="H10" i="2"/>
  <c r="H282" i="2"/>
  <c r="H519" i="2"/>
  <c r="H54" i="2"/>
  <c r="H299" i="2"/>
  <c r="H170" i="2"/>
  <c r="H324" i="2"/>
  <c r="H148" i="2"/>
  <c r="H663" i="2"/>
  <c r="H347" i="2"/>
  <c r="H295" i="2"/>
  <c r="H507" i="2"/>
  <c r="H633" i="2"/>
  <c r="H39" i="2"/>
  <c r="H233" i="2"/>
  <c r="H478" i="2"/>
  <c r="H265" i="2"/>
  <c r="H49" i="2"/>
  <c r="H351" i="2"/>
  <c r="H421" i="2"/>
  <c r="H307" i="2"/>
  <c r="H686" i="2"/>
  <c r="H298" i="2"/>
  <c r="H308" i="2"/>
  <c r="H17" i="2"/>
  <c r="H80" i="2"/>
  <c r="H228" i="2"/>
  <c r="H490" i="2"/>
  <c r="H317" i="2"/>
  <c r="H73" i="2"/>
  <c r="H99" i="2"/>
  <c r="H310" i="2"/>
  <c r="H395" i="2"/>
  <c r="H470" i="2"/>
  <c r="H305" i="2"/>
  <c r="H273" i="2"/>
  <c r="H539" i="2"/>
  <c r="H154" i="2"/>
  <c r="H420" i="2"/>
  <c r="H529" i="2"/>
  <c r="H467" i="2"/>
  <c r="H555" i="2"/>
  <c r="H552" i="2"/>
  <c r="H414" i="2"/>
  <c r="H606" i="2"/>
  <c r="H654" i="2"/>
  <c r="H608" i="2"/>
  <c r="H503" i="2"/>
  <c r="H354" i="2"/>
  <c r="H286" i="2"/>
  <c r="H551" i="2"/>
  <c r="H674" i="2"/>
  <c r="H573" i="2"/>
  <c r="H382" i="2"/>
  <c r="H163" i="2"/>
  <c r="H678" i="2"/>
  <c r="H68" i="2"/>
  <c r="H161" i="2"/>
  <c r="H25" i="2"/>
  <c r="H4" i="2"/>
  <c r="H243" i="2"/>
  <c r="H37" i="2"/>
  <c r="H177" i="2"/>
  <c r="H47" i="2"/>
  <c r="H592" i="2"/>
  <c r="H642" i="2"/>
  <c r="H224" i="2"/>
  <c r="H491" i="2"/>
  <c r="H597" i="2"/>
  <c r="H22" i="2"/>
  <c r="H661" i="2"/>
  <c r="H610" i="2"/>
  <c r="H334" i="2"/>
  <c r="H408" i="2"/>
  <c r="H562" i="2"/>
  <c r="H205" i="2"/>
  <c r="H475" i="2"/>
  <c r="H343" i="2"/>
  <c r="H480" i="2"/>
  <c r="H527" i="2"/>
  <c r="H91" i="2"/>
  <c r="H411" i="2"/>
  <c r="H192" i="2"/>
  <c r="H432" i="2"/>
  <c r="H406" i="2"/>
  <c r="H95" i="2"/>
  <c r="H398" i="2"/>
  <c r="H100" i="2"/>
  <c r="H452" i="2"/>
  <c r="H394" i="2"/>
  <c r="H304" i="2"/>
  <c r="H403" i="2"/>
  <c r="H97" i="2"/>
  <c r="H64" i="2"/>
  <c r="H506" i="2"/>
  <c r="H658" i="2"/>
  <c r="H574" i="2"/>
  <c r="H556" i="2"/>
  <c r="H94" i="2"/>
  <c r="H378" i="2"/>
  <c r="H540" i="2"/>
  <c r="H252" i="2"/>
  <c r="H138" i="2"/>
  <c r="H7" i="2"/>
  <c r="H641" i="2"/>
  <c r="H220" i="2"/>
  <c r="H476" i="2"/>
  <c r="H440" i="2"/>
  <c r="H258" i="2"/>
  <c r="H466" i="2"/>
  <c r="H52" i="2"/>
  <c r="H262" i="2"/>
  <c r="H60" i="2"/>
  <c r="H722" i="2"/>
  <c r="H300" i="2"/>
  <c r="H78" i="2"/>
  <c r="H563" i="2"/>
  <c r="H413" i="2"/>
  <c r="H332" i="2"/>
  <c r="H418" i="2"/>
  <c r="H57" i="2"/>
  <c r="H345" i="2"/>
  <c r="H710" i="2"/>
  <c r="H355" i="2"/>
  <c r="H640" i="2"/>
  <c r="H21" i="2"/>
  <c r="H584" i="2"/>
  <c r="H67" i="2"/>
  <c r="H75" i="2"/>
  <c r="H727" i="2"/>
  <c r="H510" i="2"/>
  <c r="H482" i="2"/>
  <c r="H239" i="2"/>
  <c r="H188" i="2"/>
  <c r="H605" i="2"/>
  <c r="H313" i="2"/>
  <c r="H174" i="2"/>
  <c r="H533" i="2"/>
  <c r="H338" i="2"/>
  <c r="H489" i="2"/>
  <c r="H9" i="2"/>
  <c r="H290" i="2"/>
  <c r="H81" i="2"/>
  <c r="H93" i="2"/>
  <c r="H430" i="2"/>
  <c r="H316" i="2"/>
  <c r="H48" i="2"/>
  <c r="H554" i="2"/>
  <c r="H369" i="2"/>
  <c r="H352" i="2"/>
  <c r="H200" i="2"/>
  <c r="H301" i="2"/>
  <c r="H281" i="2"/>
  <c r="H44" i="2"/>
  <c r="H336" i="2"/>
  <c r="H463" i="2"/>
  <c r="H558" i="2"/>
  <c r="H656" i="2"/>
  <c r="H384" i="2"/>
  <c r="H213" i="2"/>
  <c r="H222" i="2"/>
  <c r="H55" i="2"/>
  <c r="H210" i="2"/>
  <c r="H40" i="2"/>
  <c r="H261" i="2"/>
  <c r="H500" i="2"/>
  <c r="H593" i="2"/>
  <c r="H98" i="2"/>
  <c r="H92" i="2"/>
  <c r="H207" i="2"/>
  <c r="H365" i="2"/>
  <c r="H105" i="2"/>
  <c r="H690" i="2"/>
  <c r="H361" i="2"/>
  <c r="H53" i="2"/>
  <c r="H623" i="2"/>
  <c r="H172" i="2"/>
  <c r="H114" i="2"/>
  <c r="H569" i="2"/>
  <c r="H164" i="2"/>
  <c r="H612" i="2"/>
  <c r="H260" i="2"/>
  <c r="H70" i="2"/>
  <c r="H124" i="2"/>
  <c r="H327" i="2"/>
  <c r="H346" i="2"/>
  <c r="H256" i="2"/>
  <c r="H544" i="2"/>
  <c r="H523" i="2"/>
  <c r="H147" i="2"/>
  <c r="H69" i="2"/>
  <c r="H570" i="2"/>
  <c r="H680" i="2"/>
  <c r="H149" i="2"/>
  <c r="H508" i="2"/>
  <c r="H450" i="2"/>
  <c r="H202" i="2"/>
  <c r="H247" i="2"/>
  <c r="H360" i="2"/>
  <c r="H285" i="2"/>
  <c r="H309" i="2"/>
  <c r="H19" i="2"/>
  <c r="H11" i="2"/>
  <c r="H488" i="2"/>
  <c r="H270" i="2"/>
  <c r="H184" i="2"/>
  <c r="H370" i="2"/>
  <c r="H216" i="2"/>
  <c r="H193" i="2"/>
  <c r="H120" i="2"/>
  <c r="H498" i="2"/>
  <c r="H567" i="2"/>
  <c r="H145" i="2"/>
  <c r="H702" i="2"/>
  <c r="H276" i="2"/>
  <c r="H401" i="2"/>
  <c r="H122" i="2"/>
  <c r="H187" i="2"/>
  <c r="H183" i="2"/>
  <c r="H644" i="2"/>
  <c r="H28" i="2"/>
  <c r="H294" i="2"/>
  <c r="H505" i="2"/>
  <c r="H318" i="2"/>
  <c r="H46" i="2"/>
  <c r="H647" i="2"/>
  <c r="H24" i="2"/>
  <c r="H348" i="2"/>
  <c r="H136" i="2"/>
  <c r="H158" i="2"/>
  <c r="H87" i="2"/>
  <c r="H234" i="2"/>
  <c r="H725" i="2"/>
  <c r="H12" i="2"/>
  <c r="H565" i="2"/>
  <c r="H389" i="2"/>
  <c r="H34" i="2"/>
  <c r="H653" i="2"/>
  <c r="H109" i="2"/>
  <c r="H479" i="2"/>
  <c r="H492" i="2"/>
  <c r="H560" i="2"/>
  <c r="H344" i="2"/>
  <c r="H277" i="2"/>
  <c r="H609" i="2"/>
  <c r="H146" i="2"/>
  <c r="H176" i="2"/>
  <c r="H426" i="2"/>
  <c r="H545" i="2"/>
  <c r="H325" i="2"/>
  <c r="H223" i="2"/>
  <c r="H79" i="2"/>
  <c r="H208" i="2"/>
  <c r="H259" i="2"/>
  <c r="H350" i="2"/>
  <c r="H102" i="2"/>
  <c r="H429" i="2"/>
  <c r="H13" i="2"/>
  <c r="H303" i="2"/>
  <c r="H206" i="2"/>
  <c r="H153" i="2"/>
  <c r="H245" i="2"/>
  <c r="H695" i="2"/>
  <c r="H637" i="2"/>
  <c r="H144" i="2"/>
  <c r="H627" i="2"/>
  <c r="H471" i="2"/>
  <c r="H45" i="2"/>
  <c r="H454" i="2"/>
  <c r="H2" i="2"/>
  <c r="H692" i="2"/>
  <c r="H197" i="2"/>
  <c r="H173" i="2"/>
  <c r="H585" i="2"/>
  <c r="H626" i="2"/>
  <c r="H76" i="2"/>
  <c r="H388" i="2"/>
  <c r="H363" i="2"/>
  <c r="H131" i="2"/>
  <c r="H5" i="2"/>
  <c r="H151" i="2"/>
  <c r="H271" i="2"/>
  <c r="H191" i="2"/>
  <c r="H311" i="2"/>
  <c r="H175" i="2"/>
  <c r="H513" i="2"/>
  <c r="H165" i="2"/>
  <c r="H30" i="2"/>
  <c r="H410" i="2"/>
  <c r="H312" i="2"/>
  <c r="H16" i="2"/>
  <c r="H159" i="2"/>
  <c r="H525" i="2"/>
  <c r="H18" i="2"/>
  <c r="H15" i="2"/>
  <c r="H180" i="2"/>
  <c r="H517" i="2"/>
  <c r="H185" i="2"/>
  <c r="H229" i="2"/>
  <c r="H231" i="2"/>
  <c r="H590" i="2"/>
  <c r="H62" i="2"/>
  <c r="H296" i="2"/>
  <c r="H108" i="2"/>
  <c r="H77" i="2"/>
  <c r="H353" i="2"/>
  <c r="H71" i="2"/>
  <c r="H140" i="2"/>
  <c r="H733" i="2"/>
  <c r="H676" i="2"/>
  <c r="H596" i="2"/>
  <c r="H460" i="2"/>
  <c r="H537" i="2"/>
  <c r="H643" i="2"/>
  <c r="H82" i="2"/>
  <c r="H683" i="2"/>
  <c r="H56" i="2"/>
  <c r="H236" i="2"/>
  <c r="H631" i="2"/>
  <c r="H595" i="2"/>
  <c r="H494" i="2"/>
  <c r="H397" i="2"/>
  <c r="H255" i="2"/>
  <c r="H217" i="2"/>
  <c r="H726" i="2"/>
  <c r="H253" i="2"/>
  <c r="H230" i="2"/>
  <c r="H441" i="2"/>
  <c r="H31" i="2"/>
  <c r="H269" i="2"/>
  <c r="H320" i="2"/>
  <c r="H372" i="2"/>
  <c r="H518" i="2"/>
  <c r="H543" i="2"/>
  <c r="H546" i="2"/>
  <c r="H704" i="2"/>
  <c r="H446" i="2"/>
  <c r="H272" i="2"/>
  <c r="H128" i="2"/>
  <c r="H107" i="2"/>
  <c r="H359" i="2"/>
  <c r="H203" i="2"/>
  <c r="H504" i="2"/>
  <c r="H428" i="2"/>
  <c r="H278" i="2"/>
  <c r="H582" i="2"/>
  <c r="H412" i="2"/>
  <c r="H512" i="2"/>
  <c r="H515" i="2"/>
  <c r="H379" i="2"/>
  <c r="H85" i="2"/>
  <c r="H50" i="2"/>
  <c r="H212" i="2"/>
  <c r="H283" i="2"/>
  <c r="H29" i="2"/>
  <c r="H51" i="2"/>
  <c r="H449" i="2"/>
  <c r="H687" i="2"/>
  <c r="H292" i="2"/>
  <c r="H728" i="2"/>
  <c r="H396" i="2"/>
  <c r="H225" i="2"/>
  <c r="H150" i="2"/>
  <c r="H459" i="2"/>
  <c r="H679" i="2"/>
  <c r="H579" i="2"/>
  <c r="H486" i="2"/>
  <c r="H129" i="2"/>
  <c r="H106" i="2"/>
  <c r="H713" i="2"/>
  <c r="H26" i="2"/>
  <c r="H465" i="2"/>
  <c r="H707" i="2"/>
  <c r="H135" i="2"/>
  <c r="H385" i="2"/>
  <c r="H711" i="2"/>
  <c r="H415" i="2"/>
  <c r="H194" i="2"/>
  <c r="H673" i="2"/>
  <c r="H502" i="2"/>
  <c r="H322" i="2"/>
  <c r="H665" i="2"/>
  <c r="H189" i="2"/>
  <c r="H422" i="2"/>
  <c r="H42" i="2"/>
  <c r="H14" i="2"/>
  <c r="H407" i="2"/>
  <c r="H400" i="2"/>
  <c r="H495" i="2"/>
  <c r="H373" i="2"/>
  <c r="H20" i="2"/>
  <c r="H477" i="2"/>
  <c r="H289" i="2"/>
  <c r="H186" i="2"/>
  <c r="H391" i="2"/>
  <c r="H604" i="2"/>
  <c r="H572" i="2"/>
  <c r="H682" i="2"/>
  <c r="H381" i="2"/>
  <c r="H538" i="2"/>
  <c r="H41" i="2"/>
  <c r="H493" i="2"/>
  <c r="H699" i="2"/>
  <c r="H528" i="2"/>
  <c r="H364" i="2"/>
  <c r="H737" i="2"/>
  <c r="H66" i="2"/>
  <c r="H214" i="2"/>
  <c r="H302" i="2"/>
  <c r="H578" i="2"/>
  <c r="H660" i="2"/>
  <c r="H621" i="2"/>
  <c r="H496" i="2"/>
  <c r="H664" i="2"/>
  <c r="H735" i="2"/>
  <c r="H620" i="2"/>
  <c r="H447" i="2"/>
  <c r="H619" i="2"/>
  <c r="H404" i="2"/>
  <c r="H547" i="2"/>
  <c r="H468" i="2"/>
  <c r="H96" i="2"/>
  <c r="H240" i="2"/>
  <c r="H63" i="2"/>
  <c r="H58" i="2"/>
  <c r="H237" i="2"/>
  <c r="H27" i="2"/>
  <c r="H419" i="2"/>
  <c r="H448" i="2"/>
  <c r="H196" i="2"/>
  <c r="H357" i="2"/>
  <c r="H274" i="2"/>
  <c r="H133" i="2"/>
  <c r="H625" i="2"/>
  <c r="H35" i="2"/>
  <c r="H349" i="2"/>
  <c r="H167" i="2"/>
  <c r="H179" i="2"/>
  <c r="H110" i="2"/>
  <c r="H659" i="2"/>
  <c r="H566" i="2"/>
  <c r="H689" i="2"/>
  <c r="H61" i="2"/>
  <c r="H457" i="2"/>
  <c r="H23" i="2"/>
  <c r="H238" i="2"/>
  <c r="H88" i="2"/>
  <c r="H576" i="2"/>
  <c r="H387" i="2"/>
  <c r="H263" i="2"/>
  <c r="H32" i="2"/>
  <c r="H553" i="2"/>
  <c r="H514" i="2"/>
  <c r="H732" i="2"/>
  <c r="H199" i="2"/>
  <c r="H712" i="2"/>
  <c r="H123" i="2"/>
  <c r="H416" i="2"/>
  <c r="H636" i="2"/>
  <c r="H375" i="2"/>
  <c r="H417" i="2"/>
  <c r="H723" i="2"/>
  <c r="H268" i="2"/>
  <c r="H425" i="2"/>
  <c r="H694" i="2"/>
  <c r="H509" i="2"/>
  <c r="H390" i="2"/>
  <c r="H38" i="2"/>
  <c r="H155" i="2"/>
  <c r="H339" i="2"/>
  <c r="H603" i="2"/>
  <c r="H681" i="2"/>
  <c r="H119" i="2"/>
  <c r="H134" i="2"/>
  <c r="H111" i="2"/>
  <c r="H215" i="2"/>
  <c r="H650" i="2"/>
  <c r="H326" i="2"/>
  <c r="H399" i="2"/>
  <c r="H126" i="2"/>
  <c r="H646" i="2"/>
  <c r="H534" i="2"/>
  <c r="H591" i="2"/>
  <c r="H169" i="2"/>
  <c r="H257" i="2"/>
  <c r="H356" i="2"/>
  <c r="H688" i="2"/>
  <c r="H221" i="2"/>
  <c r="H275" i="2"/>
  <c r="H405" i="2"/>
  <c r="H730" i="2"/>
  <c r="H691" i="2"/>
  <c r="H721" i="2"/>
  <c r="H564" i="2"/>
  <c r="H132" i="2"/>
  <c r="H142" i="2"/>
  <c r="H219" i="2"/>
  <c r="H254" i="2"/>
  <c r="H367" i="2"/>
  <c r="H511" i="2"/>
  <c r="H113" i="2"/>
  <c r="H571" i="2"/>
  <c r="H130" i="2"/>
  <c r="H709" i="2"/>
  <c r="H662" i="2"/>
  <c r="H162" i="2"/>
  <c r="H469" i="2"/>
  <c r="H586" i="2"/>
  <c r="H666" i="2"/>
  <c r="H445" i="2"/>
  <c r="H703" i="2"/>
  <c r="H635" i="2"/>
  <c r="H719" i="2"/>
  <c r="H383" i="2"/>
  <c r="H602" i="2"/>
  <c r="H672" i="2"/>
  <c r="H83" i="2"/>
  <c r="H628" i="2"/>
  <c r="H739" i="2"/>
  <c r="H442" i="2"/>
  <c r="H632" i="2"/>
  <c r="H117" i="2"/>
  <c r="H575" i="2"/>
  <c r="H315" i="2"/>
  <c r="H536" i="2"/>
  <c r="H615" i="2"/>
  <c r="H616" i="2"/>
  <c r="H630" i="2"/>
  <c r="H568" i="2"/>
  <c r="H358" i="2"/>
  <c r="H251" i="2"/>
  <c r="H168" i="2"/>
  <c r="H409" i="2"/>
  <c r="H103" i="2"/>
  <c r="H293" i="2"/>
  <c r="H501" i="2"/>
  <c r="H157" i="2"/>
  <c r="H248" i="2"/>
  <c r="H433" i="2"/>
  <c r="H531" i="2"/>
  <c r="H522" i="2"/>
  <c r="H386" i="2"/>
  <c r="H241" i="2"/>
  <c r="H729" i="2"/>
  <c r="H434" i="2"/>
  <c r="H291" i="2"/>
  <c r="H319" i="2"/>
  <c r="H143" i="2"/>
  <c r="H581" i="2"/>
  <c r="H487" i="2"/>
  <c r="H201" i="2"/>
  <c r="H499" i="2"/>
  <c r="H677" i="2"/>
  <c r="H181" i="2"/>
  <c r="H698" i="2"/>
  <c r="H171" i="2"/>
  <c r="H583" i="2"/>
  <c r="H335" i="2"/>
  <c r="H541" i="2"/>
  <c r="H598" i="2"/>
  <c r="H524" i="2"/>
  <c r="H497" i="2"/>
  <c r="H685" i="2"/>
  <c r="H624" i="2"/>
  <c r="H601" i="2"/>
  <c r="H376" i="2"/>
  <c r="H521" i="2"/>
  <c r="H209" i="2"/>
  <c r="H337" i="2"/>
  <c r="H588" i="2"/>
  <c r="H451" i="2"/>
  <c r="H675" i="2"/>
  <c r="H720" i="2"/>
  <c r="H671" i="2"/>
  <c r="H483" i="2"/>
  <c r="H594" i="2"/>
  <c r="H393" i="2"/>
  <c r="H374" i="2"/>
  <c r="H618" i="2"/>
  <c r="H280" i="2"/>
  <c r="H461" i="2"/>
  <c r="H613" i="2"/>
  <c r="H668" i="2"/>
  <c r="H456" i="2"/>
  <c r="H323" i="2"/>
  <c r="H438" i="2"/>
  <c r="H651" i="2"/>
  <c r="H649" i="2"/>
  <c r="H724" i="2"/>
  <c r="H436" i="2"/>
  <c r="H427" i="2"/>
  <c r="H657" i="2"/>
  <c r="H473" i="2"/>
  <c r="H701" i="2"/>
  <c r="H696" i="2"/>
  <c r="H607" i="2"/>
  <c r="H700" i="2"/>
  <c r="H738" i="2"/>
  <c r="H599" i="2"/>
  <c r="H614" i="2"/>
  <c r="H587" i="2"/>
  <c r="H705" i="2"/>
  <c r="H716" i="2"/>
  <c r="H655" i="2"/>
  <c r="H718" i="2"/>
  <c r="H734" i="2"/>
  <c r="H670" i="2"/>
  <c r="H717" i="2"/>
  <c r="H736" i="2"/>
  <c r="H714" i="2"/>
  <c r="H715" i="2"/>
  <c r="H652" i="2"/>
  <c r="H589" i="2"/>
  <c r="H693" i="2"/>
  <c r="H669" i="2"/>
  <c r="H706" i="2"/>
  <c r="H708" i="2"/>
  <c r="H731" i="2"/>
  <c r="I68" i="3" l="1"/>
  <c r="I60" i="3"/>
  <c r="I106" i="3"/>
  <c r="I23" i="3"/>
  <c r="I53" i="3"/>
  <c r="I24" i="3"/>
  <c r="I67" i="3"/>
  <c r="I46" i="3"/>
  <c r="I26" i="3"/>
  <c r="I11" i="3"/>
  <c r="I9" i="3"/>
  <c r="I102" i="3"/>
  <c r="I107" i="3"/>
  <c r="I99" i="3"/>
  <c r="I90" i="3"/>
  <c r="I50" i="3"/>
  <c r="I77" i="3"/>
  <c r="I89" i="3"/>
  <c r="I88" i="3"/>
  <c r="I44" i="3"/>
  <c r="I66" i="3"/>
  <c r="I61" i="3"/>
  <c r="I20" i="3"/>
  <c r="I8" i="3"/>
  <c r="I48" i="3"/>
  <c r="I85" i="3"/>
  <c r="I22" i="3"/>
  <c r="I114" i="3"/>
  <c r="I83" i="3"/>
  <c r="I40" i="3"/>
  <c r="I45" i="3"/>
  <c r="I65" i="3"/>
  <c r="I4" i="3"/>
  <c r="I103" i="3"/>
  <c r="I57" i="3"/>
  <c r="I3" i="3"/>
  <c r="I112" i="3"/>
  <c r="I113" i="3"/>
  <c r="I72" i="3"/>
  <c r="I56" i="3"/>
  <c r="I33" i="3"/>
  <c r="I91" i="3"/>
  <c r="I38" i="3"/>
  <c r="I37" i="3"/>
  <c r="I30" i="3"/>
  <c r="I31" i="3"/>
  <c r="I2" i="3"/>
  <c r="I122" i="3"/>
  <c r="I110" i="3"/>
  <c r="I101" i="3"/>
  <c r="I86" i="3"/>
  <c r="I62" i="3"/>
  <c r="I52" i="3"/>
  <c r="I14" i="3"/>
  <c r="I55" i="3"/>
  <c r="I10" i="3"/>
  <c r="G10" i="3"/>
  <c r="T107" i="3"/>
  <c r="T109" i="3"/>
  <c r="J104" i="3"/>
  <c r="L104" i="3"/>
  <c r="N55" i="3"/>
  <c r="T117" i="3"/>
  <c r="J86" i="3"/>
  <c r="D88" i="3"/>
  <c r="D65" i="3"/>
  <c r="K68" i="3"/>
  <c r="F52" i="3"/>
  <c r="J78" i="3"/>
  <c r="J120" i="3"/>
  <c r="F88" i="3"/>
  <c r="G107" i="3"/>
  <c r="J105" i="3"/>
  <c r="K55" i="3"/>
  <c r="J97" i="3"/>
  <c r="C97" i="3"/>
  <c r="H26" i="3"/>
  <c r="F31" i="3"/>
  <c r="H8" i="3"/>
  <c r="D45" i="3"/>
  <c r="C54" i="3"/>
  <c r="C106" i="3"/>
  <c r="D101" i="3"/>
  <c r="E91" i="3"/>
  <c r="G106" i="3"/>
  <c r="C86" i="3"/>
  <c r="G54" i="3"/>
  <c r="D86" i="3"/>
  <c r="J13" i="3"/>
  <c r="K63" i="3"/>
  <c r="C13" i="3"/>
  <c r="T34" i="3"/>
  <c r="J80" i="3"/>
  <c r="J108" i="3"/>
  <c r="D8" i="3"/>
  <c r="F119" i="3"/>
  <c r="K64" i="3"/>
  <c r="C96" i="3"/>
  <c r="D60" i="3"/>
  <c r="F80" i="3"/>
  <c r="P45" i="3"/>
  <c r="J64" i="3"/>
  <c r="P8" i="3"/>
  <c r="E26" i="3"/>
  <c r="D77" i="3"/>
  <c r="K22" i="3"/>
  <c r="M80" i="3"/>
  <c r="G26" i="3"/>
  <c r="C87" i="3"/>
  <c r="F78" i="3"/>
  <c r="H54" i="3"/>
  <c r="Q50" i="3"/>
  <c r="K86" i="3"/>
  <c r="K42" i="3"/>
  <c r="E32" i="3"/>
  <c r="Q99" i="3"/>
  <c r="R12" i="3"/>
  <c r="J25" i="3"/>
  <c r="L53" i="3"/>
  <c r="M45" i="3"/>
  <c r="M9" i="3"/>
  <c r="Q89" i="3"/>
  <c r="S45" i="3"/>
  <c r="J98" i="3"/>
  <c r="J114" i="3"/>
  <c r="L84" i="3"/>
  <c r="L98" i="3"/>
  <c r="C84" i="3"/>
  <c r="C85" i="3"/>
  <c r="C43" i="3"/>
  <c r="E93" i="3"/>
  <c r="F86" i="3"/>
  <c r="Q14" i="3"/>
  <c r="K54" i="3"/>
  <c r="L77" i="3"/>
  <c r="M54" i="3"/>
  <c r="N103" i="3"/>
  <c r="C112" i="3"/>
  <c r="C37" i="3"/>
  <c r="R14" i="3"/>
  <c r="J115" i="3"/>
  <c r="J76" i="3"/>
  <c r="K24" i="3"/>
  <c r="K19" i="3"/>
  <c r="L10" i="3"/>
  <c r="N10" i="3"/>
  <c r="N9" i="3"/>
  <c r="C115" i="3"/>
  <c r="C73" i="3"/>
  <c r="J28" i="3"/>
  <c r="F97" i="3"/>
  <c r="L27" i="3"/>
  <c r="K72" i="3"/>
  <c r="E2" i="3"/>
  <c r="F53" i="3"/>
  <c r="K23" i="3"/>
  <c r="L49" i="3"/>
  <c r="M49" i="3"/>
  <c r="C42" i="3"/>
  <c r="C46" i="3"/>
  <c r="S11" i="3"/>
  <c r="J39" i="3"/>
  <c r="J8" i="3"/>
  <c r="K96" i="3"/>
  <c r="K43" i="3"/>
  <c r="L34" i="3"/>
  <c r="L39" i="3"/>
  <c r="N20" i="3"/>
  <c r="N98" i="3"/>
  <c r="N85" i="3"/>
  <c r="C98" i="3"/>
  <c r="C11" i="3"/>
  <c r="C30" i="3"/>
  <c r="E78" i="3"/>
  <c r="G64" i="3"/>
  <c r="R35" i="3"/>
  <c r="S119" i="3"/>
  <c r="K116" i="3"/>
  <c r="K35" i="3"/>
  <c r="L15" i="3"/>
  <c r="M46" i="3"/>
  <c r="C56" i="3"/>
  <c r="C113" i="3"/>
  <c r="E119" i="3"/>
  <c r="F47" i="3"/>
  <c r="Q69" i="3"/>
  <c r="R25" i="3"/>
  <c r="J29" i="3"/>
  <c r="K27" i="3"/>
  <c r="M64" i="3"/>
  <c r="M27" i="3"/>
  <c r="N16" i="3"/>
  <c r="C63" i="3"/>
  <c r="C95" i="3"/>
  <c r="C32" i="3"/>
  <c r="C31" i="3"/>
  <c r="G119" i="3"/>
  <c r="K81" i="3"/>
  <c r="G89" i="3"/>
  <c r="R78" i="3"/>
  <c r="J90" i="3"/>
  <c r="L25" i="3"/>
  <c r="M11" i="3"/>
  <c r="M48" i="3"/>
  <c r="C49" i="3"/>
  <c r="C70" i="3"/>
  <c r="J2" i="3"/>
  <c r="N72" i="3"/>
  <c r="C24" i="3"/>
  <c r="J54" i="3"/>
  <c r="E80" i="3"/>
  <c r="F101" i="3"/>
  <c r="G32" i="3"/>
  <c r="H72" i="3"/>
  <c r="U26" i="3"/>
  <c r="K32" i="3"/>
  <c r="M81" i="3"/>
  <c r="D112" i="3"/>
  <c r="R48" i="3"/>
  <c r="J17" i="3"/>
  <c r="J70" i="3"/>
  <c r="K36" i="3"/>
  <c r="L17" i="3"/>
  <c r="M12" i="3"/>
  <c r="N62" i="3"/>
  <c r="C90" i="3"/>
  <c r="C12" i="3"/>
  <c r="D26" i="3"/>
  <c r="U2" i="3"/>
  <c r="H104" i="3"/>
  <c r="P2" i="3"/>
  <c r="H118" i="3"/>
  <c r="F118" i="3"/>
  <c r="D118" i="3"/>
  <c r="S88" i="3"/>
  <c r="K66" i="3"/>
  <c r="C8" i="3"/>
  <c r="D12" i="3"/>
  <c r="H12" i="3"/>
  <c r="E12" i="3"/>
  <c r="D90" i="3"/>
  <c r="E9" i="3"/>
  <c r="R46" i="3"/>
  <c r="L83" i="3"/>
  <c r="H95" i="3"/>
  <c r="E95" i="3"/>
  <c r="G9" i="3"/>
  <c r="S26" i="3"/>
  <c r="K118" i="3"/>
  <c r="C10" i="3"/>
  <c r="C9" i="3"/>
  <c r="C76" i="3"/>
  <c r="R117" i="3"/>
  <c r="H111" i="3"/>
  <c r="F111" i="3"/>
  <c r="Q111" i="3"/>
  <c r="P62" i="3"/>
  <c r="L94" i="3"/>
  <c r="F94" i="3"/>
  <c r="N94" i="3"/>
  <c r="AR591" i="2"/>
  <c r="C116" i="3"/>
  <c r="H40" i="3"/>
  <c r="D40" i="3"/>
  <c r="Q40" i="3"/>
  <c r="F22" i="3"/>
  <c r="D22" i="3"/>
  <c r="V22" i="3"/>
  <c r="H22" i="3"/>
  <c r="H21" i="3"/>
  <c r="G21" i="3"/>
  <c r="E21" i="3"/>
  <c r="F21" i="3"/>
  <c r="D21" i="3"/>
  <c r="H36" i="3"/>
  <c r="D36" i="3"/>
  <c r="G36" i="3"/>
  <c r="C64" i="3"/>
  <c r="C78" i="3"/>
  <c r="P25" i="3"/>
  <c r="T21" i="3"/>
  <c r="N68" i="3"/>
  <c r="K80" i="3"/>
  <c r="M25" i="3"/>
  <c r="D27" i="3"/>
  <c r="D10" i="3"/>
  <c r="F40" i="3"/>
  <c r="AR342" i="2"/>
  <c r="C108" i="3"/>
  <c r="U121" i="3"/>
  <c r="E121" i="3"/>
  <c r="N11" i="3"/>
  <c r="F59" i="3"/>
  <c r="G59" i="3"/>
  <c r="P58" i="3"/>
  <c r="D58" i="3"/>
  <c r="F58" i="3"/>
  <c r="D76" i="3"/>
  <c r="F121" i="3"/>
  <c r="P46" i="3"/>
  <c r="K121" i="3"/>
  <c r="AR63" i="2"/>
  <c r="C26" i="3"/>
  <c r="C99" i="3"/>
  <c r="F120" i="3"/>
  <c r="H120" i="3"/>
  <c r="L41" i="3"/>
  <c r="F34" i="3"/>
  <c r="G34" i="3"/>
  <c r="P75" i="3"/>
  <c r="Q75" i="3"/>
  <c r="P11" i="3"/>
  <c r="S110" i="3"/>
  <c r="J94" i="3"/>
  <c r="L117" i="3"/>
  <c r="L31" i="3"/>
  <c r="C66" i="3"/>
  <c r="E52" i="3"/>
  <c r="H52" i="3"/>
  <c r="E109" i="3"/>
  <c r="E88" i="3"/>
  <c r="K50" i="3"/>
  <c r="F50" i="3"/>
  <c r="F65" i="3"/>
  <c r="E27" i="3"/>
  <c r="R62" i="3"/>
  <c r="S57" i="3"/>
  <c r="K40" i="3"/>
  <c r="N57" i="3"/>
  <c r="C72" i="3"/>
  <c r="F13" i="3"/>
  <c r="G66" i="3"/>
  <c r="H46" i="3"/>
  <c r="U46" i="3"/>
  <c r="K90" i="3"/>
  <c r="D13" i="3"/>
  <c r="F57" i="3"/>
  <c r="H43" i="3"/>
  <c r="U43" i="3"/>
  <c r="R98" i="3"/>
  <c r="T11" i="3"/>
  <c r="J66" i="3"/>
  <c r="J43" i="3"/>
  <c r="M98" i="3"/>
  <c r="M114" i="3"/>
  <c r="C119" i="3"/>
  <c r="D68" i="3"/>
  <c r="D43" i="3"/>
  <c r="E107" i="3"/>
  <c r="F38" i="3"/>
  <c r="G121" i="3"/>
  <c r="H94" i="3"/>
  <c r="Q22" i="3"/>
  <c r="J46" i="3"/>
  <c r="L46" i="3"/>
  <c r="L121" i="3"/>
  <c r="D109" i="3"/>
  <c r="D50" i="3"/>
  <c r="E64" i="3"/>
  <c r="H59" i="3"/>
  <c r="H50" i="3"/>
  <c r="S109" i="3"/>
  <c r="L90" i="3"/>
  <c r="U27" i="3"/>
  <c r="Q27" i="3"/>
  <c r="E13" i="3"/>
  <c r="G13" i="3"/>
  <c r="F10" i="3"/>
  <c r="V10" i="3"/>
  <c r="L13" i="3"/>
  <c r="C79" i="3"/>
  <c r="D11" i="3"/>
  <c r="E30" i="3"/>
  <c r="F11" i="3"/>
  <c r="J121" i="3"/>
  <c r="V121" i="3"/>
  <c r="S38" i="3"/>
  <c r="T23" i="3"/>
  <c r="M95" i="3"/>
  <c r="M86" i="3"/>
  <c r="N38" i="3"/>
  <c r="AR242" i="2"/>
  <c r="C27" i="3"/>
  <c r="E116" i="3"/>
  <c r="F87" i="3"/>
  <c r="Q87" i="3"/>
  <c r="R17" i="3"/>
  <c r="P17" i="3"/>
  <c r="J6" i="3"/>
  <c r="C118" i="3"/>
  <c r="C38" i="3"/>
  <c r="D107" i="3"/>
  <c r="E22" i="3"/>
  <c r="E75" i="3"/>
  <c r="F109" i="3"/>
  <c r="F36" i="3"/>
  <c r="H27" i="3"/>
  <c r="H25" i="3"/>
  <c r="P118" i="3"/>
  <c r="V109" i="3"/>
  <c r="AR304" i="2"/>
  <c r="C80" i="3"/>
  <c r="G98" i="3"/>
  <c r="D98" i="3"/>
  <c r="V98" i="3"/>
  <c r="F98" i="3"/>
  <c r="H9" i="3"/>
  <c r="F9" i="3"/>
  <c r="D49" i="3"/>
  <c r="H49" i="3"/>
  <c r="G49" i="3"/>
  <c r="F49" i="3"/>
  <c r="D121" i="3"/>
  <c r="J10" i="3"/>
  <c r="E118" i="3"/>
  <c r="Q72" i="3"/>
  <c r="G72" i="3"/>
  <c r="P113" i="3"/>
  <c r="F113" i="3"/>
  <c r="T38" i="3"/>
  <c r="K26" i="3"/>
  <c r="C57" i="3"/>
  <c r="E98" i="3"/>
  <c r="G118" i="3"/>
  <c r="L92" i="3"/>
  <c r="M65" i="3"/>
  <c r="AR675" i="2"/>
  <c r="C122" i="3"/>
  <c r="C19" i="3"/>
  <c r="G105" i="3"/>
  <c r="E105" i="3"/>
  <c r="K20" i="3"/>
  <c r="H20" i="3"/>
  <c r="E55" i="3"/>
  <c r="G48" i="3"/>
  <c r="D48" i="3"/>
  <c r="Q114" i="3"/>
  <c r="H114" i="3"/>
  <c r="J35" i="3"/>
  <c r="E35" i="3"/>
  <c r="C59" i="3"/>
  <c r="D64" i="3"/>
  <c r="E87" i="3"/>
  <c r="G41" i="3"/>
  <c r="G11" i="3"/>
  <c r="H65" i="3"/>
  <c r="N33" i="3"/>
  <c r="P59" i="3"/>
  <c r="J119" i="3"/>
  <c r="K70" i="3"/>
  <c r="J26" i="3"/>
  <c r="H86" i="3"/>
  <c r="P80" i="3"/>
  <c r="C51" i="3"/>
  <c r="D70" i="3"/>
  <c r="E54" i="3"/>
  <c r="F70" i="3"/>
  <c r="G80" i="3"/>
  <c r="G78" i="3"/>
  <c r="H78" i="3"/>
  <c r="H119" i="3"/>
  <c r="H32" i="3"/>
  <c r="C93" i="3"/>
  <c r="C71" i="3"/>
  <c r="C68" i="3"/>
  <c r="F32" i="3"/>
  <c r="F8" i="3"/>
  <c r="M63" i="3"/>
  <c r="R39" i="3"/>
  <c r="J81" i="3"/>
  <c r="L73" i="3"/>
  <c r="N24" i="3"/>
  <c r="C121" i="3"/>
  <c r="C33" i="3"/>
  <c r="D80" i="3"/>
  <c r="D32" i="3"/>
  <c r="P70" i="3"/>
  <c r="V29" i="3"/>
  <c r="U29" i="3"/>
  <c r="R29" i="3"/>
  <c r="Q29" i="3"/>
  <c r="T29" i="3"/>
  <c r="P29" i="3"/>
  <c r="S29" i="3"/>
  <c r="N29" i="3"/>
  <c r="K29" i="3"/>
  <c r="H29" i="3"/>
  <c r="L29" i="3"/>
  <c r="F29" i="3"/>
  <c r="M29" i="3"/>
  <c r="C29" i="3"/>
  <c r="V91" i="3"/>
  <c r="U91" i="3"/>
  <c r="S91" i="3"/>
  <c r="Q91" i="3"/>
  <c r="R91" i="3"/>
  <c r="P91" i="3"/>
  <c r="M91" i="3"/>
  <c r="T91" i="3"/>
  <c r="N91" i="3"/>
  <c r="K91" i="3"/>
  <c r="H91" i="3"/>
  <c r="L91" i="3"/>
  <c r="J91" i="3"/>
  <c r="G91" i="3"/>
  <c r="D91" i="3"/>
  <c r="V106" i="3"/>
  <c r="U106" i="3"/>
  <c r="T106" i="3"/>
  <c r="Q106" i="3"/>
  <c r="P106" i="3"/>
  <c r="S106" i="3"/>
  <c r="J106" i="3"/>
  <c r="N106" i="3"/>
  <c r="H106" i="3"/>
  <c r="L106" i="3"/>
  <c r="M106" i="3"/>
  <c r="K106" i="3"/>
  <c r="R106" i="3"/>
  <c r="D106" i="3"/>
  <c r="V4" i="3"/>
  <c r="U4" i="3"/>
  <c r="T4" i="3"/>
  <c r="Q4" i="3"/>
  <c r="P4" i="3"/>
  <c r="S4" i="3"/>
  <c r="J4" i="3"/>
  <c r="R4" i="3"/>
  <c r="K4" i="3"/>
  <c r="F4" i="3"/>
  <c r="H4" i="3"/>
  <c r="N4" i="3"/>
  <c r="L4" i="3"/>
  <c r="G4" i="3"/>
  <c r="E4" i="3"/>
  <c r="C4" i="3"/>
  <c r="V100" i="3"/>
  <c r="U100" i="3"/>
  <c r="T100" i="3"/>
  <c r="Q100" i="3"/>
  <c r="P100" i="3"/>
  <c r="J100" i="3"/>
  <c r="F100" i="3"/>
  <c r="N100" i="3"/>
  <c r="K100" i="3"/>
  <c r="M100" i="3"/>
  <c r="R100" i="3"/>
  <c r="L100" i="3"/>
  <c r="H100" i="3"/>
  <c r="G100" i="3"/>
  <c r="C100" i="3"/>
  <c r="S100" i="3"/>
  <c r="E100" i="3"/>
  <c r="V37" i="3"/>
  <c r="U37" i="3"/>
  <c r="T37" i="3"/>
  <c r="Q37" i="3"/>
  <c r="P37" i="3"/>
  <c r="R37" i="3"/>
  <c r="J37" i="3"/>
  <c r="N37" i="3"/>
  <c r="S37" i="3"/>
  <c r="F37" i="3"/>
  <c r="L37" i="3"/>
  <c r="H37" i="3"/>
  <c r="M37" i="3"/>
  <c r="G37" i="3"/>
  <c r="D37" i="3"/>
  <c r="K37" i="3"/>
  <c r="V74" i="3"/>
  <c r="U74" i="3"/>
  <c r="T74" i="3"/>
  <c r="Q74" i="3"/>
  <c r="P74" i="3"/>
  <c r="S74" i="3"/>
  <c r="J74" i="3"/>
  <c r="R74" i="3"/>
  <c r="N74" i="3"/>
  <c r="G74" i="3"/>
  <c r="M74" i="3"/>
  <c r="F74" i="3"/>
  <c r="L74" i="3"/>
  <c r="K74" i="3"/>
  <c r="H74" i="3"/>
  <c r="E74" i="3"/>
  <c r="D74" i="3"/>
  <c r="V77" i="3"/>
  <c r="U77" i="3"/>
  <c r="T77" i="3"/>
  <c r="S77" i="3"/>
  <c r="Q77" i="3"/>
  <c r="P77" i="3"/>
  <c r="J77" i="3"/>
  <c r="G77" i="3"/>
  <c r="N77" i="3"/>
  <c r="M77" i="3"/>
  <c r="C77" i="3"/>
  <c r="R77" i="3"/>
  <c r="E77" i="3"/>
  <c r="F77" i="3"/>
  <c r="V18" i="3"/>
  <c r="U18" i="3"/>
  <c r="T18" i="3"/>
  <c r="Q18" i="3"/>
  <c r="P18" i="3"/>
  <c r="S18" i="3"/>
  <c r="M18" i="3"/>
  <c r="J18" i="3"/>
  <c r="R18" i="3"/>
  <c r="G18" i="3"/>
  <c r="H18" i="3"/>
  <c r="N18" i="3"/>
  <c r="K18" i="3"/>
  <c r="L18" i="3"/>
  <c r="F18" i="3"/>
  <c r="C18" i="3"/>
  <c r="V96" i="3"/>
  <c r="U96" i="3"/>
  <c r="T96" i="3"/>
  <c r="R96" i="3"/>
  <c r="Q96" i="3"/>
  <c r="P96" i="3"/>
  <c r="J96" i="3"/>
  <c r="M96" i="3"/>
  <c r="G96" i="3"/>
  <c r="H96" i="3"/>
  <c r="S96" i="3"/>
  <c r="F96" i="3"/>
  <c r="L96" i="3"/>
  <c r="D96" i="3"/>
  <c r="N96" i="3"/>
  <c r="E96" i="3"/>
  <c r="V31" i="3"/>
  <c r="U31" i="3"/>
  <c r="T31" i="3"/>
  <c r="S31" i="3"/>
  <c r="Q31" i="3"/>
  <c r="R31" i="3"/>
  <c r="P31" i="3"/>
  <c r="J31" i="3"/>
  <c r="G31" i="3"/>
  <c r="M31" i="3"/>
  <c r="N31" i="3"/>
  <c r="H31" i="3"/>
  <c r="D31" i="3"/>
  <c r="K31" i="3"/>
  <c r="V44" i="3"/>
  <c r="U44" i="3"/>
  <c r="T44" i="3"/>
  <c r="Q44" i="3"/>
  <c r="P44" i="3"/>
  <c r="R44" i="3"/>
  <c r="J44" i="3"/>
  <c r="S44" i="3"/>
  <c r="N44" i="3"/>
  <c r="G44" i="3"/>
  <c r="M44" i="3"/>
  <c r="K44" i="3"/>
  <c r="L44" i="3"/>
  <c r="H44" i="3"/>
  <c r="C44" i="3"/>
  <c r="F44" i="3"/>
  <c r="E44" i="3"/>
  <c r="C74" i="3"/>
  <c r="C91" i="3"/>
  <c r="K6" i="3"/>
  <c r="T6" i="3"/>
  <c r="V122" i="3"/>
  <c r="U122" i="3"/>
  <c r="R122" i="3"/>
  <c r="Q122" i="3"/>
  <c r="K122" i="3"/>
  <c r="H122" i="3"/>
  <c r="F122" i="3"/>
  <c r="N122" i="3"/>
  <c r="J122" i="3"/>
  <c r="M122" i="3"/>
  <c r="S122" i="3"/>
  <c r="P122" i="3"/>
  <c r="T122" i="3"/>
  <c r="D122" i="3"/>
  <c r="L122" i="3"/>
  <c r="V101" i="3"/>
  <c r="U101" i="3"/>
  <c r="R101" i="3"/>
  <c r="S101" i="3"/>
  <c r="Q101" i="3"/>
  <c r="M101" i="3"/>
  <c r="K101" i="3"/>
  <c r="T101" i="3"/>
  <c r="H101" i="3"/>
  <c r="N101" i="3"/>
  <c r="L101" i="3"/>
  <c r="J101" i="3"/>
  <c r="G101" i="3"/>
  <c r="P101" i="3"/>
  <c r="C101" i="3"/>
  <c r="U93" i="3"/>
  <c r="T93" i="3"/>
  <c r="S93" i="3"/>
  <c r="P93" i="3"/>
  <c r="V93" i="3"/>
  <c r="R93" i="3"/>
  <c r="Q93" i="3"/>
  <c r="N93" i="3"/>
  <c r="L93" i="3"/>
  <c r="J93" i="3"/>
  <c r="K93" i="3"/>
  <c r="G93" i="3"/>
  <c r="H93" i="3"/>
  <c r="D93" i="3"/>
  <c r="U112" i="3"/>
  <c r="T112" i="3"/>
  <c r="S112" i="3"/>
  <c r="P112" i="3"/>
  <c r="V112" i="3"/>
  <c r="N112" i="3"/>
  <c r="Q112" i="3"/>
  <c r="F112" i="3"/>
  <c r="L112" i="3"/>
  <c r="K112" i="3"/>
  <c r="M112" i="3"/>
  <c r="G112" i="3"/>
  <c r="J112" i="3"/>
  <c r="H112" i="3"/>
  <c r="U5" i="3"/>
  <c r="T5" i="3"/>
  <c r="S5" i="3"/>
  <c r="P5" i="3"/>
  <c r="V5" i="3"/>
  <c r="R5" i="3"/>
  <c r="Q5" i="3"/>
  <c r="N5" i="3"/>
  <c r="K5" i="3"/>
  <c r="M5" i="3"/>
  <c r="L5" i="3"/>
  <c r="J5" i="3"/>
  <c r="H5" i="3"/>
  <c r="G5" i="3"/>
  <c r="C5" i="3"/>
  <c r="U99" i="3"/>
  <c r="T99" i="3"/>
  <c r="S99" i="3"/>
  <c r="P99" i="3"/>
  <c r="V99" i="3"/>
  <c r="M99" i="3"/>
  <c r="R99" i="3"/>
  <c r="H99" i="3"/>
  <c r="K99" i="3"/>
  <c r="L99" i="3"/>
  <c r="G99" i="3"/>
  <c r="N99" i="3"/>
  <c r="J99" i="3"/>
  <c r="F99" i="3"/>
  <c r="E99" i="3"/>
  <c r="U83" i="3"/>
  <c r="T83" i="3"/>
  <c r="S83" i="3"/>
  <c r="R83" i="3"/>
  <c r="P83" i="3"/>
  <c r="Q83" i="3"/>
  <c r="M83" i="3"/>
  <c r="V83" i="3"/>
  <c r="N83" i="3"/>
  <c r="H83" i="3"/>
  <c r="J83" i="3"/>
  <c r="F83" i="3"/>
  <c r="K83" i="3"/>
  <c r="G83" i="3"/>
  <c r="D83" i="3"/>
  <c r="D29" i="3"/>
  <c r="F5" i="3"/>
  <c r="M93" i="3"/>
  <c r="N17" i="3"/>
  <c r="V103" i="3"/>
  <c r="U103" i="3"/>
  <c r="T103" i="3"/>
  <c r="R103" i="3"/>
  <c r="Q103" i="3"/>
  <c r="K103" i="3"/>
  <c r="P103" i="3"/>
  <c r="H103" i="3"/>
  <c r="F103" i="3"/>
  <c r="J103" i="3"/>
  <c r="S103" i="3"/>
  <c r="L103" i="3"/>
  <c r="G103" i="3"/>
  <c r="E103" i="3"/>
  <c r="C103" i="3"/>
  <c r="V102" i="3"/>
  <c r="U102" i="3"/>
  <c r="S102" i="3"/>
  <c r="R102" i="3"/>
  <c r="Q102" i="3"/>
  <c r="M102" i="3"/>
  <c r="K102" i="3"/>
  <c r="H102" i="3"/>
  <c r="N102" i="3"/>
  <c r="J102" i="3"/>
  <c r="F102" i="3"/>
  <c r="T102" i="3"/>
  <c r="P102" i="3"/>
  <c r="C102" i="3"/>
  <c r="G102" i="3"/>
  <c r="L102" i="3"/>
  <c r="V60" i="3"/>
  <c r="U60" i="3"/>
  <c r="S60" i="3"/>
  <c r="Q60" i="3"/>
  <c r="P60" i="3"/>
  <c r="T60" i="3"/>
  <c r="M60" i="3"/>
  <c r="K60" i="3"/>
  <c r="N60" i="3"/>
  <c r="H60" i="3"/>
  <c r="E60" i="3"/>
  <c r="R60" i="3"/>
  <c r="J60" i="3"/>
  <c r="C60" i="3"/>
  <c r="L60" i="3"/>
  <c r="F60" i="3"/>
  <c r="U3" i="3"/>
  <c r="T3" i="3"/>
  <c r="S3" i="3"/>
  <c r="P3" i="3"/>
  <c r="R3" i="3"/>
  <c r="Q3" i="3"/>
  <c r="V3" i="3"/>
  <c r="H3" i="3"/>
  <c r="N3" i="3"/>
  <c r="L3" i="3"/>
  <c r="G3" i="3"/>
  <c r="E3" i="3"/>
  <c r="C3" i="3"/>
  <c r="D3" i="3"/>
  <c r="M3" i="3"/>
  <c r="K3" i="3"/>
  <c r="J3" i="3"/>
  <c r="U71" i="3"/>
  <c r="T71" i="3"/>
  <c r="S71" i="3"/>
  <c r="P71" i="3"/>
  <c r="V71" i="3"/>
  <c r="R71" i="3"/>
  <c r="N71" i="3"/>
  <c r="M71" i="3"/>
  <c r="G71" i="3"/>
  <c r="F71" i="3"/>
  <c r="L71" i="3"/>
  <c r="K71" i="3"/>
  <c r="J71" i="3"/>
  <c r="H71" i="3"/>
  <c r="E71" i="3"/>
  <c r="D71" i="3"/>
  <c r="Q71" i="3"/>
  <c r="T85" i="3"/>
  <c r="U85" i="3"/>
  <c r="S85" i="3"/>
  <c r="V85" i="3"/>
  <c r="R85" i="3"/>
  <c r="H85" i="3"/>
  <c r="P85" i="3"/>
  <c r="J85" i="3"/>
  <c r="E85" i="3"/>
  <c r="Q85" i="3"/>
  <c r="G85" i="3"/>
  <c r="L85" i="3"/>
  <c r="K85" i="3"/>
  <c r="D85" i="3"/>
  <c r="M85" i="3"/>
  <c r="T67" i="3"/>
  <c r="V67" i="3"/>
  <c r="S67" i="3"/>
  <c r="U67" i="3"/>
  <c r="H67" i="3"/>
  <c r="Q67" i="3"/>
  <c r="F67" i="3"/>
  <c r="L67" i="3"/>
  <c r="K67" i="3"/>
  <c r="M67" i="3"/>
  <c r="E67" i="3"/>
  <c r="R67" i="3"/>
  <c r="N67" i="3"/>
  <c r="C67" i="3"/>
  <c r="P67" i="3"/>
  <c r="J67" i="3"/>
  <c r="T81" i="3"/>
  <c r="U81" i="3"/>
  <c r="V81" i="3"/>
  <c r="R81" i="3"/>
  <c r="H81" i="3"/>
  <c r="N81" i="3"/>
  <c r="Q81" i="3"/>
  <c r="F81" i="3"/>
  <c r="S81" i="3"/>
  <c r="E81" i="3"/>
  <c r="L81" i="3"/>
  <c r="D81" i="3"/>
  <c r="P81" i="3"/>
  <c r="G81" i="3"/>
  <c r="T73" i="3"/>
  <c r="S73" i="3"/>
  <c r="U73" i="3"/>
  <c r="H73" i="3"/>
  <c r="P73" i="3"/>
  <c r="N73" i="3"/>
  <c r="V73" i="3"/>
  <c r="R73" i="3"/>
  <c r="G73" i="3"/>
  <c r="F73" i="3"/>
  <c r="E73" i="3"/>
  <c r="Q73" i="3"/>
  <c r="M73" i="3"/>
  <c r="K73" i="3"/>
  <c r="D73" i="3"/>
  <c r="J73" i="3"/>
  <c r="T82" i="3"/>
  <c r="S82" i="3"/>
  <c r="R82" i="3"/>
  <c r="V82" i="3"/>
  <c r="Q82" i="3"/>
  <c r="H82" i="3"/>
  <c r="N82" i="3"/>
  <c r="M82" i="3"/>
  <c r="U82" i="3"/>
  <c r="L82" i="3"/>
  <c r="J82" i="3"/>
  <c r="G82" i="3"/>
  <c r="F82" i="3"/>
  <c r="E82" i="3"/>
  <c r="K82" i="3"/>
  <c r="C82" i="3"/>
  <c r="T89" i="3"/>
  <c r="S89" i="3"/>
  <c r="R89" i="3"/>
  <c r="U89" i="3"/>
  <c r="P89" i="3"/>
  <c r="M89" i="3"/>
  <c r="H89" i="3"/>
  <c r="K89" i="3"/>
  <c r="J89" i="3"/>
  <c r="N89" i="3"/>
  <c r="V89" i="3"/>
  <c r="L89" i="3"/>
  <c r="E89" i="3"/>
  <c r="F89" i="3"/>
  <c r="C89" i="3"/>
  <c r="T53" i="3"/>
  <c r="S53" i="3"/>
  <c r="R53" i="3"/>
  <c r="V53" i="3"/>
  <c r="Q53" i="3"/>
  <c r="H53" i="3"/>
  <c r="M53" i="3"/>
  <c r="P53" i="3"/>
  <c r="N53" i="3"/>
  <c r="K53" i="3"/>
  <c r="U53" i="3"/>
  <c r="G53" i="3"/>
  <c r="D53" i="3"/>
  <c r="T24" i="3"/>
  <c r="S24" i="3"/>
  <c r="R24" i="3"/>
  <c r="V24" i="3"/>
  <c r="U24" i="3"/>
  <c r="H24" i="3"/>
  <c r="Q24" i="3"/>
  <c r="L24" i="3"/>
  <c r="F24" i="3"/>
  <c r="E24" i="3"/>
  <c r="J24" i="3"/>
  <c r="D24" i="3"/>
  <c r="P24" i="3"/>
  <c r="M24" i="3"/>
  <c r="C81" i="3"/>
  <c r="C83" i="3"/>
  <c r="D100" i="3"/>
  <c r="D102" i="3"/>
  <c r="E18" i="3"/>
  <c r="G29" i="3"/>
  <c r="J53" i="3"/>
  <c r="K77" i="3"/>
  <c r="R112" i="3"/>
  <c r="V79" i="3"/>
  <c r="U79" i="3"/>
  <c r="R79" i="3"/>
  <c r="Q79" i="3"/>
  <c r="S79" i="3"/>
  <c r="K79" i="3"/>
  <c r="N79" i="3"/>
  <c r="H79" i="3"/>
  <c r="P79" i="3"/>
  <c r="G79" i="3"/>
  <c r="F79" i="3"/>
  <c r="T79" i="3"/>
  <c r="M79" i="3"/>
  <c r="D79" i="3"/>
  <c r="L79" i="3"/>
  <c r="J79" i="3"/>
  <c r="V56" i="3"/>
  <c r="U56" i="3"/>
  <c r="S56" i="3"/>
  <c r="T56" i="3"/>
  <c r="R56" i="3"/>
  <c r="Q56" i="3"/>
  <c r="P56" i="3"/>
  <c r="M56" i="3"/>
  <c r="K56" i="3"/>
  <c r="H56" i="3"/>
  <c r="L56" i="3"/>
  <c r="D56" i="3"/>
  <c r="E56" i="3"/>
  <c r="J56" i="3"/>
  <c r="N56" i="3"/>
  <c r="F56" i="3"/>
  <c r="U7" i="3"/>
  <c r="T7" i="3"/>
  <c r="S7" i="3"/>
  <c r="P7" i="3"/>
  <c r="V7" i="3"/>
  <c r="R7" i="3"/>
  <c r="F7" i="3"/>
  <c r="N7" i="3"/>
  <c r="K7" i="3"/>
  <c r="M7" i="3"/>
  <c r="H7" i="3"/>
  <c r="J7" i="3"/>
  <c r="Q7" i="3"/>
  <c r="E7" i="3"/>
  <c r="G7" i="3"/>
  <c r="C7" i="3"/>
  <c r="U15" i="3"/>
  <c r="T15" i="3"/>
  <c r="S15" i="3"/>
  <c r="P15" i="3"/>
  <c r="Q15" i="3"/>
  <c r="J15" i="3"/>
  <c r="G15" i="3"/>
  <c r="F15" i="3"/>
  <c r="N15" i="3"/>
  <c r="M15" i="3"/>
  <c r="V15" i="3"/>
  <c r="C15" i="3"/>
  <c r="H15" i="3"/>
  <c r="E15" i="3"/>
  <c r="D15" i="3"/>
  <c r="K15" i="3"/>
  <c r="R15" i="3"/>
  <c r="T39" i="3"/>
  <c r="V39" i="3"/>
  <c r="P39" i="3"/>
  <c r="Q39" i="3"/>
  <c r="H39" i="3"/>
  <c r="N39" i="3"/>
  <c r="K39" i="3"/>
  <c r="M39" i="3"/>
  <c r="E39" i="3"/>
  <c r="G39" i="3"/>
  <c r="U39" i="3"/>
  <c r="S39" i="3"/>
  <c r="F39" i="3"/>
  <c r="C39" i="3"/>
  <c r="S116" i="3"/>
  <c r="V116" i="3"/>
  <c r="T116" i="3"/>
  <c r="G116" i="3"/>
  <c r="U116" i="3"/>
  <c r="M116" i="3"/>
  <c r="L116" i="3"/>
  <c r="J116" i="3"/>
  <c r="P116" i="3"/>
  <c r="D116" i="3"/>
  <c r="R116" i="3"/>
  <c r="Q116" i="3"/>
  <c r="N116" i="3"/>
  <c r="H116" i="3"/>
  <c r="F116" i="3"/>
  <c r="S87" i="3"/>
  <c r="U87" i="3"/>
  <c r="P87" i="3"/>
  <c r="G87" i="3"/>
  <c r="T87" i="3"/>
  <c r="N87" i="3"/>
  <c r="M87" i="3"/>
  <c r="V87" i="3"/>
  <c r="H87" i="3"/>
  <c r="J87" i="3"/>
  <c r="R87" i="3"/>
  <c r="D87" i="3"/>
  <c r="L87" i="3"/>
  <c r="K87" i="3"/>
  <c r="S17" i="3"/>
  <c r="V17" i="3"/>
  <c r="T17" i="3"/>
  <c r="Q17" i="3"/>
  <c r="G17" i="3"/>
  <c r="M17" i="3"/>
  <c r="H17" i="3"/>
  <c r="D17" i="3"/>
  <c r="U17" i="3"/>
  <c r="C17" i="3"/>
  <c r="F17" i="3"/>
  <c r="E17" i="3"/>
  <c r="S47" i="3"/>
  <c r="V47" i="3"/>
  <c r="U47" i="3"/>
  <c r="P47" i="3"/>
  <c r="Q47" i="3"/>
  <c r="G47" i="3"/>
  <c r="M47" i="3"/>
  <c r="L47" i="3"/>
  <c r="K47" i="3"/>
  <c r="T47" i="3"/>
  <c r="R47" i="3"/>
  <c r="N47" i="3"/>
  <c r="J47" i="3"/>
  <c r="D47" i="3"/>
  <c r="C47" i="3"/>
  <c r="H47" i="3"/>
  <c r="S6" i="3"/>
  <c r="U6" i="3"/>
  <c r="V6" i="3"/>
  <c r="N6" i="3"/>
  <c r="G6" i="3"/>
  <c r="R6" i="3"/>
  <c r="M6" i="3"/>
  <c r="F6" i="3"/>
  <c r="H6" i="3"/>
  <c r="D6" i="3"/>
  <c r="P6" i="3"/>
  <c r="L6" i="3"/>
  <c r="Q6" i="3"/>
  <c r="S84" i="3"/>
  <c r="U84" i="3"/>
  <c r="T84" i="3"/>
  <c r="G84" i="3"/>
  <c r="P84" i="3"/>
  <c r="N84" i="3"/>
  <c r="F84" i="3"/>
  <c r="V84" i="3"/>
  <c r="Q84" i="3"/>
  <c r="D84" i="3"/>
  <c r="K84" i="3"/>
  <c r="R84" i="3"/>
  <c r="E84" i="3"/>
  <c r="H84" i="3"/>
  <c r="M84" i="3"/>
  <c r="J84" i="3"/>
  <c r="S16" i="3"/>
  <c r="V16" i="3"/>
  <c r="Q16" i="3"/>
  <c r="T16" i="3"/>
  <c r="G16" i="3"/>
  <c r="P16" i="3"/>
  <c r="U16" i="3"/>
  <c r="L16" i="3"/>
  <c r="J16" i="3"/>
  <c r="F16" i="3"/>
  <c r="R16" i="3"/>
  <c r="D16" i="3"/>
  <c r="K16" i="3"/>
  <c r="H16" i="3"/>
  <c r="C16" i="3"/>
  <c r="M16" i="3"/>
  <c r="S92" i="3"/>
  <c r="U92" i="3"/>
  <c r="R92" i="3"/>
  <c r="G92" i="3"/>
  <c r="Q92" i="3"/>
  <c r="N92" i="3"/>
  <c r="H92" i="3"/>
  <c r="K92" i="3"/>
  <c r="J92" i="3"/>
  <c r="F92" i="3"/>
  <c r="V92" i="3"/>
  <c r="T92" i="3"/>
  <c r="P92" i="3"/>
  <c r="M92" i="3"/>
  <c r="E92" i="3"/>
  <c r="D92" i="3"/>
  <c r="C92" i="3"/>
  <c r="S14" i="3"/>
  <c r="T14" i="3"/>
  <c r="P14" i="3"/>
  <c r="G14" i="3"/>
  <c r="M14" i="3"/>
  <c r="U14" i="3"/>
  <c r="V14" i="3"/>
  <c r="N14" i="3"/>
  <c r="H14" i="3"/>
  <c r="D14" i="3"/>
  <c r="L14" i="3"/>
  <c r="K14" i="3"/>
  <c r="E14" i="3"/>
  <c r="S19" i="3"/>
  <c r="R19" i="3"/>
  <c r="V19" i="3"/>
  <c r="U19" i="3"/>
  <c r="G19" i="3"/>
  <c r="M19" i="3"/>
  <c r="L19" i="3"/>
  <c r="T19" i="3"/>
  <c r="J19" i="3"/>
  <c r="D19" i="3"/>
  <c r="P19" i="3"/>
  <c r="N19" i="3"/>
  <c r="E19" i="3"/>
  <c r="F19" i="3"/>
  <c r="H19" i="3"/>
  <c r="Q19" i="3"/>
  <c r="C6" i="3"/>
  <c r="C53" i="3"/>
  <c r="D7" i="3"/>
  <c r="D18" i="3"/>
  <c r="E122" i="3"/>
  <c r="E5" i="3"/>
  <c r="J14" i="3"/>
  <c r="K17" i="3"/>
  <c r="M103" i="3"/>
  <c r="P82" i="3"/>
  <c r="V51" i="3"/>
  <c r="U51" i="3"/>
  <c r="T51" i="3"/>
  <c r="R51" i="3"/>
  <c r="Q51" i="3"/>
  <c r="P51" i="3"/>
  <c r="K51" i="3"/>
  <c r="S51" i="3"/>
  <c r="H51" i="3"/>
  <c r="N51" i="3"/>
  <c r="G51" i="3"/>
  <c r="M51" i="3"/>
  <c r="J51" i="3"/>
  <c r="L51" i="3"/>
  <c r="F51" i="3"/>
  <c r="D51" i="3"/>
  <c r="E51" i="3"/>
  <c r="U61" i="3"/>
  <c r="T61" i="3"/>
  <c r="S61" i="3"/>
  <c r="P61" i="3"/>
  <c r="R61" i="3"/>
  <c r="V61" i="3"/>
  <c r="N61" i="3"/>
  <c r="Q61" i="3"/>
  <c r="L61" i="3"/>
  <c r="M61" i="3"/>
  <c r="K61" i="3"/>
  <c r="C61" i="3"/>
  <c r="F61" i="3"/>
  <c r="E61" i="3"/>
  <c r="H61" i="3"/>
  <c r="J61" i="3"/>
  <c r="D61" i="3"/>
  <c r="T63" i="3"/>
  <c r="S63" i="3"/>
  <c r="V63" i="3"/>
  <c r="R63" i="3"/>
  <c r="Q63" i="3"/>
  <c r="H63" i="3"/>
  <c r="L63" i="3"/>
  <c r="J63" i="3"/>
  <c r="P63" i="3"/>
  <c r="G63" i="3"/>
  <c r="E63" i="3"/>
  <c r="U63" i="3"/>
  <c r="N63" i="3"/>
  <c r="D63" i="3"/>
  <c r="F63" i="3"/>
  <c r="C14" i="3"/>
  <c r="D39" i="3"/>
  <c r="D5" i="3"/>
  <c r="E106" i="3"/>
  <c r="E29" i="3"/>
  <c r="E6" i="3"/>
  <c r="E16" i="3"/>
  <c r="G67" i="3"/>
  <c r="L7" i="3"/>
  <c r="M4" i="3"/>
  <c r="V48" i="3"/>
  <c r="U48" i="3"/>
  <c r="P48" i="3"/>
  <c r="F48" i="3"/>
  <c r="L48" i="3"/>
  <c r="K48" i="3"/>
  <c r="T48" i="3"/>
  <c r="Q48" i="3"/>
  <c r="H48" i="3"/>
  <c r="C48" i="3"/>
  <c r="U45" i="3"/>
  <c r="F45" i="3"/>
  <c r="T45" i="3"/>
  <c r="L45" i="3"/>
  <c r="K45" i="3"/>
  <c r="R45" i="3"/>
  <c r="J45" i="3"/>
  <c r="V45" i="3"/>
  <c r="C45" i="3"/>
  <c r="Q45" i="3"/>
  <c r="H45" i="3"/>
  <c r="T90" i="3"/>
  <c r="U90" i="3"/>
  <c r="N90" i="3"/>
  <c r="M90" i="3"/>
  <c r="P90" i="3"/>
  <c r="Q90" i="3"/>
  <c r="G90" i="3"/>
  <c r="S90" i="3"/>
  <c r="E90" i="3"/>
  <c r="V90" i="3"/>
  <c r="F90" i="3"/>
  <c r="S59" i="3"/>
  <c r="V59" i="3"/>
  <c r="Q59" i="3"/>
  <c r="U59" i="3"/>
  <c r="T59" i="3"/>
  <c r="N59" i="3"/>
  <c r="M59" i="3"/>
  <c r="E59" i="3"/>
  <c r="R59" i="3"/>
  <c r="L59" i="3"/>
  <c r="K59" i="3"/>
  <c r="T68" i="3"/>
  <c r="S68" i="3"/>
  <c r="U68" i="3"/>
  <c r="V68" i="3"/>
  <c r="R68" i="3"/>
  <c r="P68" i="3"/>
  <c r="M68" i="3"/>
  <c r="Q68" i="3"/>
  <c r="J68" i="3"/>
  <c r="E68" i="3"/>
  <c r="L68" i="3"/>
  <c r="Q58" i="3"/>
  <c r="V58" i="3"/>
  <c r="S58" i="3"/>
  <c r="M58" i="3"/>
  <c r="T58" i="3"/>
  <c r="R58" i="3"/>
  <c r="H58" i="3"/>
  <c r="E58" i="3"/>
  <c r="N58" i="3"/>
  <c r="J58" i="3"/>
  <c r="G58" i="3"/>
  <c r="V76" i="3"/>
  <c r="T76" i="3"/>
  <c r="S76" i="3"/>
  <c r="P76" i="3"/>
  <c r="Q76" i="3"/>
  <c r="U76" i="3"/>
  <c r="M76" i="3"/>
  <c r="R76" i="3"/>
  <c r="L76" i="3"/>
  <c r="K76" i="3"/>
  <c r="E76" i="3"/>
  <c r="H76" i="3"/>
  <c r="T57" i="3"/>
  <c r="U57" i="3"/>
  <c r="V57" i="3"/>
  <c r="P57" i="3"/>
  <c r="M57" i="3"/>
  <c r="E57" i="3"/>
  <c r="Q57" i="3"/>
  <c r="L57" i="3"/>
  <c r="R57" i="3"/>
  <c r="S43" i="3"/>
  <c r="T43" i="3"/>
  <c r="V43" i="3"/>
  <c r="Q43" i="3"/>
  <c r="N43" i="3"/>
  <c r="P43" i="3"/>
  <c r="M43" i="3"/>
  <c r="G43" i="3"/>
  <c r="F43" i="3"/>
  <c r="E43" i="3"/>
  <c r="R43" i="3"/>
  <c r="V23" i="3"/>
  <c r="Q23" i="3"/>
  <c r="U23" i="3"/>
  <c r="R23" i="3"/>
  <c r="N23" i="3"/>
  <c r="F23" i="3"/>
  <c r="L23" i="3"/>
  <c r="G23" i="3"/>
  <c r="S23" i="3"/>
  <c r="P23" i="3"/>
  <c r="M23" i="3"/>
  <c r="T12" i="3"/>
  <c r="U12" i="3"/>
  <c r="V12" i="3"/>
  <c r="S12" i="3"/>
  <c r="P12" i="3"/>
  <c r="J12" i="3"/>
  <c r="Q12" i="3"/>
  <c r="F12" i="3"/>
  <c r="K12" i="3"/>
  <c r="L12" i="3"/>
  <c r="S33" i="3"/>
  <c r="U33" i="3"/>
  <c r="P33" i="3"/>
  <c r="M33" i="3"/>
  <c r="Q33" i="3"/>
  <c r="R33" i="3"/>
  <c r="T33" i="3"/>
  <c r="H33" i="3"/>
  <c r="F33" i="3"/>
  <c r="J33" i="3"/>
  <c r="G33" i="3"/>
  <c r="E33" i="3"/>
  <c r="K33" i="3"/>
  <c r="D20" i="3"/>
  <c r="D110" i="3"/>
  <c r="G55" i="3"/>
  <c r="G75" i="3"/>
  <c r="H41" i="3"/>
  <c r="H57" i="3"/>
  <c r="H23" i="3"/>
  <c r="J110" i="3"/>
  <c r="J23" i="3"/>
  <c r="K58" i="3"/>
  <c r="K57" i="3"/>
  <c r="L120" i="3"/>
  <c r="L58" i="3"/>
  <c r="N48" i="3"/>
  <c r="N45" i="3"/>
  <c r="U105" i="3"/>
  <c r="U20" i="3"/>
  <c r="S20" i="3"/>
  <c r="R20" i="3"/>
  <c r="F20" i="3"/>
  <c r="V20" i="3"/>
  <c r="Q20" i="3"/>
  <c r="L20" i="3"/>
  <c r="J20" i="3"/>
  <c r="G20" i="3"/>
  <c r="C20" i="3"/>
  <c r="T20" i="3"/>
  <c r="M20" i="3"/>
  <c r="V2" i="3"/>
  <c r="T2" i="3"/>
  <c r="S2" i="3"/>
  <c r="F2" i="3"/>
  <c r="Q2" i="3"/>
  <c r="N2" i="3"/>
  <c r="L2" i="3"/>
  <c r="G2" i="3"/>
  <c r="C2" i="3"/>
  <c r="V35" i="3"/>
  <c r="S35" i="3"/>
  <c r="F35" i="3"/>
  <c r="M35" i="3"/>
  <c r="Q35" i="3"/>
  <c r="P35" i="3"/>
  <c r="L35" i="3"/>
  <c r="T35" i="3"/>
  <c r="H35" i="3"/>
  <c r="U35" i="3"/>
  <c r="N35" i="3"/>
  <c r="C35" i="3"/>
  <c r="H110" i="3"/>
  <c r="D35" i="3"/>
  <c r="F41" i="3"/>
  <c r="U115" i="3"/>
  <c r="N115" i="3"/>
  <c r="L115" i="3"/>
  <c r="Q115" i="3"/>
  <c r="S115" i="3"/>
  <c r="M115" i="3"/>
  <c r="E115" i="3"/>
  <c r="V115" i="3"/>
  <c r="G115" i="3"/>
  <c r="D115" i="3"/>
  <c r="K115" i="3"/>
  <c r="H115" i="3"/>
  <c r="V108" i="3"/>
  <c r="Q108" i="3"/>
  <c r="U108" i="3"/>
  <c r="T108" i="3"/>
  <c r="N108" i="3"/>
  <c r="M108" i="3"/>
  <c r="S108" i="3"/>
  <c r="L108" i="3"/>
  <c r="R108" i="3"/>
  <c r="E108" i="3"/>
  <c r="D108" i="3"/>
  <c r="G108" i="3"/>
  <c r="F108" i="3"/>
  <c r="P108" i="3"/>
  <c r="S72" i="3"/>
  <c r="U72" i="3"/>
  <c r="T72" i="3"/>
  <c r="R72" i="3"/>
  <c r="V72" i="3"/>
  <c r="P72" i="3"/>
  <c r="M72" i="3"/>
  <c r="L72" i="3"/>
  <c r="J72" i="3"/>
  <c r="E72" i="3"/>
  <c r="D72" i="3"/>
  <c r="S113" i="3"/>
  <c r="M113" i="3"/>
  <c r="L113" i="3"/>
  <c r="U113" i="3"/>
  <c r="N113" i="3"/>
  <c r="T113" i="3"/>
  <c r="H113" i="3"/>
  <c r="Q113" i="3"/>
  <c r="E113" i="3"/>
  <c r="D113" i="3"/>
  <c r="J113" i="3"/>
  <c r="R113" i="3"/>
  <c r="V97" i="3"/>
  <c r="T97" i="3"/>
  <c r="Q97" i="3"/>
  <c r="U97" i="3"/>
  <c r="M97" i="3"/>
  <c r="L97" i="3"/>
  <c r="S97" i="3"/>
  <c r="R97" i="3"/>
  <c r="K97" i="3"/>
  <c r="E97" i="3"/>
  <c r="H97" i="3"/>
  <c r="D97" i="3"/>
  <c r="U38" i="3"/>
  <c r="P38" i="3"/>
  <c r="V38" i="3"/>
  <c r="R38" i="3"/>
  <c r="M38" i="3"/>
  <c r="L38" i="3"/>
  <c r="Q38" i="3"/>
  <c r="E38" i="3"/>
  <c r="D38" i="3"/>
  <c r="J38" i="3"/>
  <c r="S66" i="3"/>
  <c r="T66" i="3"/>
  <c r="V66" i="3"/>
  <c r="U66" i="3"/>
  <c r="N66" i="3"/>
  <c r="P66" i="3"/>
  <c r="L66" i="3"/>
  <c r="Q66" i="3"/>
  <c r="R66" i="3"/>
  <c r="E66" i="3"/>
  <c r="D66" i="3"/>
  <c r="H66" i="3"/>
  <c r="V42" i="3"/>
  <c r="U42" i="3"/>
  <c r="R42" i="3"/>
  <c r="N42" i="3"/>
  <c r="T42" i="3"/>
  <c r="L42" i="3"/>
  <c r="S42" i="3"/>
  <c r="F42" i="3"/>
  <c r="G42" i="3"/>
  <c r="D42" i="3"/>
  <c r="E42" i="3"/>
  <c r="P42" i="3"/>
  <c r="M42" i="3"/>
  <c r="Q42" i="3"/>
  <c r="U95" i="3"/>
  <c r="R95" i="3"/>
  <c r="V95" i="3"/>
  <c r="S95" i="3"/>
  <c r="T95" i="3"/>
  <c r="P95" i="3"/>
  <c r="L95" i="3"/>
  <c r="J95" i="3"/>
  <c r="Q95" i="3"/>
  <c r="F95" i="3"/>
  <c r="K95" i="3"/>
  <c r="D95" i="3"/>
  <c r="G95" i="3"/>
  <c r="S30" i="3"/>
  <c r="T30" i="3"/>
  <c r="U30" i="3"/>
  <c r="P30" i="3"/>
  <c r="Q30" i="3"/>
  <c r="R30" i="3"/>
  <c r="V30" i="3"/>
  <c r="L30" i="3"/>
  <c r="N30" i="3"/>
  <c r="H30" i="3"/>
  <c r="D30" i="3"/>
  <c r="J30" i="3"/>
  <c r="F30" i="3"/>
  <c r="K30" i="3"/>
  <c r="C58" i="3"/>
  <c r="C23" i="3"/>
  <c r="F115" i="3"/>
  <c r="G68" i="3"/>
  <c r="G114" i="3"/>
  <c r="H38" i="3"/>
  <c r="H42" i="3"/>
  <c r="H75" i="3"/>
  <c r="J59" i="3"/>
  <c r="J48" i="3"/>
  <c r="J42" i="3"/>
  <c r="K113" i="3"/>
  <c r="K38" i="3"/>
  <c r="L43" i="3"/>
  <c r="M30" i="3"/>
  <c r="P97" i="3"/>
  <c r="V113" i="3"/>
  <c r="T55" i="3"/>
  <c r="V55" i="3"/>
  <c r="F55" i="3"/>
  <c r="R55" i="3"/>
  <c r="P55" i="3"/>
  <c r="L55" i="3"/>
  <c r="M55" i="3"/>
  <c r="H55" i="3"/>
  <c r="J55" i="3"/>
  <c r="U55" i="3"/>
  <c r="Q55" i="3"/>
  <c r="C55" i="3"/>
  <c r="S55" i="3"/>
  <c r="T110" i="3"/>
  <c r="U110" i="3"/>
  <c r="R110" i="3"/>
  <c r="F110" i="3"/>
  <c r="P110" i="3"/>
  <c r="N110" i="3"/>
  <c r="M110" i="3"/>
  <c r="L110" i="3"/>
  <c r="G110" i="3"/>
  <c r="K110" i="3"/>
  <c r="C110" i="3"/>
  <c r="T69" i="3"/>
  <c r="P69" i="3"/>
  <c r="R69" i="3"/>
  <c r="M69" i="3"/>
  <c r="F69" i="3"/>
  <c r="U69" i="3"/>
  <c r="V69" i="3"/>
  <c r="L69" i="3"/>
  <c r="S69" i="3"/>
  <c r="H69" i="3"/>
  <c r="J69" i="3"/>
  <c r="G69" i="3"/>
  <c r="E69" i="3"/>
  <c r="C69" i="3"/>
  <c r="V117" i="3"/>
  <c r="U117" i="3"/>
  <c r="S117" i="3"/>
  <c r="P117" i="3"/>
  <c r="M117" i="3"/>
  <c r="Q117" i="3"/>
  <c r="K117" i="3"/>
  <c r="G117" i="3"/>
  <c r="E117" i="3"/>
  <c r="D117" i="3"/>
  <c r="C117" i="3"/>
  <c r="F117" i="3"/>
  <c r="N117" i="3"/>
  <c r="H117" i="3"/>
  <c r="V111" i="3"/>
  <c r="S111" i="3"/>
  <c r="U111" i="3"/>
  <c r="T111" i="3"/>
  <c r="N111" i="3"/>
  <c r="M111" i="3"/>
  <c r="K111" i="3"/>
  <c r="R111" i="3"/>
  <c r="E111" i="3"/>
  <c r="L111" i="3"/>
  <c r="D111" i="3"/>
  <c r="C111" i="3"/>
  <c r="G111" i="3"/>
  <c r="P111" i="3"/>
  <c r="V41" i="3"/>
  <c r="T41" i="3"/>
  <c r="S41" i="3"/>
  <c r="M41" i="3"/>
  <c r="P41" i="3"/>
  <c r="K41" i="3"/>
  <c r="Q41" i="3"/>
  <c r="E41" i="3"/>
  <c r="J41" i="3"/>
  <c r="D41" i="3"/>
  <c r="C41" i="3"/>
  <c r="R41" i="3"/>
  <c r="N41" i="3"/>
  <c r="U41" i="3"/>
  <c r="V34" i="3"/>
  <c r="U34" i="3"/>
  <c r="P34" i="3"/>
  <c r="R34" i="3"/>
  <c r="M34" i="3"/>
  <c r="S34" i="3"/>
  <c r="K34" i="3"/>
  <c r="E34" i="3"/>
  <c r="D34" i="3"/>
  <c r="C34" i="3"/>
  <c r="Q34" i="3"/>
  <c r="N34" i="3"/>
  <c r="H34" i="3"/>
  <c r="V25" i="3"/>
  <c r="U25" i="3"/>
  <c r="S25" i="3"/>
  <c r="T25" i="3"/>
  <c r="Q25" i="3"/>
  <c r="N25" i="3"/>
  <c r="K25" i="3"/>
  <c r="F25" i="3"/>
  <c r="D25" i="3"/>
  <c r="G25" i="3"/>
  <c r="C25" i="3"/>
  <c r="E25" i="3"/>
  <c r="D59" i="3"/>
  <c r="D57" i="3"/>
  <c r="D33" i="3"/>
  <c r="F28" i="3"/>
  <c r="H28" i="3"/>
  <c r="J57" i="3"/>
  <c r="K108" i="3"/>
  <c r="L33" i="3"/>
  <c r="M2" i="3"/>
  <c r="N69" i="3"/>
  <c r="Q110" i="3"/>
  <c r="R90" i="3"/>
  <c r="R2" i="3"/>
  <c r="T115" i="3"/>
  <c r="V105" i="3"/>
  <c r="S105" i="3"/>
  <c r="T105" i="3"/>
  <c r="F105" i="3"/>
  <c r="N105" i="3"/>
  <c r="L105" i="3"/>
  <c r="P105" i="3"/>
  <c r="Q105" i="3"/>
  <c r="M105" i="3"/>
  <c r="R105" i="3"/>
  <c r="K105" i="3"/>
  <c r="C105" i="3"/>
  <c r="U114" i="3"/>
  <c r="V114" i="3"/>
  <c r="T114" i="3"/>
  <c r="F114" i="3"/>
  <c r="R114" i="3"/>
  <c r="L114" i="3"/>
  <c r="N114" i="3"/>
  <c r="S114" i="3"/>
  <c r="K114" i="3"/>
  <c r="P114" i="3"/>
  <c r="C114" i="3"/>
  <c r="V120" i="3"/>
  <c r="T120" i="3"/>
  <c r="U120" i="3"/>
  <c r="Q120" i="3"/>
  <c r="M120" i="3"/>
  <c r="R120" i="3"/>
  <c r="P120" i="3"/>
  <c r="K120" i="3"/>
  <c r="S120" i="3"/>
  <c r="E120" i="3"/>
  <c r="G120" i="3"/>
  <c r="D120" i="3"/>
  <c r="C120" i="3"/>
  <c r="V104" i="3"/>
  <c r="S104" i="3"/>
  <c r="U104" i="3"/>
  <c r="T104" i="3"/>
  <c r="R104" i="3"/>
  <c r="M104" i="3"/>
  <c r="N104" i="3"/>
  <c r="K104" i="3"/>
  <c r="E104" i="3"/>
  <c r="D104" i="3"/>
  <c r="G104" i="3"/>
  <c r="C104" i="3"/>
  <c r="Q104" i="3"/>
  <c r="P104" i="3"/>
  <c r="F104" i="3"/>
  <c r="V62" i="3"/>
  <c r="S62" i="3"/>
  <c r="Q62" i="3"/>
  <c r="U62" i="3"/>
  <c r="M62" i="3"/>
  <c r="T62" i="3"/>
  <c r="K62" i="3"/>
  <c r="E62" i="3"/>
  <c r="L62" i="3"/>
  <c r="H62" i="3"/>
  <c r="D62" i="3"/>
  <c r="C62" i="3"/>
  <c r="J62" i="3"/>
  <c r="G62" i="3"/>
  <c r="V94" i="3"/>
  <c r="T94" i="3"/>
  <c r="R94" i="3"/>
  <c r="S94" i="3"/>
  <c r="P94" i="3"/>
  <c r="K94" i="3"/>
  <c r="U94" i="3"/>
  <c r="E94" i="3"/>
  <c r="D94" i="3"/>
  <c r="C94" i="3"/>
  <c r="M94" i="3"/>
  <c r="V28" i="3"/>
  <c r="U28" i="3"/>
  <c r="R28" i="3"/>
  <c r="N28" i="3"/>
  <c r="T28" i="3"/>
  <c r="Q28" i="3"/>
  <c r="K28" i="3"/>
  <c r="P28" i="3"/>
  <c r="M28" i="3"/>
  <c r="G28" i="3"/>
  <c r="L28" i="3"/>
  <c r="D28" i="3"/>
  <c r="C28" i="3"/>
  <c r="S28" i="3"/>
  <c r="E28" i="3"/>
  <c r="V75" i="3"/>
  <c r="T75" i="3"/>
  <c r="U75" i="3"/>
  <c r="R75" i="3"/>
  <c r="K75" i="3"/>
  <c r="S75" i="3"/>
  <c r="J75" i="3"/>
  <c r="F75" i="3"/>
  <c r="D75" i="3"/>
  <c r="C75" i="3"/>
  <c r="N75" i="3"/>
  <c r="M75" i="3"/>
  <c r="D105" i="3"/>
  <c r="D114" i="3"/>
  <c r="D69" i="3"/>
  <c r="E45" i="3"/>
  <c r="G76" i="3"/>
  <c r="G94" i="3"/>
  <c r="H105" i="3"/>
  <c r="J111" i="3"/>
  <c r="J34" i="3"/>
  <c r="K69" i="3"/>
  <c r="L75" i="3"/>
  <c r="N76" i="3"/>
  <c r="N12" i="3"/>
  <c r="P115" i="3"/>
  <c r="R115" i="3"/>
  <c r="S48" i="3"/>
  <c r="V110" i="3"/>
  <c r="E23" i="3"/>
  <c r="F68" i="3"/>
  <c r="F76" i="3"/>
  <c r="G97" i="3"/>
  <c r="G12" i="3"/>
  <c r="H2" i="3"/>
  <c r="J117" i="3"/>
  <c r="K2" i="3"/>
  <c r="M66" i="3"/>
  <c r="N120" i="3"/>
  <c r="N97" i="3"/>
  <c r="N95" i="3"/>
  <c r="P20" i="3"/>
  <c r="Q94" i="3"/>
  <c r="U58" i="3"/>
  <c r="R65" i="3"/>
  <c r="T121" i="3"/>
  <c r="N121" i="3"/>
  <c r="R121" i="3"/>
  <c r="P121" i="3"/>
  <c r="U118" i="3"/>
  <c r="S118" i="3"/>
  <c r="V118" i="3"/>
  <c r="R118" i="3"/>
  <c r="Q118" i="3"/>
  <c r="T27" i="3"/>
  <c r="V27" i="3"/>
  <c r="R27" i="3"/>
  <c r="P27" i="3"/>
  <c r="N27" i="3"/>
  <c r="U98" i="3"/>
  <c r="Q98" i="3"/>
  <c r="P98" i="3"/>
  <c r="K98" i="3"/>
  <c r="U9" i="3"/>
  <c r="V9" i="3"/>
  <c r="T9" i="3"/>
  <c r="S9" i="3"/>
  <c r="P9" i="3"/>
  <c r="R9" i="3"/>
  <c r="Q9" i="3"/>
  <c r="K9" i="3"/>
  <c r="T13" i="3"/>
  <c r="U13" i="3"/>
  <c r="R13" i="3"/>
  <c r="P13" i="3"/>
  <c r="N13" i="3"/>
  <c r="V13" i="3"/>
  <c r="S13" i="3"/>
  <c r="K13" i="3"/>
  <c r="S46" i="3"/>
  <c r="T46" i="3"/>
  <c r="V46" i="3"/>
  <c r="E46" i="3"/>
  <c r="Q46" i="3"/>
  <c r="N46" i="3"/>
  <c r="K46" i="3"/>
  <c r="U11" i="3"/>
  <c r="V11" i="3"/>
  <c r="Q11" i="3"/>
  <c r="E11" i="3"/>
  <c r="K11" i="3"/>
  <c r="T49" i="3"/>
  <c r="R49" i="3"/>
  <c r="V49" i="3"/>
  <c r="S49" i="3"/>
  <c r="E49" i="3"/>
  <c r="U49" i="3"/>
  <c r="P49" i="3"/>
  <c r="N49" i="3"/>
  <c r="K49" i="3"/>
  <c r="S10" i="3"/>
  <c r="E10" i="3"/>
  <c r="M10" i="3"/>
  <c r="Q10" i="3"/>
  <c r="R10" i="3"/>
  <c r="K10" i="3"/>
  <c r="F54" i="3"/>
  <c r="G27" i="3"/>
  <c r="G70" i="3"/>
  <c r="H13" i="3"/>
  <c r="J9" i="3"/>
  <c r="K109" i="3"/>
  <c r="M118" i="3"/>
  <c r="P10" i="3"/>
  <c r="S27" i="3"/>
  <c r="T118" i="3"/>
  <c r="K21" i="3"/>
  <c r="L118" i="3"/>
  <c r="L9" i="3"/>
  <c r="L11" i="3"/>
  <c r="M32" i="3"/>
  <c r="M13" i="3"/>
  <c r="N118" i="3"/>
  <c r="P54" i="3"/>
  <c r="Q49" i="3"/>
  <c r="S121" i="3"/>
  <c r="S98" i="3"/>
  <c r="U52" i="3"/>
  <c r="T52" i="3"/>
  <c r="R52" i="3"/>
  <c r="Q52" i="3"/>
  <c r="P52" i="3"/>
  <c r="N52" i="3"/>
  <c r="M52" i="3"/>
  <c r="L52" i="3"/>
  <c r="J52" i="3"/>
  <c r="V52" i="3"/>
  <c r="S52" i="3"/>
  <c r="U109" i="3"/>
  <c r="R109" i="3"/>
  <c r="N109" i="3"/>
  <c r="M109" i="3"/>
  <c r="L109" i="3"/>
  <c r="Q109" i="3"/>
  <c r="J109" i="3"/>
  <c r="U88" i="3"/>
  <c r="V88" i="3"/>
  <c r="R88" i="3"/>
  <c r="Q88" i="3"/>
  <c r="N88" i="3"/>
  <c r="M88" i="3"/>
  <c r="L88" i="3"/>
  <c r="T88" i="3"/>
  <c r="J88" i="3"/>
  <c r="P88" i="3"/>
  <c r="U50" i="3"/>
  <c r="T50" i="3"/>
  <c r="V50" i="3"/>
  <c r="S50" i="3"/>
  <c r="R50" i="3"/>
  <c r="P50" i="3"/>
  <c r="N50" i="3"/>
  <c r="L50" i="3"/>
  <c r="M50" i="3"/>
  <c r="J50" i="3"/>
  <c r="U65" i="3"/>
  <c r="V65" i="3"/>
  <c r="T65" i="3"/>
  <c r="Q65" i="3"/>
  <c r="N65" i="3"/>
  <c r="L65" i="3"/>
  <c r="S65" i="3"/>
  <c r="J65" i="3"/>
  <c r="E65" i="3"/>
  <c r="G109" i="3"/>
  <c r="H98" i="3"/>
  <c r="H10" i="3"/>
  <c r="J27" i="3"/>
  <c r="J49" i="3"/>
  <c r="K52" i="3"/>
  <c r="M121" i="3"/>
  <c r="P109" i="3"/>
  <c r="Q121" i="3"/>
  <c r="U107" i="3"/>
  <c r="R107" i="3"/>
  <c r="V107" i="3"/>
  <c r="N107" i="3"/>
  <c r="S107" i="3"/>
  <c r="P107" i="3"/>
  <c r="M107" i="3"/>
  <c r="L107" i="3"/>
  <c r="Q107" i="3"/>
  <c r="J107" i="3"/>
  <c r="U40" i="3"/>
  <c r="V40" i="3"/>
  <c r="R40" i="3"/>
  <c r="N40" i="3"/>
  <c r="T40" i="3"/>
  <c r="M40" i="3"/>
  <c r="L40" i="3"/>
  <c r="S40" i="3"/>
  <c r="J40" i="3"/>
  <c r="P40" i="3"/>
  <c r="U22" i="3"/>
  <c r="T22" i="3"/>
  <c r="S22" i="3"/>
  <c r="R22" i="3"/>
  <c r="N22" i="3"/>
  <c r="M22" i="3"/>
  <c r="L22" i="3"/>
  <c r="P22" i="3"/>
  <c r="J22" i="3"/>
  <c r="U21" i="3"/>
  <c r="R21" i="3"/>
  <c r="N21" i="3"/>
  <c r="V21" i="3"/>
  <c r="M21" i="3"/>
  <c r="L21" i="3"/>
  <c r="S21" i="3"/>
  <c r="J21" i="3"/>
  <c r="U36" i="3"/>
  <c r="V36" i="3"/>
  <c r="S36" i="3"/>
  <c r="N36" i="3"/>
  <c r="R36" i="3"/>
  <c r="T36" i="3"/>
  <c r="L36" i="3"/>
  <c r="Q36" i="3"/>
  <c r="J36" i="3"/>
  <c r="F107" i="3"/>
  <c r="V64" i="3"/>
  <c r="T64" i="3"/>
  <c r="U64" i="3"/>
  <c r="R64" i="3"/>
  <c r="Q64" i="3"/>
  <c r="S64" i="3"/>
  <c r="N64" i="3"/>
  <c r="L64" i="3"/>
  <c r="V119" i="3"/>
  <c r="T119" i="3"/>
  <c r="R119" i="3"/>
  <c r="Q119" i="3"/>
  <c r="U119" i="3"/>
  <c r="P119" i="3"/>
  <c r="N119" i="3"/>
  <c r="L119" i="3"/>
  <c r="V80" i="3"/>
  <c r="T80" i="3"/>
  <c r="R80" i="3"/>
  <c r="Q80" i="3"/>
  <c r="N80" i="3"/>
  <c r="U80" i="3"/>
  <c r="L80" i="3"/>
  <c r="S80" i="3"/>
  <c r="V86" i="3"/>
  <c r="T86" i="3"/>
  <c r="U86" i="3"/>
  <c r="R86" i="3"/>
  <c r="Q86" i="3"/>
  <c r="N86" i="3"/>
  <c r="S86" i="3"/>
  <c r="L86" i="3"/>
  <c r="V32" i="3"/>
  <c r="T32" i="3"/>
  <c r="S32" i="3"/>
  <c r="R32" i="3"/>
  <c r="Q32" i="3"/>
  <c r="N32" i="3"/>
  <c r="L32" i="3"/>
  <c r="P32" i="3"/>
  <c r="V54" i="3"/>
  <c r="T54" i="3"/>
  <c r="R54" i="3"/>
  <c r="S54" i="3"/>
  <c r="Q54" i="3"/>
  <c r="N54" i="3"/>
  <c r="U54" i="3"/>
  <c r="L54" i="3"/>
  <c r="V70" i="3"/>
  <c r="T70" i="3"/>
  <c r="U70" i="3"/>
  <c r="R70" i="3"/>
  <c r="Q70" i="3"/>
  <c r="N70" i="3"/>
  <c r="M70" i="3"/>
  <c r="L70" i="3"/>
  <c r="S70" i="3"/>
  <c r="V26" i="3"/>
  <c r="T26" i="3"/>
  <c r="R26" i="3"/>
  <c r="Q26" i="3"/>
  <c r="P26" i="3"/>
  <c r="N26" i="3"/>
  <c r="M26" i="3"/>
  <c r="L26" i="3"/>
  <c r="V78" i="3"/>
  <c r="T78" i="3"/>
  <c r="S78" i="3"/>
  <c r="Q78" i="3"/>
  <c r="U78" i="3"/>
  <c r="N78" i="3"/>
  <c r="M78" i="3"/>
  <c r="L78" i="3"/>
  <c r="K78" i="3"/>
  <c r="V8" i="3"/>
  <c r="T8" i="3"/>
  <c r="U8" i="3"/>
  <c r="Q8" i="3"/>
  <c r="N8" i="3"/>
  <c r="M8" i="3"/>
  <c r="L8" i="3"/>
  <c r="K8" i="3"/>
  <c r="S8" i="3"/>
  <c r="R8" i="3"/>
  <c r="C107" i="3"/>
  <c r="C52" i="3"/>
  <c r="C40" i="3"/>
  <c r="C109" i="3"/>
  <c r="C22" i="3"/>
  <c r="C88" i="3"/>
  <c r="C21" i="3"/>
  <c r="C50" i="3"/>
  <c r="C36" i="3"/>
  <c r="C65" i="3"/>
  <c r="E36" i="3"/>
  <c r="E8" i="3"/>
  <c r="F64" i="3"/>
  <c r="F46" i="3"/>
  <c r="G40" i="3"/>
  <c r="G86" i="3"/>
  <c r="G46" i="3"/>
  <c r="G65" i="3"/>
  <c r="H64" i="3"/>
  <c r="H70" i="3"/>
  <c r="K119" i="3"/>
  <c r="K65" i="3"/>
  <c r="M36" i="3"/>
  <c r="P86" i="3"/>
  <c r="P36" i="3"/>
  <c r="Q21" i="3"/>
  <c r="T98" i="3"/>
  <c r="T10" i="3"/>
  <c r="E50" i="3"/>
  <c r="G52" i="3"/>
  <c r="H88" i="3"/>
  <c r="J118" i="3"/>
  <c r="J32" i="3"/>
  <c r="J11" i="3"/>
  <c r="K107" i="3"/>
  <c r="K88" i="3"/>
  <c r="M119" i="3"/>
  <c r="P21" i="3"/>
  <c r="P78" i="3"/>
  <c r="R11" i="3"/>
  <c r="AR32" i="2"/>
  <c r="AT218" i="2"/>
  <c r="AR587" i="2"/>
  <c r="AS723" i="2"/>
  <c r="AR124" i="2"/>
  <c r="AT164" i="2"/>
  <c r="AS437" i="2"/>
  <c r="AR545" i="2"/>
  <c r="AS297" i="2"/>
  <c r="AT184" i="2"/>
  <c r="AR426" i="2"/>
  <c r="AR338" i="2"/>
  <c r="AS498" i="2"/>
  <c r="AS247" i="2"/>
  <c r="AT694" i="2"/>
  <c r="AR18" i="2"/>
  <c r="AU52" i="2"/>
  <c r="AR294" i="2"/>
  <c r="AS714" i="2"/>
  <c r="AS738" i="2"/>
  <c r="AS689" i="2"/>
  <c r="AS702" i="2"/>
  <c r="AS417" i="2"/>
  <c r="AS74" i="2"/>
  <c r="AR657" i="2"/>
  <c r="AR108" i="2"/>
  <c r="AT326" i="2"/>
  <c r="AT689" i="2"/>
  <c r="AT186" i="2"/>
  <c r="AT687" i="2"/>
  <c r="AT44" i="2"/>
  <c r="AT413" i="2"/>
  <c r="AT22" i="2"/>
  <c r="AT74" i="2"/>
  <c r="AS145" i="2"/>
  <c r="AR296" i="2"/>
  <c r="AR562" i="2"/>
  <c r="AT736" i="2"/>
  <c r="AT700" i="2"/>
  <c r="AT323" i="2"/>
  <c r="AT720" i="2"/>
  <c r="AT524" i="2"/>
  <c r="AT581" i="2"/>
  <c r="AS567" i="2"/>
  <c r="AR436" i="2"/>
  <c r="AU717" i="2"/>
  <c r="AU607" i="2"/>
  <c r="AS438" i="2"/>
  <c r="AS383" i="2"/>
  <c r="AS413" i="2"/>
  <c r="AS22" i="2"/>
  <c r="AS347" i="2"/>
  <c r="AS577" i="2"/>
  <c r="AS581" i="2"/>
  <c r="AS275" i="2"/>
  <c r="AR275" i="2"/>
  <c r="AS447" i="2"/>
  <c r="AS518" i="2"/>
  <c r="AS175" i="2"/>
  <c r="AS9" i="2"/>
  <c r="AS597" i="2"/>
  <c r="AS684" i="2"/>
  <c r="AS242" i="2"/>
  <c r="AT113" i="2"/>
  <c r="AT90" i="2"/>
  <c r="AS717" i="2"/>
  <c r="AS501" i="2"/>
  <c r="AS425" i="2"/>
  <c r="AS477" i="2"/>
  <c r="AS595" i="2"/>
  <c r="AS426" i="2"/>
  <c r="AS623" i="2"/>
  <c r="AS7" i="2"/>
  <c r="AS310" i="2"/>
  <c r="AS368" i="2"/>
  <c r="AS600" i="2"/>
  <c r="AT675" i="2"/>
  <c r="AT511" i="2"/>
  <c r="AT419" i="2"/>
  <c r="AT51" i="2"/>
  <c r="AT311" i="2"/>
  <c r="AT567" i="2"/>
  <c r="AT489" i="2"/>
  <c r="AT491" i="2"/>
  <c r="AT137" i="2"/>
  <c r="AT72" i="2"/>
  <c r="AR376" i="2"/>
  <c r="AU598" i="2"/>
  <c r="AR598" i="2"/>
  <c r="AU511" i="2"/>
  <c r="AR511" i="2"/>
  <c r="AU419" i="2"/>
  <c r="AU51" i="2"/>
  <c r="AR51" i="2"/>
  <c r="AU311" i="2"/>
  <c r="AR311" i="2"/>
  <c r="AU567" i="2"/>
  <c r="AU489" i="2"/>
  <c r="AS696" i="2"/>
  <c r="AS575" i="2"/>
  <c r="AS32" i="2"/>
  <c r="AS673" i="2"/>
  <c r="AS71" i="2"/>
  <c r="AS565" i="2"/>
  <c r="AS210" i="2"/>
  <c r="AS304" i="2"/>
  <c r="AS351" i="2"/>
  <c r="AS267" i="2"/>
  <c r="AT541" i="2"/>
  <c r="AT688" i="2"/>
  <c r="AT735" i="2"/>
  <c r="AT504" i="2"/>
  <c r="AT692" i="2"/>
  <c r="AT360" i="2"/>
  <c r="AT584" i="2"/>
  <c r="AT163" i="2"/>
  <c r="AT552" i="2"/>
  <c r="AT342" i="2"/>
  <c r="AT667" i="2"/>
  <c r="AT267" i="2"/>
  <c r="AT481" i="2"/>
  <c r="AT535" i="2"/>
  <c r="AT548" i="2"/>
  <c r="AT435" i="2"/>
  <c r="AR589" i="2"/>
  <c r="AR393" i="2"/>
  <c r="AR568" i="2"/>
  <c r="AR83" i="2"/>
  <c r="AR155" i="2"/>
  <c r="AR123" i="2"/>
  <c r="AR23" i="2"/>
  <c r="AR133" i="2"/>
  <c r="AR302" i="2"/>
  <c r="AR42" i="2"/>
  <c r="AR396" i="2"/>
  <c r="AR515" i="2"/>
  <c r="AR446" i="2"/>
  <c r="AR537" i="2"/>
  <c r="AR590" i="2"/>
  <c r="AR410" i="2"/>
  <c r="AR208" i="2"/>
  <c r="AR136" i="2"/>
  <c r="AR122" i="2"/>
  <c r="AR270" i="2"/>
  <c r="AR612" i="2"/>
  <c r="AR92" i="2"/>
  <c r="AR558" i="2"/>
  <c r="AR430" i="2"/>
  <c r="AR57" i="2"/>
  <c r="AR258" i="2"/>
  <c r="AR574" i="2"/>
  <c r="AR406" i="2"/>
  <c r="AR334" i="2"/>
  <c r="AR354" i="2"/>
  <c r="AR539" i="2"/>
  <c r="AR17" i="2"/>
  <c r="AR633" i="2"/>
  <c r="AR10" i="2"/>
  <c r="AR439" i="2"/>
  <c r="AR43" i="2"/>
  <c r="AR580" i="2"/>
  <c r="AR141" i="2"/>
  <c r="AR321" i="2"/>
  <c r="AR89" i="2"/>
  <c r="AR611" i="2"/>
  <c r="AU670" i="2"/>
  <c r="AU696" i="2"/>
  <c r="AU668" i="2"/>
  <c r="AU451" i="2"/>
  <c r="AU541" i="2"/>
  <c r="AR541" i="2"/>
  <c r="AU319" i="2"/>
  <c r="AU293" i="2"/>
  <c r="AR293" i="2"/>
  <c r="AU575" i="2"/>
  <c r="AU703" i="2"/>
  <c r="AU367" i="2"/>
  <c r="AR367" i="2"/>
  <c r="AU688" i="2"/>
  <c r="AU111" i="2"/>
  <c r="AU268" i="2"/>
  <c r="AU32" i="2"/>
  <c r="AU110" i="2"/>
  <c r="AR27" i="2"/>
  <c r="AU27" i="2"/>
  <c r="AU735" i="2"/>
  <c r="AU699" i="2"/>
  <c r="AU20" i="2"/>
  <c r="AR20" i="2"/>
  <c r="AU673" i="2"/>
  <c r="AU486" i="2"/>
  <c r="AU29" i="2"/>
  <c r="AR29" i="2"/>
  <c r="AU504" i="2"/>
  <c r="AU320" i="2"/>
  <c r="AU631" i="2"/>
  <c r="AR631" i="2"/>
  <c r="AU71" i="2"/>
  <c r="AR71" i="2"/>
  <c r="AU15" i="2"/>
  <c r="AU191" i="2"/>
  <c r="AR191" i="2"/>
  <c r="AU692" i="2"/>
  <c r="AU303" i="2"/>
  <c r="AU176" i="2"/>
  <c r="AR176" i="2"/>
  <c r="AU565" i="2"/>
  <c r="AU505" i="2"/>
  <c r="AU498" i="2"/>
  <c r="AU360" i="2"/>
  <c r="AR360" i="2"/>
  <c r="AU256" i="2"/>
  <c r="AU53" i="2"/>
  <c r="AR53" i="2"/>
  <c r="AU210" i="2"/>
  <c r="AR210" i="2"/>
  <c r="AU200" i="2"/>
  <c r="AU338" i="2"/>
  <c r="AU584" i="2"/>
  <c r="AU300" i="2"/>
  <c r="AU138" i="2"/>
  <c r="AR138" i="2"/>
  <c r="AU304" i="2"/>
  <c r="AU480" i="2"/>
  <c r="AU224" i="2"/>
  <c r="AR224" i="2"/>
  <c r="AU163" i="2"/>
  <c r="AU552" i="2"/>
  <c r="AU99" i="2"/>
  <c r="AR99" i="2"/>
  <c r="AU351" i="2"/>
  <c r="AT390" i="2"/>
  <c r="AT250" i="2"/>
  <c r="AS497" i="2"/>
  <c r="AS405" i="2"/>
  <c r="AS186" i="2"/>
  <c r="AS582" i="2"/>
  <c r="AS185" i="2"/>
  <c r="AS325" i="2"/>
  <c r="AS19" i="2"/>
  <c r="AS44" i="2"/>
  <c r="AS220" i="2"/>
  <c r="AS161" i="2"/>
  <c r="AS284" i="2"/>
  <c r="AS645" i="2"/>
  <c r="AS157" i="2"/>
  <c r="AS694" i="2"/>
  <c r="AS289" i="2"/>
  <c r="AS278" i="2"/>
  <c r="AR278" i="2"/>
  <c r="AS153" i="2"/>
  <c r="AS523" i="2"/>
  <c r="AS563" i="2"/>
  <c r="AS606" i="2"/>
  <c r="AS340" i="2"/>
  <c r="AT106" i="2"/>
  <c r="AS598" i="2"/>
  <c r="AS221" i="2"/>
  <c r="AS620" i="2"/>
  <c r="AS428" i="2"/>
  <c r="AS197" i="2"/>
  <c r="AS489" i="2"/>
  <c r="AS491" i="2"/>
  <c r="AS137" i="2"/>
  <c r="AS72" i="2"/>
  <c r="AT717" i="2"/>
  <c r="AT501" i="2"/>
  <c r="AT425" i="2"/>
  <c r="AT477" i="2"/>
  <c r="AT595" i="2"/>
  <c r="AT426" i="2"/>
  <c r="AT623" i="2"/>
  <c r="AT7" i="2"/>
  <c r="AT310" i="2"/>
  <c r="AT437" i="2"/>
  <c r="AT697" i="2"/>
  <c r="AR181" i="2"/>
  <c r="AR238" i="2"/>
  <c r="AR62" i="2"/>
  <c r="AR259" i="2"/>
  <c r="AR207" i="2"/>
  <c r="AR408" i="2"/>
  <c r="AR154" i="2"/>
  <c r="AR84" i="2"/>
  <c r="AR250" i="2"/>
  <c r="AU143" i="2"/>
  <c r="AU553" i="2"/>
  <c r="AU129" i="2"/>
  <c r="AU140" i="2"/>
  <c r="AR140" i="2"/>
  <c r="AU318" i="2"/>
  <c r="AU40" i="2"/>
  <c r="AR40" i="2"/>
  <c r="AU403" i="2"/>
  <c r="AR403" i="2"/>
  <c r="AT38" i="2"/>
  <c r="AS668" i="2"/>
  <c r="AS703" i="2"/>
  <c r="AS110" i="2"/>
  <c r="AS486" i="2"/>
  <c r="AS15" i="2"/>
  <c r="AS505" i="2"/>
  <c r="AS200" i="2"/>
  <c r="AS480" i="2"/>
  <c r="AS324" i="2"/>
  <c r="AS481" i="2"/>
  <c r="AT319" i="2"/>
  <c r="AT111" i="2"/>
  <c r="AT699" i="2"/>
  <c r="AT320" i="2"/>
  <c r="AT303" i="2"/>
  <c r="AT256" i="2"/>
  <c r="AT300" i="2"/>
  <c r="AT99" i="2"/>
  <c r="AS731" i="2"/>
  <c r="AS335" i="2"/>
  <c r="AS254" i="2"/>
  <c r="AS179" i="2"/>
  <c r="AS194" i="2"/>
  <c r="AS236" i="2"/>
  <c r="AS13" i="2"/>
  <c r="AS533" i="2"/>
  <c r="AS343" i="2"/>
  <c r="AS49" i="2"/>
  <c r="AS190" i="2"/>
  <c r="AT701" i="2"/>
  <c r="AT103" i="2"/>
  <c r="AT134" i="2"/>
  <c r="AT664" i="2"/>
  <c r="AT283" i="2"/>
  <c r="AT18" i="2"/>
  <c r="AT12" i="2"/>
  <c r="AT361" i="2"/>
  <c r="AT722" i="2"/>
  <c r="AT382" i="2"/>
  <c r="AT532" i="2"/>
  <c r="AT160" i="2"/>
  <c r="AU731" i="2"/>
  <c r="AU335" i="2"/>
  <c r="AR335" i="2"/>
  <c r="AU254" i="2"/>
  <c r="AU179" i="2"/>
  <c r="AR179" i="2"/>
  <c r="AU194" i="2"/>
  <c r="AR194" i="2"/>
  <c r="AU236" i="2"/>
  <c r="AU13" i="2"/>
  <c r="AR13" i="2"/>
  <c r="AR247" i="2"/>
  <c r="AU247" i="2"/>
  <c r="AU533" i="2"/>
  <c r="AU343" i="2"/>
  <c r="AU73" i="2"/>
  <c r="AU443" i="2"/>
  <c r="AR443" i="2"/>
  <c r="AU160" i="2"/>
  <c r="AR160" i="2"/>
  <c r="AU526" i="2"/>
  <c r="AR526" i="2"/>
  <c r="AS337" i="2"/>
  <c r="AS666" i="2"/>
  <c r="AS41" i="2"/>
  <c r="AS212" i="2"/>
  <c r="AS77" i="2"/>
  <c r="AS429" i="2"/>
  <c r="AS193" i="2"/>
  <c r="AS222" i="2"/>
  <c r="AS60" i="2"/>
  <c r="AS592" i="2"/>
  <c r="AS265" i="2"/>
  <c r="AS287" i="2"/>
  <c r="AS101" i="2"/>
  <c r="AT708" i="2"/>
  <c r="AT337" i="2"/>
  <c r="AT632" i="2"/>
  <c r="AT119" i="2"/>
  <c r="AT58" i="2"/>
  <c r="AT415" i="2"/>
  <c r="AT31" i="2"/>
  <c r="AT151" i="2"/>
  <c r="AT725" i="2"/>
  <c r="AT327" i="2"/>
  <c r="AT174" i="2"/>
  <c r="AT452" i="2"/>
  <c r="AT467" i="2"/>
  <c r="AT204" i="2"/>
  <c r="AT455" i="2"/>
  <c r="AT484" i="2"/>
  <c r="AR599" i="2"/>
  <c r="AR201" i="2"/>
  <c r="AR616" i="2"/>
  <c r="AR602" i="2"/>
  <c r="AR130" i="2"/>
  <c r="AR399" i="2"/>
  <c r="AR390" i="2"/>
  <c r="AR199" i="2"/>
  <c r="AR61" i="2"/>
  <c r="AR357" i="2"/>
  <c r="AR404" i="2"/>
  <c r="AR66" i="2"/>
  <c r="AR391" i="2"/>
  <c r="AR189" i="2"/>
  <c r="AR26" i="2"/>
  <c r="AU60" i="2"/>
  <c r="AS487" i="2"/>
  <c r="AS326" i="2"/>
  <c r="AS196" i="2"/>
  <c r="AS665" i="2"/>
  <c r="AS543" i="2"/>
  <c r="AS513" i="2"/>
  <c r="AS653" i="2"/>
  <c r="AS147" i="2"/>
  <c r="AS290" i="2"/>
  <c r="AS64" i="2"/>
  <c r="AS654" i="2"/>
  <c r="AS550" i="2"/>
  <c r="AS700" i="2"/>
  <c r="AS536" i="2"/>
  <c r="AS514" i="2"/>
  <c r="AS322" i="2"/>
  <c r="AS733" i="2"/>
  <c r="AS545" i="2"/>
  <c r="AS172" i="2"/>
  <c r="AS641" i="2"/>
  <c r="AS395" i="2"/>
  <c r="AR395" i="2"/>
  <c r="AS444" i="2"/>
  <c r="AS520" i="2"/>
  <c r="AS456" i="2"/>
  <c r="AS635" i="2"/>
  <c r="AS659" i="2"/>
  <c r="AS129" i="2"/>
  <c r="AS180" i="2"/>
  <c r="AS318" i="2"/>
  <c r="AS301" i="2"/>
  <c r="AS527" i="2"/>
  <c r="AS148" i="2"/>
  <c r="AS115" i="2"/>
  <c r="AR115" i="2"/>
  <c r="AT598" i="2"/>
  <c r="AT221" i="2"/>
  <c r="AT620" i="2"/>
  <c r="AT428" i="2"/>
  <c r="AT197" i="2"/>
  <c r="AT285" i="2"/>
  <c r="AT67" i="2"/>
  <c r="AT678" i="2"/>
  <c r="AT227" i="2"/>
  <c r="AT542" i="2"/>
  <c r="AR386" i="2"/>
  <c r="AR416" i="2"/>
  <c r="AR225" i="2"/>
  <c r="AR363" i="2"/>
  <c r="AR149" i="2"/>
  <c r="AR466" i="2"/>
  <c r="AR37" i="2"/>
  <c r="AR80" i="2"/>
  <c r="AR341" i="2"/>
  <c r="AR112" i="2"/>
  <c r="AR371" i="2"/>
  <c r="AR557" i="2"/>
  <c r="AU635" i="2"/>
  <c r="AR425" i="2"/>
  <c r="AU425" i="2"/>
  <c r="AU620" i="2"/>
  <c r="AR620" i="2"/>
  <c r="AU372" i="2"/>
  <c r="AU206" i="2"/>
  <c r="AU544" i="2"/>
  <c r="AU78" i="2"/>
  <c r="AR421" i="2"/>
  <c r="AS541" i="2"/>
  <c r="AS688" i="2"/>
  <c r="AS735" i="2"/>
  <c r="AS504" i="2"/>
  <c r="AS692" i="2"/>
  <c r="AS360" i="2"/>
  <c r="AS584" i="2"/>
  <c r="AS163" i="2"/>
  <c r="AS485" i="2"/>
  <c r="AS218" i="2"/>
  <c r="AR218" i="2"/>
  <c r="AT696" i="2"/>
  <c r="AT575" i="2"/>
  <c r="AT32" i="2"/>
  <c r="AT673" i="2"/>
  <c r="AT71" i="2"/>
  <c r="AT565" i="2"/>
  <c r="AT210" i="2"/>
  <c r="AT138" i="2"/>
  <c r="AT351" i="2"/>
  <c r="AS701" i="2"/>
  <c r="AS103" i="2"/>
  <c r="AS134" i="2"/>
  <c r="AS664" i="2"/>
  <c r="AS283" i="2"/>
  <c r="AS18" i="2"/>
  <c r="AS12" i="2"/>
  <c r="AS361" i="2"/>
  <c r="AS722" i="2"/>
  <c r="AS382" i="2"/>
  <c r="AS532" i="2"/>
  <c r="AS160" i="2"/>
  <c r="AT588" i="2"/>
  <c r="AT445" i="2"/>
  <c r="AT263" i="2"/>
  <c r="AT373" i="2"/>
  <c r="AT269" i="2"/>
  <c r="AT2" i="2"/>
  <c r="AT333" i="2"/>
  <c r="AT629" i="2"/>
  <c r="AT458" i="2"/>
  <c r="AT577" i="2"/>
  <c r="AT545" i="2"/>
  <c r="AT518" i="2"/>
  <c r="AT86" i="2"/>
  <c r="AT661" i="2"/>
  <c r="AT175" i="2"/>
  <c r="AT156" i="2"/>
  <c r="AT93" i="2"/>
  <c r="AT647" i="2"/>
  <c r="AT30" i="2"/>
  <c r="AT380" i="2"/>
  <c r="AT24" i="2"/>
  <c r="AT713" i="2"/>
  <c r="AT487" i="2"/>
  <c r="AT714" i="2"/>
  <c r="AT453" i="2"/>
  <c r="AT348" i="2"/>
  <c r="AT26" i="2"/>
  <c r="AT201" i="2"/>
  <c r="AT715" i="2"/>
  <c r="AT472" i="2"/>
  <c r="AT325" i="2"/>
  <c r="AT465" i="2"/>
  <c r="AT499" i="2"/>
  <c r="AT652" i="2"/>
  <c r="AT321" i="2"/>
  <c r="AT172" i="2"/>
  <c r="AT223" i="2"/>
  <c r="AT114" i="2"/>
  <c r="AT79" i="2"/>
  <c r="AT543" i="2"/>
  <c r="AT571" i="2"/>
  <c r="AT671" i="2"/>
  <c r="AT153" i="2"/>
  <c r="AT130" i="2"/>
  <c r="AT245" i="2"/>
  <c r="AT709" i="2"/>
  <c r="AT444" i="2"/>
  <c r="AT695" i="2"/>
  <c r="AT684" i="2"/>
  <c r="AT9" i="2"/>
  <c r="AT637" i="2"/>
  <c r="AT211" i="2"/>
  <c r="AT290" i="2"/>
  <c r="AT513" i="2"/>
  <c r="AT634" i="2"/>
  <c r="AT81" i="2"/>
  <c r="AT165" i="2"/>
  <c r="AT546" i="2"/>
  <c r="AT483" i="2"/>
  <c r="AT128" i="2"/>
  <c r="AT161" i="2"/>
  <c r="AT704" i="2"/>
  <c r="AT594" i="2"/>
  <c r="AT243" i="2"/>
  <c r="AT95" i="2"/>
  <c r="AT25" i="2"/>
  <c r="AT446" i="2"/>
  <c r="AT649" i="2"/>
  <c r="AT4" i="2"/>
  <c r="AT272" i="2"/>
  <c r="AT438" i="2"/>
  <c r="AT651" i="2"/>
  <c r="AT569" i="2"/>
  <c r="AT88" i="2"/>
  <c r="AT120" i="2"/>
  <c r="AT352" i="2"/>
  <c r="AT394" i="2"/>
  <c r="AT73" i="2"/>
  <c r="AT639" i="2"/>
  <c r="AR126" i="2"/>
  <c r="AR76" i="2"/>
  <c r="AR348" i="2"/>
  <c r="AR482" i="2"/>
  <c r="AR308" i="2"/>
  <c r="AR127" i="2"/>
  <c r="AR333" i="2"/>
  <c r="AU701" i="2"/>
  <c r="AU103" i="2"/>
  <c r="AU134" i="2"/>
  <c r="AU493" i="2"/>
  <c r="AU203" i="2"/>
  <c r="AR203" i="2"/>
  <c r="AU271" i="2"/>
  <c r="AU294" i="2"/>
  <c r="AU55" i="2"/>
  <c r="AR55" i="2"/>
  <c r="AU252" i="2"/>
  <c r="AU382" i="2"/>
  <c r="AU170" i="2"/>
  <c r="AR170" i="2"/>
  <c r="AU3" i="2"/>
  <c r="AU90" i="2"/>
  <c r="AR90" i="2"/>
  <c r="AT622" i="2"/>
  <c r="AS718" i="2"/>
  <c r="AS434" i="2"/>
  <c r="AS257" i="2"/>
  <c r="AS58" i="2"/>
  <c r="AS415" i="2"/>
  <c r="AS31" i="2"/>
  <c r="AS151" i="2"/>
  <c r="AS725" i="2"/>
  <c r="AS327" i="2"/>
  <c r="AS174" i="2"/>
  <c r="AS452" i="2"/>
  <c r="AS467" i="2"/>
  <c r="AS204" i="2"/>
  <c r="AS455" i="2"/>
  <c r="AS484" i="2"/>
  <c r="AT718" i="2"/>
  <c r="AT583" i="2"/>
  <c r="AT666" i="2"/>
  <c r="AT417" i="2"/>
  <c r="AT496" i="2"/>
  <c r="AT679" i="2"/>
  <c r="AT56" i="2"/>
  <c r="AT454" i="2"/>
  <c r="AT28" i="2"/>
  <c r="AT690" i="2"/>
  <c r="AT640" i="2"/>
  <c r="AT475" i="2"/>
  <c r="AT317" i="2"/>
  <c r="AT125" i="2"/>
  <c r="AT59" i="2"/>
  <c r="AT424" i="2"/>
  <c r="AS280" i="2"/>
  <c r="AS168" i="2"/>
  <c r="AS442" i="2"/>
  <c r="AS681" i="2"/>
  <c r="AS576" i="2"/>
  <c r="AS349" i="2"/>
  <c r="AS63" i="2"/>
  <c r="AS621" i="2"/>
  <c r="AR159" i="2"/>
  <c r="AS100" i="2"/>
  <c r="AR561" i="2"/>
  <c r="AT107" i="2"/>
  <c r="AR405" i="2"/>
  <c r="AR582" i="2"/>
  <c r="AR325" i="2"/>
  <c r="AT576" i="2"/>
  <c r="AU262" i="2"/>
  <c r="AS248" i="2"/>
  <c r="AS509" i="2"/>
  <c r="AS619" i="2"/>
  <c r="AS713" i="2"/>
  <c r="AS397" i="2"/>
  <c r="AS585" i="2"/>
  <c r="AS647" i="2"/>
  <c r="AS114" i="2"/>
  <c r="AS686" i="2"/>
  <c r="AS464" i="2"/>
  <c r="AS736" i="2"/>
  <c r="AS524" i="2"/>
  <c r="AR524" i="2"/>
  <c r="AS650" i="2"/>
  <c r="AS364" i="2"/>
  <c r="AS494" i="2"/>
  <c r="AS173" i="2"/>
  <c r="AS309" i="2"/>
  <c r="AS75" i="2"/>
  <c r="AS68" i="2"/>
  <c r="AS329" i="2"/>
  <c r="AS380" i="2"/>
  <c r="AT157" i="2"/>
  <c r="AS607" i="2"/>
  <c r="AS315" i="2"/>
  <c r="AS553" i="2"/>
  <c r="AS502" i="2"/>
  <c r="AS140" i="2"/>
  <c r="AS389" i="2"/>
  <c r="AS40" i="2"/>
  <c r="AS403" i="2"/>
  <c r="AS421" i="2"/>
  <c r="AS65" i="2"/>
  <c r="AT143" i="2"/>
  <c r="AT215" i="2"/>
  <c r="AT528" i="2"/>
  <c r="AT372" i="2"/>
  <c r="AT206" i="2"/>
  <c r="AT544" i="2"/>
  <c r="AT78" i="2"/>
  <c r="AT414" i="2"/>
  <c r="AT368" i="2"/>
  <c r="AT600" i="2"/>
  <c r="AR628" i="2"/>
  <c r="AR627" i="2"/>
  <c r="AR184" i="2"/>
  <c r="AR656" i="2"/>
  <c r="AU456" i="2"/>
  <c r="AR456" i="2"/>
  <c r="AR315" i="2"/>
  <c r="AU315" i="2"/>
  <c r="AU659" i="2"/>
  <c r="AU502" i="2"/>
  <c r="AR502" i="2"/>
  <c r="AU180" i="2"/>
  <c r="AU389" i="2"/>
  <c r="AR389" i="2"/>
  <c r="AU623" i="2"/>
  <c r="AR623" i="2"/>
  <c r="AU527" i="2"/>
  <c r="AS636" i="2"/>
  <c r="AS451" i="2"/>
  <c r="AS367" i="2"/>
  <c r="AS27" i="2"/>
  <c r="AS29" i="2"/>
  <c r="AS191" i="2"/>
  <c r="AS338" i="2"/>
  <c r="AS224" i="2"/>
  <c r="AS423" i="2"/>
  <c r="AS535" i="2"/>
  <c r="AT670" i="2"/>
  <c r="AT293" i="2"/>
  <c r="AT268" i="2"/>
  <c r="AT20" i="2"/>
  <c r="AT631" i="2"/>
  <c r="AT176" i="2"/>
  <c r="AT53" i="2"/>
  <c r="AT304" i="2"/>
  <c r="AT324" i="2"/>
  <c r="AS734" i="2"/>
  <c r="AS291" i="2"/>
  <c r="AS356" i="2"/>
  <c r="AS237" i="2"/>
  <c r="AS579" i="2"/>
  <c r="AS353" i="2"/>
  <c r="AS146" i="2"/>
  <c r="AS346" i="2"/>
  <c r="AS21" i="2"/>
  <c r="AS642" i="2"/>
  <c r="AS170" i="2"/>
  <c r="AS392" i="2"/>
  <c r="AS526" i="2"/>
  <c r="AT613" i="2"/>
  <c r="AT117" i="2"/>
  <c r="AT723" i="2"/>
  <c r="AT493" i="2"/>
  <c r="AT203" i="2"/>
  <c r="AT271" i="2"/>
  <c r="AT294" i="2"/>
  <c r="AT55" i="2"/>
  <c r="AT252" i="2"/>
  <c r="AT555" i="2"/>
  <c r="AT443" i="2"/>
  <c r="AT104" i="2"/>
  <c r="AR531" i="2"/>
  <c r="AR38" i="2"/>
  <c r="AR214" i="2"/>
  <c r="AR231" i="2"/>
  <c r="AR79" i="2"/>
  <c r="AR488" i="2"/>
  <c r="AU734" i="2"/>
  <c r="AU291" i="2"/>
  <c r="AR291" i="2"/>
  <c r="AU356" i="2"/>
  <c r="AU237" i="2"/>
  <c r="AU283" i="2"/>
  <c r="AU18" i="2"/>
  <c r="AU12" i="2"/>
  <c r="AR12" i="2"/>
  <c r="AU361" i="2"/>
  <c r="AU722" i="2"/>
  <c r="AU642" i="2"/>
  <c r="AU49" i="2"/>
  <c r="AR49" i="2"/>
  <c r="AU639" i="2"/>
  <c r="AU104" i="2"/>
  <c r="AS708" i="2"/>
  <c r="AS583" i="2"/>
  <c r="AS219" i="2"/>
  <c r="AS387" i="2"/>
  <c r="AS495" i="2"/>
  <c r="AS359" i="2"/>
  <c r="AS525" i="2"/>
  <c r="AS609" i="2"/>
  <c r="AS202" i="2"/>
  <c r="AS369" i="2"/>
  <c r="AS540" i="2"/>
  <c r="AS573" i="2"/>
  <c r="AS299" i="2"/>
  <c r="AS249" i="2"/>
  <c r="AS244" i="2"/>
  <c r="AT461" i="2"/>
  <c r="AT409" i="2"/>
  <c r="AT257" i="2"/>
  <c r="AT167" i="2"/>
  <c r="AT495" i="2"/>
  <c r="AT359" i="2"/>
  <c r="AT525" i="2"/>
  <c r="AT609" i="2"/>
  <c r="AT202" i="2"/>
  <c r="AT369" i="2"/>
  <c r="AT540" i="2"/>
  <c r="AT573" i="2"/>
  <c r="AT299" i="2"/>
  <c r="AT249" i="2"/>
  <c r="AT244" i="2"/>
  <c r="AS657" i="2"/>
  <c r="AS729" i="2"/>
  <c r="AS169" i="2"/>
  <c r="AS521" i="2"/>
  <c r="AR268" i="2"/>
  <c r="AT46" i="2"/>
  <c r="AS615" i="2"/>
  <c r="AS732" i="2"/>
  <c r="AS737" i="2"/>
  <c r="AS687" i="2"/>
  <c r="AS676" i="2"/>
  <c r="AS245" i="2"/>
  <c r="AS500" i="2"/>
  <c r="AS727" i="2"/>
  <c r="AS411" i="2"/>
  <c r="AS470" i="2"/>
  <c r="AS549" i="2"/>
  <c r="AS330" i="2"/>
  <c r="AS342" i="2"/>
  <c r="AS720" i="2"/>
  <c r="AS113" i="2"/>
  <c r="AS448" i="2"/>
  <c r="AS449" i="2"/>
  <c r="AS34" i="2"/>
  <c r="AS261" i="2"/>
  <c r="AS97" i="2"/>
  <c r="AS307" i="2"/>
  <c r="AS331" i="2"/>
  <c r="AS375" i="2"/>
  <c r="AS675" i="2"/>
  <c r="AS511" i="2"/>
  <c r="AS419" i="2"/>
  <c r="AS51" i="2"/>
  <c r="AS311" i="2"/>
  <c r="AS285" i="2"/>
  <c r="AS67" i="2"/>
  <c r="AS678" i="2"/>
  <c r="AS227" i="2"/>
  <c r="AS542" i="2"/>
  <c r="AT607" i="2"/>
  <c r="AT315" i="2"/>
  <c r="AT553" i="2"/>
  <c r="AT502" i="2"/>
  <c r="AT140" i="2"/>
  <c r="AT389" i="2"/>
  <c r="AT40" i="2"/>
  <c r="AT403" i="2"/>
  <c r="AT421" i="2"/>
  <c r="AT115" i="2"/>
  <c r="AR162" i="2"/>
  <c r="AU501" i="2"/>
  <c r="AR501" i="2"/>
  <c r="AU221" i="2"/>
  <c r="AR221" i="2"/>
  <c r="AU528" i="2"/>
  <c r="AU595" i="2"/>
  <c r="AU426" i="2"/>
  <c r="AU301" i="2"/>
  <c r="AU7" i="2"/>
  <c r="AR7" i="2"/>
  <c r="AT266" i="2"/>
  <c r="AS319" i="2"/>
  <c r="AS111" i="2"/>
  <c r="AS699" i="2"/>
  <c r="AS320" i="2"/>
  <c r="AS303" i="2"/>
  <c r="AS256" i="2"/>
  <c r="AS300" i="2"/>
  <c r="AS552" i="2"/>
  <c r="AS548" i="2"/>
  <c r="AT668" i="2"/>
  <c r="AT703" i="2"/>
  <c r="AT110" i="2"/>
  <c r="AT486" i="2"/>
  <c r="AT15" i="2"/>
  <c r="AT505" i="2"/>
  <c r="AT200" i="2"/>
  <c r="AT480" i="2"/>
  <c r="AT485" i="2"/>
  <c r="AS588" i="2"/>
  <c r="AS445" i="2"/>
  <c r="AS263" i="2"/>
  <c r="AS373" i="2"/>
  <c r="AS269" i="2"/>
  <c r="AS2" i="2"/>
  <c r="AS624" i="2"/>
  <c r="AS398" i="2"/>
  <c r="AS376" i="2"/>
  <c r="AS120" i="2"/>
  <c r="AS352" i="2"/>
  <c r="AS394" i="2"/>
  <c r="AS73" i="2"/>
  <c r="AS639" i="2"/>
  <c r="AS90" i="2"/>
  <c r="AV90" i="2" s="1"/>
  <c r="AT734" i="2"/>
  <c r="AT335" i="2"/>
  <c r="AT254" i="2"/>
  <c r="AT179" i="2"/>
  <c r="AT194" i="2"/>
  <c r="AT236" i="2"/>
  <c r="AT13" i="2"/>
  <c r="AT247" i="2"/>
  <c r="AT533" i="2"/>
  <c r="AT343" i="2"/>
  <c r="AT49" i="2"/>
  <c r="AT3" i="2"/>
  <c r="AT190" i="2"/>
  <c r="AR217" i="2"/>
  <c r="AR401" i="2"/>
  <c r="AR98" i="2"/>
  <c r="AR440" i="2"/>
  <c r="AR610" i="2"/>
  <c r="AR195" i="2"/>
  <c r="AR178" i="2"/>
  <c r="AR279" i="2"/>
  <c r="AR458" i="2"/>
  <c r="AU588" i="2"/>
  <c r="AR588" i="2"/>
  <c r="AU445" i="2"/>
  <c r="AU263" i="2"/>
  <c r="AR263" i="2"/>
  <c r="AU373" i="2"/>
  <c r="AU269" i="2"/>
  <c r="AR269" i="2"/>
  <c r="AU2" i="2"/>
  <c r="AU336" i="2"/>
  <c r="AU223" i="2"/>
  <c r="AU546" i="2"/>
  <c r="AU468" i="2"/>
  <c r="AU705" i="2"/>
  <c r="AU305" i="2"/>
  <c r="AU463" i="2"/>
  <c r="AU79" i="2"/>
  <c r="AU704" i="2"/>
  <c r="AU96" i="2"/>
  <c r="AU273" i="2"/>
  <c r="AU558" i="2"/>
  <c r="AU208" i="2"/>
  <c r="AU446" i="2"/>
  <c r="AU376" i="2"/>
  <c r="AU154" i="2"/>
  <c r="AU656" i="2"/>
  <c r="AU259" i="2"/>
  <c r="AU272" i="2"/>
  <c r="AU390" i="2"/>
  <c r="AU38" i="2"/>
  <c r="AU719" i="2"/>
  <c r="AR2" i="2"/>
  <c r="AU82" i="2"/>
  <c r="AU536" i="2"/>
  <c r="AU189" i="2"/>
  <c r="AU422" i="2"/>
  <c r="AU42" i="2"/>
  <c r="AU14" i="2"/>
  <c r="AU25" i="2"/>
  <c r="AU700" i="2"/>
  <c r="AU120" i="2"/>
  <c r="AU352" i="2"/>
  <c r="AR352" i="2"/>
  <c r="AU394" i="2"/>
  <c r="AR394" i="2"/>
  <c r="AU555" i="2"/>
  <c r="AU532" i="2"/>
  <c r="AU392" i="2"/>
  <c r="AR392" i="2"/>
  <c r="AU190" i="2"/>
  <c r="AT509" i="2"/>
  <c r="AS473" i="2"/>
  <c r="AS409" i="2"/>
  <c r="AS119" i="2"/>
  <c r="AS496" i="2"/>
  <c r="AS679" i="2"/>
  <c r="AS56" i="2"/>
  <c r="AS454" i="2"/>
  <c r="AS28" i="2"/>
  <c r="AS690" i="2"/>
  <c r="AS640" i="2"/>
  <c r="AS475" i="2"/>
  <c r="AS317" i="2"/>
  <c r="AS125" i="2"/>
  <c r="AS59" i="2"/>
  <c r="AS424" i="2"/>
  <c r="AT473" i="2"/>
  <c r="AT434" i="2"/>
  <c r="AT219" i="2"/>
  <c r="AT387" i="2"/>
  <c r="AT41" i="2"/>
  <c r="AT212" i="2"/>
  <c r="AT77" i="2"/>
  <c r="AT429" i="2"/>
  <c r="AT193" i="2"/>
  <c r="AT222" i="2"/>
  <c r="AT60" i="2"/>
  <c r="AT592" i="2"/>
  <c r="AT265" i="2"/>
  <c r="AT287" i="2"/>
  <c r="AT101" i="2"/>
  <c r="AS655" i="2"/>
  <c r="AS171" i="2"/>
  <c r="AS142" i="2"/>
  <c r="AR161" i="2"/>
  <c r="AR380" i="2"/>
  <c r="AT216" i="2"/>
  <c r="AU37" i="2"/>
  <c r="AS671" i="2"/>
  <c r="AS571" i="2"/>
  <c r="AS211" i="2"/>
  <c r="AS377" i="2"/>
  <c r="AS323" i="2"/>
  <c r="AS719" i="2"/>
  <c r="AS566" i="2"/>
  <c r="AS106" i="2"/>
  <c r="AS517" i="2"/>
  <c r="AS46" i="2"/>
  <c r="AS281" i="2"/>
  <c r="AS91" i="2"/>
  <c r="AS663" i="2"/>
  <c r="AS121" i="2"/>
  <c r="AS3" i="2"/>
  <c r="AS143" i="2"/>
  <c r="AS215" i="2"/>
  <c r="AS528" i="2"/>
  <c r="AS372" i="2"/>
  <c r="AS206" i="2"/>
  <c r="AS544" i="2"/>
  <c r="AS78" i="2"/>
  <c r="AS414" i="2"/>
  <c r="AS697" i="2"/>
  <c r="AT456" i="2"/>
  <c r="AT635" i="2"/>
  <c r="AT659" i="2"/>
  <c r="AT129" i="2"/>
  <c r="AT180" i="2"/>
  <c r="AT318" i="2"/>
  <c r="AT301" i="2"/>
  <c r="AT527" i="2"/>
  <c r="AT148" i="2"/>
  <c r="AT65" i="2"/>
  <c r="AR358" i="2"/>
  <c r="AR339" i="2"/>
  <c r="AR96" i="2"/>
  <c r="AR14" i="2"/>
  <c r="AR272" i="2"/>
  <c r="AR312" i="2"/>
  <c r="AR158" i="2"/>
  <c r="AR260" i="2"/>
  <c r="AR188" i="2"/>
  <c r="AR286" i="2"/>
  <c r="AR39" i="2"/>
  <c r="AR8" i="2"/>
  <c r="AU675" i="2"/>
  <c r="AU215" i="2"/>
  <c r="AU477" i="2"/>
  <c r="AU428" i="2"/>
  <c r="AR428" i="2"/>
  <c r="AU197" i="2"/>
  <c r="AU285" i="2"/>
  <c r="AR285" i="2"/>
  <c r="AU67" i="2"/>
  <c r="AR67" i="2"/>
  <c r="AS670" i="2"/>
  <c r="AS293" i="2"/>
  <c r="AS268" i="2"/>
  <c r="AS20" i="2"/>
  <c r="AS631" i="2"/>
  <c r="AS176" i="2"/>
  <c r="AS53" i="2"/>
  <c r="AS138" i="2"/>
  <c r="AS99" i="2"/>
  <c r="AS667" i="2"/>
  <c r="AS435" i="2"/>
  <c r="AT451" i="2"/>
  <c r="AT367" i="2"/>
  <c r="AT27" i="2"/>
  <c r="AT29" i="2"/>
  <c r="AT191" i="2"/>
  <c r="AT498" i="2"/>
  <c r="AT338" i="2"/>
  <c r="AT224" i="2"/>
  <c r="AT423" i="2"/>
  <c r="AS613" i="2"/>
  <c r="AS117" i="2"/>
  <c r="AS493" i="2"/>
  <c r="AS203" i="2"/>
  <c r="AS271" i="2"/>
  <c r="AS294" i="2"/>
  <c r="AS55" i="2"/>
  <c r="AS252" i="2"/>
  <c r="AS555" i="2"/>
  <c r="AS443" i="2"/>
  <c r="AS104" i="2"/>
  <c r="AT731" i="2"/>
  <c r="AT291" i="2"/>
  <c r="AT356" i="2"/>
  <c r="AT237" i="2"/>
  <c r="AT579" i="2"/>
  <c r="AT353" i="2"/>
  <c r="AT146" i="2"/>
  <c r="AT346" i="2"/>
  <c r="AT21" i="2"/>
  <c r="AT642" i="2"/>
  <c r="AT170" i="2"/>
  <c r="AT392" i="2"/>
  <c r="AT526" i="2"/>
  <c r="AR594" i="2"/>
  <c r="AR604" i="2"/>
  <c r="AR512" i="2"/>
  <c r="AR30" i="2"/>
  <c r="AR479" i="2"/>
  <c r="AR93" i="2"/>
  <c r="AR503" i="2"/>
  <c r="AR156" i="2"/>
  <c r="AR516" i="2"/>
  <c r="AU613" i="2"/>
  <c r="AU117" i="2"/>
  <c r="AR117" i="2"/>
  <c r="AU723" i="2"/>
  <c r="AU664" i="2"/>
  <c r="AR664" i="2"/>
  <c r="AR579" i="2"/>
  <c r="AU579" i="2"/>
  <c r="AU353" i="2"/>
  <c r="AR353" i="2"/>
  <c r="AU146" i="2"/>
  <c r="AU346" i="2"/>
  <c r="AR346" i="2"/>
  <c r="AU21" i="2"/>
  <c r="AR21" i="2"/>
  <c r="AS461" i="2"/>
  <c r="AS632" i="2"/>
  <c r="AS167" i="2"/>
  <c r="AS706" i="2"/>
  <c r="AS209" i="2"/>
  <c r="AS586" i="2"/>
  <c r="AR157" i="2"/>
  <c r="AR514" i="2"/>
  <c r="AR137" i="2"/>
  <c r="AR542" i="2"/>
  <c r="AT370" i="2"/>
  <c r="AU4" i="2"/>
  <c r="AR292" i="2"/>
  <c r="AR546" i="2"/>
  <c r="AR255" i="2"/>
  <c r="AR596" i="2"/>
  <c r="AR165" i="2"/>
  <c r="AR626" i="2"/>
  <c r="AR223" i="2"/>
  <c r="AR109" i="2"/>
  <c r="AR24" i="2"/>
  <c r="AR11" i="2"/>
  <c r="AR69" i="2"/>
  <c r="AR569" i="2"/>
  <c r="AR593" i="2"/>
  <c r="AR336" i="2"/>
  <c r="AR81" i="2"/>
  <c r="AR510" i="2"/>
  <c r="AR332" i="2"/>
  <c r="AR476" i="2"/>
  <c r="AR192" i="2"/>
  <c r="AR25" i="2"/>
  <c r="AR295" i="2"/>
  <c r="AR306" i="2"/>
  <c r="AR86" i="2"/>
  <c r="AR182" i="2"/>
  <c r="AR166" i="2"/>
  <c r="AR453" i="2"/>
  <c r="AR6" i="2"/>
  <c r="AR431" i="2"/>
  <c r="AR402" i="2"/>
  <c r="AU708" i="2"/>
  <c r="AU718" i="2"/>
  <c r="AU473" i="2"/>
  <c r="AU461" i="2"/>
  <c r="AU337" i="2"/>
  <c r="AU583" i="2"/>
  <c r="AU434" i="2"/>
  <c r="AR434" i="2"/>
  <c r="AU409" i="2"/>
  <c r="AU632" i="2"/>
  <c r="AR632" i="2"/>
  <c r="AU666" i="2"/>
  <c r="AU219" i="2"/>
  <c r="AU257" i="2"/>
  <c r="AR257" i="2"/>
  <c r="AU119" i="2"/>
  <c r="AR119" i="2"/>
  <c r="AU417" i="2"/>
  <c r="AU387" i="2"/>
  <c r="AR387" i="2"/>
  <c r="AU167" i="2"/>
  <c r="AR167" i="2"/>
  <c r="AU58" i="2"/>
  <c r="AU496" i="2"/>
  <c r="AU41" i="2"/>
  <c r="AR41" i="2"/>
  <c r="AU495" i="2"/>
  <c r="AU415" i="2"/>
  <c r="AU679" i="2"/>
  <c r="AU212" i="2"/>
  <c r="AU359" i="2"/>
  <c r="AR359" i="2"/>
  <c r="AU31" i="2"/>
  <c r="AR31" i="2"/>
  <c r="AU56" i="2"/>
  <c r="AU77" i="2"/>
  <c r="AU525" i="2"/>
  <c r="AU151" i="2"/>
  <c r="AU454" i="2"/>
  <c r="AU429" i="2"/>
  <c r="AR429" i="2"/>
  <c r="AU609" i="2"/>
  <c r="AU725" i="2"/>
  <c r="AU28" i="2"/>
  <c r="AR28" i="2"/>
  <c r="AU193" i="2"/>
  <c r="AU202" i="2"/>
  <c r="AU327" i="2"/>
  <c r="AU690" i="2"/>
  <c r="AU222" i="2"/>
  <c r="AR222" i="2"/>
  <c r="AU369" i="2"/>
  <c r="AR369" i="2"/>
  <c r="AU174" i="2"/>
  <c r="AU640" i="2"/>
  <c r="AR60" i="2"/>
  <c r="AU540" i="2"/>
  <c r="AU452" i="2"/>
  <c r="AR452" i="2"/>
  <c r="AU475" i="2"/>
  <c r="AU592" i="2"/>
  <c r="AU573" i="2"/>
  <c r="AU467" i="2"/>
  <c r="AU317" i="2"/>
  <c r="AU265" i="2"/>
  <c r="AR265" i="2"/>
  <c r="AU299" i="2"/>
  <c r="AU204" i="2"/>
  <c r="AU125" i="2"/>
  <c r="AR125" i="2"/>
  <c r="AU287" i="2"/>
  <c r="AR287" i="2"/>
  <c r="AU249" i="2"/>
  <c r="AU455" i="2"/>
  <c r="AR455" i="2"/>
  <c r="AU59" i="2"/>
  <c r="AR59" i="2"/>
  <c r="AU101" i="2"/>
  <c r="AU244" i="2"/>
  <c r="AU484" i="2"/>
  <c r="AU424" i="2"/>
  <c r="AS538" i="2"/>
  <c r="AS108" i="2"/>
  <c r="AS277" i="2"/>
  <c r="AS124" i="2"/>
  <c r="AS355" i="2"/>
  <c r="AS47" i="2"/>
  <c r="AS54" i="2"/>
  <c r="AS226" i="2"/>
  <c r="AS139" i="2"/>
  <c r="AT280" i="2"/>
  <c r="AT442" i="2"/>
  <c r="AT375" i="2"/>
  <c r="AT538" i="2"/>
  <c r="AT5" i="2"/>
  <c r="AT644" i="2"/>
  <c r="AT213" i="2"/>
  <c r="AT378" i="2"/>
  <c r="AT529" i="2"/>
  <c r="AT246" i="2"/>
  <c r="AT530" i="2"/>
  <c r="AR220" i="2"/>
  <c r="AR411" i="2"/>
  <c r="AR686" i="2"/>
  <c r="AR284" i="2"/>
  <c r="AR549" i="2"/>
  <c r="AU5" i="2"/>
  <c r="AR262" i="2"/>
  <c r="AS698" i="2"/>
  <c r="AS132" i="2"/>
  <c r="AS35" i="2"/>
  <c r="AS344" i="2"/>
  <c r="AS50" i="2"/>
  <c r="AS159" i="2"/>
  <c r="AS234" i="2"/>
  <c r="AS105" i="2"/>
  <c r="AS262" i="2"/>
  <c r="AS674" i="2"/>
  <c r="AS366" i="2"/>
  <c r="AS328" i="2"/>
  <c r="AT706" i="2"/>
  <c r="AT209" i="2"/>
  <c r="AT586" i="2"/>
  <c r="AT400" i="2"/>
  <c r="AT441" i="2"/>
  <c r="AT45" i="2"/>
  <c r="AT554" i="2"/>
  <c r="AT100" i="2"/>
  <c r="AT490" i="2"/>
  <c r="AT561" i="2"/>
  <c r="AT314" i="2"/>
  <c r="AR571" i="2"/>
  <c r="AR245" i="2"/>
  <c r="AR290" i="2"/>
  <c r="AR64" i="2"/>
  <c r="AR464" i="2"/>
  <c r="AS427" i="2"/>
  <c r="AS251" i="2"/>
  <c r="AS603" i="2"/>
  <c r="AS660" i="2"/>
  <c r="AS150" i="2"/>
  <c r="AS82" i="2"/>
  <c r="AS350" i="2"/>
  <c r="AS87" i="2"/>
  <c r="AS365" i="2"/>
  <c r="AR288" i="2"/>
  <c r="AT710" i="2"/>
  <c r="AR145" i="2"/>
  <c r="AR261" i="2"/>
  <c r="AR641" i="2"/>
  <c r="AR331" i="2"/>
  <c r="AR52" i="2"/>
  <c r="AT358" i="2"/>
  <c r="AT578" i="2"/>
  <c r="AT345" i="2"/>
  <c r="AS400" i="2"/>
  <c r="AS107" i="2"/>
  <c r="AS5" i="2"/>
  <c r="AS644" i="2"/>
  <c r="AS213" i="2"/>
  <c r="AS378" i="2"/>
  <c r="AS529" i="2"/>
  <c r="AS246" i="2"/>
  <c r="AS530" i="2"/>
  <c r="AT171" i="2"/>
  <c r="AT142" i="2"/>
  <c r="AT349" i="2"/>
  <c r="AT711" i="2"/>
  <c r="AT683" i="2"/>
  <c r="AT102" i="2"/>
  <c r="AT450" i="2"/>
  <c r="AT313" i="2"/>
  <c r="AT205" i="2"/>
  <c r="AT478" i="2"/>
  <c r="AT362" i="2"/>
  <c r="AT232" i="2"/>
  <c r="AR509" i="2"/>
  <c r="AR513" i="2"/>
  <c r="AR653" i="2"/>
  <c r="AR147" i="2"/>
  <c r="AR22" i="2"/>
  <c r="AS716" i="2"/>
  <c r="AS241" i="2"/>
  <c r="AS591" i="2"/>
  <c r="AS240" i="2"/>
  <c r="AS385" i="2"/>
  <c r="AS230" i="2"/>
  <c r="AS131" i="2"/>
  <c r="AS183" i="2"/>
  <c r="AS70" i="2"/>
  <c r="AS605" i="2"/>
  <c r="AT407" i="2"/>
  <c r="AR322" i="2"/>
  <c r="AR9" i="2"/>
  <c r="AT568" i="2"/>
  <c r="AT302" i="2"/>
  <c r="AR496" i="2"/>
  <c r="AS459" i="2"/>
  <c r="AS683" i="2"/>
  <c r="AS102" i="2"/>
  <c r="AS450" i="2"/>
  <c r="AS313" i="2"/>
  <c r="AS205" i="2"/>
  <c r="AS478" i="2"/>
  <c r="AS362" i="2"/>
  <c r="AS232" i="2"/>
  <c r="AT657" i="2"/>
  <c r="AT168" i="2"/>
  <c r="AT681" i="2"/>
  <c r="AT621" i="2"/>
  <c r="AT50" i="2"/>
  <c r="AT159" i="2"/>
  <c r="AT234" i="2"/>
  <c r="AT105" i="2"/>
  <c r="AT262" i="2"/>
  <c r="AT674" i="2"/>
  <c r="AT366" i="2"/>
  <c r="AT328" i="2"/>
  <c r="AR248" i="2"/>
  <c r="AR413" i="2"/>
  <c r="AR347" i="2"/>
  <c r="AR74" i="2"/>
  <c r="AS618" i="2"/>
  <c r="AS739" i="2"/>
  <c r="AS381" i="2"/>
  <c r="AS85" i="2"/>
  <c r="AS296" i="2"/>
  <c r="AS471" i="2"/>
  <c r="AS508" i="2"/>
  <c r="AS384" i="2"/>
  <c r="AT251" i="2"/>
  <c r="AR621" i="2"/>
  <c r="AR205" i="2"/>
  <c r="AS711" i="2"/>
  <c r="AS441" i="2"/>
  <c r="AS45" i="2"/>
  <c r="AS216" i="2"/>
  <c r="AS554" i="2"/>
  <c r="AS490" i="2"/>
  <c r="AS561" i="2"/>
  <c r="AS314" i="2"/>
  <c r="AT655" i="2"/>
  <c r="AT729" i="2"/>
  <c r="AT169" i="2"/>
  <c r="AT63" i="2"/>
  <c r="AT459" i="2"/>
  <c r="AT108" i="2"/>
  <c r="AT277" i="2"/>
  <c r="AT124" i="2"/>
  <c r="AT355" i="2"/>
  <c r="AT47" i="2"/>
  <c r="AT54" i="2"/>
  <c r="AT226" i="2"/>
  <c r="AT139" i="2"/>
  <c r="AR497" i="2"/>
  <c r="AR326" i="2"/>
  <c r="AR44" i="2"/>
  <c r="AS669" i="2"/>
  <c r="AS469" i="2"/>
  <c r="AS88" i="2"/>
  <c r="AS407" i="2"/>
  <c r="AS128" i="2"/>
  <c r="AS16" i="2"/>
  <c r="AS370" i="2"/>
  <c r="AS48" i="2"/>
  <c r="AS116" i="2"/>
  <c r="AT660" i="2"/>
  <c r="AR577" i="2"/>
  <c r="AR645" i="2"/>
  <c r="AR330" i="2"/>
  <c r="AU706" i="2"/>
  <c r="AU655" i="2"/>
  <c r="AU657" i="2"/>
  <c r="AU280" i="2"/>
  <c r="AU209" i="2"/>
  <c r="AU171" i="2"/>
  <c r="AU729" i="2"/>
  <c r="AU168" i="2"/>
  <c r="AU442" i="2"/>
  <c r="AU586" i="2"/>
  <c r="AR586" i="2"/>
  <c r="AU142" i="2"/>
  <c r="AU169" i="2"/>
  <c r="AU681" i="2"/>
  <c r="AU375" i="2"/>
  <c r="AU576" i="2"/>
  <c r="AU349" i="2"/>
  <c r="AU63" i="2"/>
  <c r="AU621" i="2"/>
  <c r="AU538" i="2"/>
  <c r="AR538" i="2"/>
  <c r="AU400" i="2"/>
  <c r="AU711" i="2"/>
  <c r="AU459" i="2"/>
  <c r="AU50" i="2"/>
  <c r="AU107" i="2"/>
  <c r="AU441" i="2"/>
  <c r="AU683" i="2"/>
  <c r="AU108" i="2"/>
  <c r="AU159" i="2"/>
  <c r="AU45" i="2"/>
  <c r="AU102" i="2"/>
  <c r="AU277" i="2"/>
  <c r="AU234" i="2"/>
  <c r="AU644" i="2"/>
  <c r="AU216" i="2"/>
  <c r="AR450" i="2"/>
  <c r="AU450" i="2"/>
  <c r="AU124" i="2"/>
  <c r="AU105" i="2"/>
  <c r="AU213" i="2"/>
  <c r="AR213" i="2"/>
  <c r="AU554" i="2"/>
  <c r="AU313" i="2"/>
  <c r="AU355" i="2"/>
  <c r="AU378" i="2"/>
  <c r="AU100" i="2"/>
  <c r="AR100" i="2"/>
  <c r="AU205" i="2"/>
  <c r="AU47" i="2"/>
  <c r="AU674" i="2"/>
  <c r="AU529" i="2"/>
  <c r="AU490" i="2"/>
  <c r="AU478" i="2"/>
  <c r="AU54" i="2"/>
  <c r="AR54" i="2"/>
  <c r="AU366" i="2"/>
  <c r="AU246" i="2"/>
  <c r="AR246" i="2"/>
  <c r="AU561" i="2"/>
  <c r="AU362" i="2"/>
  <c r="AR226" i="2"/>
  <c r="AU328" i="2"/>
  <c r="AU530" i="2"/>
  <c r="AU314" i="2"/>
  <c r="AU232" i="2"/>
  <c r="AU139" i="2"/>
  <c r="AR70" i="2"/>
  <c r="AU226" i="2"/>
  <c r="AS562" i="2"/>
  <c r="AS233" i="2"/>
  <c r="AS152" i="2"/>
  <c r="AS266" i="2"/>
  <c r="AT427" i="2"/>
  <c r="AT603" i="2"/>
  <c r="AT85" i="2"/>
  <c r="AT16" i="2"/>
  <c r="AT87" i="2"/>
  <c r="AT365" i="2"/>
  <c r="AT52" i="2"/>
  <c r="AT551" i="2"/>
  <c r="AT118" i="2"/>
  <c r="AT559" i="2"/>
  <c r="AR323" i="2"/>
  <c r="AR581" i="2"/>
  <c r="AR536" i="2"/>
  <c r="AR113" i="2"/>
  <c r="AR694" i="2"/>
  <c r="AR448" i="2"/>
  <c r="AR289" i="2"/>
  <c r="AR494" i="2"/>
  <c r="AR175" i="2"/>
  <c r="AR173" i="2"/>
  <c r="AR153" i="2"/>
  <c r="AR34" i="2"/>
  <c r="AR309" i="2"/>
  <c r="AR523" i="2"/>
  <c r="AR172" i="2"/>
  <c r="AR75" i="2"/>
  <c r="AR563" i="2"/>
  <c r="AR97" i="2"/>
  <c r="AR91" i="2"/>
  <c r="AR597" i="2"/>
  <c r="AR606" i="2"/>
  <c r="AR307" i="2"/>
  <c r="AR297" i="2"/>
  <c r="AR444" i="2"/>
  <c r="AR340" i="2"/>
  <c r="AR520" i="2"/>
  <c r="AU669" i="2"/>
  <c r="AU716" i="2"/>
  <c r="AU427" i="2"/>
  <c r="AU618" i="2"/>
  <c r="AU521" i="2"/>
  <c r="AU698" i="2"/>
  <c r="AU241" i="2"/>
  <c r="AR241" i="2"/>
  <c r="AU251" i="2"/>
  <c r="AU739" i="2"/>
  <c r="AU469" i="2"/>
  <c r="AU132" i="2"/>
  <c r="AU591" i="2"/>
  <c r="AU603" i="2"/>
  <c r="AU636" i="2"/>
  <c r="AU88" i="2"/>
  <c r="AU35" i="2"/>
  <c r="AR35" i="2"/>
  <c r="AU240" i="2"/>
  <c r="AU660" i="2"/>
  <c r="AU381" i="2"/>
  <c r="AR381" i="2"/>
  <c r="AU407" i="2"/>
  <c r="AU385" i="2"/>
  <c r="AU150" i="2"/>
  <c r="AU85" i="2"/>
  <c r="AU128" i="2"/>
  <c r="AU230" i="2"/>
  <c r="AU296" i="2"/>
  <c r="AU16" i="2"/>
  <c r="AR16" i="2"/>
  <c r="AU131" i="2"/>
  <c r="AU471" i="2"/>
  <c r="AU350" i="2"/>
  <c r="AU344" i="2"/>
  <c r="AU87" i="2"/>
  <c r="AU183" i="2"/>
  <c r="AU370" i="2"/>
  <c r="AU508" i="2"/>
  <c r="AU70" i="2"/>
  <c r="AU365" i="2"/>
  <c r="AU384" i="2"/>
  <c r="AU48" i="2"/>
  <c r="AU605" i="2"/>
  <c r="AU710" i="2"/>
  <c r="AU94" i="2"/>
  <c r="AU398" i="2"/>
  <c r="AR398" i="2"/>
  <c r="AU562" i="2"/>
  <c r="AU177" i="2"/>
  <c r="AU551" i="2"/>
  <c r="AU420" i="2"/>
  <c r="AU228" i="2"/>
  <c r="AU233" i="2"/>
  <c r="AU519" i="2"/>
  <c r="AU118" i="2"/>
  <c r="AU33" i="2"/>
  <c r="AR33" i="2"/>
  <c r="AU288" i="2"/>
  <c r="AU152" i="2"/>
  <c r="AU462" i="2"/>
  <c r="AR462" i="2"/>
  <c r="AU559" i="2"/>
  <c r="AU116" i="2"/>
  <c r="AU617" i="2"/>
  <c r="AU266" i="2"/>
  <c r="AR266" i="2"/>
  <c r="AU638" i="2"/>
  <c r="AS94" i="2"/>
  <c r="AS420" i="2"/>
  <c r="AS33" i="2"/>
  <c r="AT669" i="2"/>
  <c r="AT698" i="2"/>
  <c r="AT132" i="2"/>
  <c r="AT35" i="2"/>
  <c r="AT385" i="2"/>
  <c r="AT82" i="2"/>
  <c r="AT350" i="2"/>
  <c r="AT508" i="2"/>
  <c r="AT605" i="2"/>
  <c r="AT562" i="2"/>
  <c r="AT233" i="2"/>
  <c r="AT152" i="2"/>
  <c r="AT638" i="2"/>
  <c r="AS374" i="2"/>
  <c r="AS358" i="2"/>
  <c r="AS534" i="2"/>
  <c r="AS625" i="2"/>
  <c r="AS14" i="2"/>
  <c r="AS272" i="2"/>
  <c r="AS312" i="2"/>
  <c r="AS560" i="2"/>
  <c r="AS149" i="2"/>
  <c r="AS316" i="2"/>
  <c r="AS556" i="2"/>
  <c r="AS286" i="2"/>
  <c r="AS282" i="2"/>
  <c r="AS474" i="2"/>
  <c r="AS648" i="2"/>
  <c r="AT705" i="2"/>
  <c r="AT181" i="2"/>
  <c r="AT386" i="2"/>
  <c r="AT628" i="2"/>
  <c r="AT162" i="2"/>
  <c r="AT564" i="2"/>
  <c r="AT534" i="2"/>
  <c r="AT339" i="2"/>
  <c r="AT416" i="2"/>
  <c r="AT238" i="2"/>
  <c r="AT625" i="2"/>
  <c r="AT96" i="2"/>
  <c r="AT682" i="2"/>
  <c r="AT14" i="2"/>
  <c r="AT135" i="2"/>
  <c r="AT225" i="2"/>
  <c r="AT379" i="2"/>
  <c r="AT253" i="2"/>
  <c r="AT643" i="2"/>
  <c r="AT62" i="2"/>
  <c r="AT312" i="2"/>
  <c r="AT363" i="2"/>
  <c r="AT627" i="2"/>
  <c r="AT259" i="2"/>
  <c r="AT560" i="2"/>
  <c r="AT158" i="2"/>
  <c r="AT187" i="2"/>
  <c r="AT149" i="2"/>
  <c r="AT260" i="2"/>
  <c r="AT207" i="2"/>
  <c r="AT656" i="2"/>
  <c r="AT316" i="2"/>
  <c r="AT188" i="2"/>
  <c r="AT466" i="2"/>
  <c r="AT556" i="2"/>
  <c r="AT408" i="2"/>
  <c r="AT37" i="2"/>
  <c r="AT286" i="2"/>
  <c r="AT154" i="2"/>
  <c r="AT80" i="2"/>
  <c r="AT39" i="2"/>
  <c r="AT282" i="2"/>
  <c r="AT341" i="2"/>
  <c r="AT8" i="2"/>
  <c r="AT112" i="2"/>
  <c r="AT474" i="2"/>
  <c r="AT371" i="2"/>
  <c r="AT84" i="2"/>
  <c r="AT648" i="2"/>
  <c r="AT557" i="2"/>
  <c r="AR143" i="2"/>
  <c r="AR129" i="2"/>
  <c r="AR180" i="2"/>
  <c r="AR544" i="2"/>
  <c r="AR78" i="2"/>
  <c r="AR527" i="2"/>
  <c r="AR148" i="2"/>
  <c r="AR437" i="2"/>
  <c r="AR65" i="2"/>
  <c r="AR697" i="2"/>
  <c r="AU374" i="2"/>
  <c r="AU386" i="2"/>
  <c r="AU564" i="2"/>
  <c r="AU682" i="2"/>
  <c r="AU312" i="2"/>
  <c r="AU466" i="2"/>
  <c r="AU282" i="2"/>
  <c r="AU648" i="2"/>
  <c r="AR441" i="2"/>
  <c r="AR183" i="2"/>
  <c r="AR139" i="2"/>
  <c r="AS52" i="2"/>
  <c r="AS551" i="2"/>
  <c r="AS118" i="2"/>
  <c r="AS559" i="2"/>
  <c r="AT521" i="2"/>
  <c r="AT469" i="2"/>
  <c r="AT230" i="2"/>
  <c r="AT471" i="2"/>
  <c r="AT48" i="2"/>
  <c r="AT398" i="2"/>
  <c r="AT228" i="2"/>
  <c r="AT288" i="2"/>
  <c r="AT617" i="2"/>
  <c r="AS693" i="2"/>
  <c r="AS628" i="2"/>
  <c r="AS339" i="2"/>
  <c r="AS96" i="2"/>
  <c r="AS135" i="2"/>
  <c r="AS253" i="2"/>
  <c r="AS363" i="2"/>
  <c r="AS158" i="2"/>
  <c r="AS260" i="2"/>
  <c r="AS188" i="2"/>
  <c r="AS95" i="2"/>
  <c r="AS154" i="2"/>
  <c r="AS341" i="2"/>
  <c r="AS371" i="2"/>
  <c r="AS250" i="2"/>
  <c r="AT376" i="2"/>
  <c r="AS589" i="2"/>
  <c r="AS393" i="2"/>
  <c r="AS522" i="2"/>
  <c r="AS662" i="2"/>
  <c r="AS155" i="2"/>
  <c r="AS133" i="2"/>
  <c r="AS572" i="2"/>
  <c r="AS396" i="2"/>
  <c r="AS726" i="2"/>
  <c r="AS410" i="2"/>
  <c r="AS208" i="2"/>
  <c r="AS122" i="2"/>
  <c r="AS612" i="2"/>
  <c r="AS430" i="2"/>
  <c r="AS57" i="2"/>
  <c r="AS406" i="2"/>
  <c r="AS354" i="2"/>
  <c r="AS633" i="2"/>
  <c r="AS43" i="2"/>
  <c r="AS321" i="2"/>
  <c r="AS89" i="2"/>
  <c r="AT587" i="2"/>
  <c r="AT393" i="2"/>
  <c r="AT677" i="2"/>
  <c r="AT83" i="2"/>
  <c r="AT646" i="2"/>
  <c r="AT23" i="2"/>
  <c r="AT707" i="2"/>
  <c r="AT590" i="2"/>
  <c r="AT388" i="2"/>
  <c r="AT208" i="2"/>
  <c r="AT136" i="2"/>
  <c r="AT680" i="2"/>
  <c r="AT558" i="2"/>
  <c r="AT57" i="2"/>
  <c r="AT406" i="2"/>
  <c r="AT354" i="2"/>
  <c r="AT539" i="2"/>
  <c r="AT10" i="2"/>
  <c r="AT439" i="2"/>
  <c r="AT141" i="2"/>
  <c r="AT198" i="2"/>
  <c r="AT611" i="2"/>
  <c r="AR319" i="2"/>
  <c r="AR111" i="2"/>
  <c r="AR110" i="2"/>
  <c r="AR486" i="2"/>
  <c r="AR320" i="2"/>
  <c r="AR15" i="2"/>
  <c r="AR303" i="2"/>
  <c r="AR505" i="2"/>
  <c r="AR256" i="2"/>
  <c r="AR200" i="2"/>
  <c r="AR480" i="2"/>
  <c r="AR552" i="2"/>
  <c r="AR324" i="2"/>
  <c r="AR481" i="2"/>
  <c r="AU721" i="2"/>
  <c r="AU572" i="2"/>
  <c r="AU410" i="2"/>
  <c r="AR384" i="2"/>
  <c r="AR638" i="2"/>
  <c r="AS710" i="2"/>
  <c r="AS177" i="2"/>
  <c r="AS519" i="2"/>
  <c r="AS462" i="2"/>
  <c r="AS638" i="2"/>
  <c r="AT618" i="2"/>
  <c r="AT739" i="2"/>
  <c r="AT636" i="2"/>
  <c r="AT381" i="2"/>
  <c r="AT131" i="2"/>
  <c r="AT183" i="2"/>
  <c r="AT384" i="2"/>
  <c r="AT94" i="2"/>
  <c r="AT420" i="2"/>
  <c r="AT33" i="2"/>
  <c r="AT116" i="2"/>
  <c r="AS705" i="2"/>
  <c r="AS181" i="2"/>
  <c r="AS162" i="2"/>
  <c r="AS416" i="2"/>
  <c r="AS578" i="2"/>
  <c r="AS225" i="2"/>
  <c r="AS643" i="2"/>
  <c r="AS627" i="2"/>
  <c r="AS187" i="2"/>
  <c r="AS207" i="2"/>
  <c r="AS345" i="2"/>
  <c r="AS408" i="2"/>
  <c r="AS80" i="2"/>
  <c r="AS8" i="2"/>
  <c r="AS84" i="2"/>
  <c r="AS557" i="2"/>
  <c r="AT693" i="2"/>
  <c r="AT374" i="2"/>
  <c r="AS724" i="2"/>
  <c r="AS677" i="2"/>
  <c r="AS83" i="2"/>
  <c r="AS646" i="2"/>
  <c r="AS23" i="2"/>
  <c r="AS302" i="2"/>
  <c r="AS707" i="2"/>
  <c r="AS515" i="2"/>
  <c r="AS537" i="2"/>
  <c r="AS388" i="2"/>
  <c r="AS492" i="2"/>
  <c r="AS270" i="2"/>
  <c r="AS92" i="2"/>
  <c r="AS239" i="2"/>
  <c r="AS574" i="2"/>
  <c r="AS243" i="2"/>
  <c r="AS17" i="2"/>
  <c r="AS439" i="2"/>
  <c r="AS141" i="2"/>
  <c r="AS198" i="2"/>
  <c r="AS611" i="2"/>
  <c r="AT589" i="2"/>
  <c r="AT724" i="2"/>
  <c r="AT601" i="2"/>
  <c r="AT721" i="2"/>
  <c r="AT123" i="2"/>
  <c r="AT468" i="2"/>
  <c r="AT42" i="2"/>
  <c r="AT515" i="2"/>
  <c r="AT726" i="2"/>
  <c r="AT410" i="2"/>
  <c r="AT144" i="2"/>
  <c r="AT492" i="2"/>
  <c r="AT270" i="2"/>
  <c r="AT92" i="2"/>
  <c r="AT239" i="2"/>
  <c r="AT574" i="2"/>
  <c r="AT633" i="2"/>
  <c r="AS652" i="2"/>
  <c r="AT126" i="2"/>
  <c r="AT457" i="2"/>
  <c r="AT604" i="2"/>
  <c r="AT728" i="2"/>
  <c r="AT463" i="2"/>
  <c r="AT418" i="2"/>
  <c r="AT308" i="2"/>
  <c r="AR169" i="2"/>
  <c r="AR45" i="2"/>
  <c r="AR519" i="2"/>
  <c r="AS228" i="2"/>
  <c r="AS288" i="2"/>
  <c r="AS617" i="2"/>
  <c r="AT716" i="2"/>
  <c r="AT241" i="2"/>
  <c r="AT591" i="2"/>
  <c r="AT240" i="2"/>
  <c r="AT150" i="2"/>
  <c r="AT296" i="2"/>
  <c r="AT344" i="2"/>
  <c r="AT70" i="2"/>
  <c r="AT177" i="2"/>
  <c r="AT519" i="2"/>
  <c r="AT462" i="2"/>
  <c r="AS436" i="2"/>
  <c r="AS386" i="2"/>
  <c r="AS564" i="2"/>
  <c r="AS238" i="2"/>
  <c r="AS682" i="2"/>
  <c r="AS379" i="2"/>
  <c r="AS62" i="2"/>
  <c r="AS259" i="2"/>
  <c r="AS184" i="2"/>
  <c r="AS656" i="2"/>
  <c r="AS466" i="2"/>
  <c r="AS37" i="2"/>
  <c r="AS39" i="2"/>
  <c r="AS112" i="2"/>
  <c r="AS36" i="2"/>
  <c r="AT436" i="2"/>
  <c r="AS587" i="2"/>
  <c r="AS601" i="2"/>
  <c r="AS568" i="2"/>
  <c r="AS721" i="2"/>
  <c r="AS123" i="2"/>
  <c r="AS468" i="2"/>
  <c r="AS42" i="2"/>
  <c r="AS446" i="2"/>
  <c r="AS590" i="2"/>
  <c r="AS144" i="2"/>
  <c r="AS136" i="2"/>
  <c r="AS680" i="2"/>
  <c r="AS558" i="2"/>
  <c r="AS258" i="2"/>
  <c r="AS334" i="2"/>
  <c r="AS539" i="2"/>
  <c r="AS10" i="2"/>
  <c r="AS580" i="2"/>
  <c r="AS629" i="2"/>
  <c r="AS622" i="2"/>
  <c r="AT522" i="2"/>
  <c r="AT662" i="2"/>
  <c r="AT155" i="2"/>
  <c r="AT133" i="2"/>
  <c r="AT572" i="2"/>
  <c r="AT396" i="2"/>
  <c r="AT537" i="2"/>
  <c r="AT122" i="2"/>
  <c r="AT612" i="2"/>
  <c r="AT430" i="2"/>
  <c r="AT258" i="2"/>
  <c r="AT334" i="2"/>
  <c r="AT17" i="2"/>
  <c r="AR442" i="2"/>
  <c r="AT399" i="2"/>
  <c r="AT61" i="2"/>
  <c r="AT391" i="2"/>
  <c r="AT292" i="2"/>
  <c r="AT336" i="2"/>
  <c r="AT332" i="2"/>
  <c r="AR171" i="2"/>
  <c r="AR107" i="2"/>
  <c r="AR102" i="2"/>
  <c r="AR234" i="2"/>
  <c r="AR554" i="2"/>
  <c r="AR355" i="2"/>
  <c r="AR529" i="2"/>
  <c r="AR328" i="2"/>
  <c r="AR314" i="2"/>
  <c r="AT536" i="2"/>
  <c r="AT719" i="2"/>
  <c r="AT275" i="2"/>
  <c r="AT650" i="2"/>
  <c r="AT514" i="2"/>
  <c r="AT566" i="2"/>
  <c r="AT448" i="2"/>
  <c r="AT447" i="2"/>
  <c r="AT364" i="2"/>
  <c r="AT289" i="2"/>
  <c r="AT322" i="2"/>
  <c r="AT449" i="2"/>
  <c r="AT281" i="2"/>
  <c r="AT563" i="2"/>
  <c r="AT597" i="2"/>
  <c r="AT297" i="2"/>
  <c r="AR618" i="2"/>
  <c r="AR603" i="2"/>
  <c r="AR88" i="2"/>
  <c r="AR150" i="2"/>
  <c r="AR350" i="2"/>
  <c r="AR87" i="2"/>
  <c r="AR48" i="2"/>
  <c r="AR233" i="2"/>
  <c r="AR559" i="2"/>
  <c r="AR617" i="2"/>
  <c r="AU581" i="2"/>
  <c r="AU491" i="2"/>
  <c r="AR491" i="2"/>
  <c r="AU678" i="2"/>
  <c r="AU414" i="2"/>
  <c r="AU310" i="2"/>
  <c r="AU421" i="2"/>
  <c r="AU148" i="2"/>
  <c r="AU137" i="2"/>
  <c r="AU227" i="2"/>
  <c r="AU437" i="2"/>
  <c r="AU368" i="2"/>
  <c r="AU115" i="2"/>
  <c r="AU65" i="2"/>
  <c r="AU72" i="2"/>
  <c r="AU542" i="2"/>
  <c r="AU697" i="2"/>
  <c r="AU600" i="2"/>
  <c r="AU324" i="2"/>
  <c r="AU423" i="2"/>
  <c r="AU485" i="2"/>
  <c r="AR485" i="2"/>
  <c r="AU342" i="2"/>
  <c r="AU667" i="2"/>
  <c r="AU267" i="2"/>
  <c r="AU481" i="2"/>
  <c r="AU535" i="2"/>
  <c r="AU218" i="2"/>
  <c r="AU548" i="2"/>
  <c r="AU435" i="2"/>
  <c r="AS649" i="2"/>
  <c r="AS531" i="2"/>
  <c r="AS672" i="2"/>
  <c r="AS691" i="2"/>
  <c r="AS38" i="2"/>
  <c r="AS457" i="2"/>
  <c r="AS547" i="2"/>
  <c r="AS604" i="2"/>
  <c r="AS465" i="2"/>
  <c r="AS512" i="2"/>
  <c r="AS217" i="2"/>
  <c r="AS231" i="2"/>
  <c r="AS76" i="2"/>
  <c r="AS79" i="2"/>
  <c r="AS479" i="2"/>
  <c r="AS401" i="2"/>
  <c r="AS488" i="2"/>
  <c r="AS570" i="2"/>
  <c r="AS164" i="2"/>
  <c r="AS98" i="2"/>
  <c r="AS463" i="2"/>
  <c r="AS93" i="2"/>
  <c r="AS482" i="2"/>
  <c r="AS418" i="2"/>
  <c r="AS440" i="2"/>
  <c r="AS658" i="2"/>
  <c r="AS432" i="2"/>
  <c r="AS610" i="2"/>
  <c r="AS4" i="2"/>
  <c r="AS503" i="2"/>
  <c r="AS273" i="2"/>
  <c r="AS308" i="2"/>
  <c r="AS507" i="2"/>
  <c r="AS156" i="2"/>
  <c r="AS264" i="2"/>
  <c r="AS127" i="2"/>
  <c r="AS195" i="2"/>
  <c r="AS178" i="2"/>
  <c r="AS472" i="2"/>
  <c r="AS333" i="2"/>
  <c r="AS279" i="2"/>
  <c r="AS516" i="2"/>
  <c r="AS458" i="2"/>
  <c r="AT614" i="2"/>
  <c r="AT624" i="2"/>
  <c r="AT531" i="2"/>
  <c r="AT630" i="2"/>
  <c r="AT672" i="2"/>
  <c r="AT691" i="2"/>
  <c r="AT712" i="2"/>
  <c r="AT274" i="2"/>
  <c r="AT547" i="2"/>
  <c r="AT214" i="2"/>
  <c r="AT422" i="2"/>
  <c r="AT512" i="2"/>
  <c r="AT217" i="2"/>
  <c r="AT460" i="2"/>
  <c r="AT231" i="2"/>
  <c r="AT76" i="2"/>
  <c r="AT479" i="2"/>
  <c r="AT401" i="2"/>
  <c r="AT488" i="2"/>
  <c r="AT570" i="2"/>
  <c r="AT98" i="2"/>
  <c r="AT482" i="2"/>
  <c r="AT440" i="2"/>
  <c r="AT658" i="2"/>
  <c r="AT432" i="2"/>
  <c r="AT610" i="2"/>
  <c r="AT503" i="2"/>
  <c r="AT273" i="2"/>
  <c r="AT507" i="2"/>
  <c r="AT264" i="2"/>
  <c r="AT178" i="2"/>
  <c r="AT279" i="2"/>
  <c r="AR103" i="2"/>
  <c r="AR254" i="2"/>
  <c r="AR237" i="2"/>
  <c r="AR373" i="2"/>
  <c r="AR283" i="2"/>
  <c r="AR146" i="2"/>
  <c r="AR120" i="2"/>
  <c r="AR642" i="2"/>
  <c r="AR73" i="2"/>
  <c r="AR3" i="2"/>
  <c r="AR190" i="2"/>
  <c r="AU30" i="2"/>
  <c r="AU440" i="2"/>
  <c r="AU156" i="2"/>
  <c r="AU279" i="2"/>
  <c r="AS614" i="2"/>
  <c r="AS594" i="2"/>
  <c r="AS499" i="2"/>
  <c r="AS630" i="2"/>
  <c r="AS709" i="2"/>
  <c r="AS126" i="2"/>
  <c r="AS712" i="2"/>
  <c r="AS274" i="2"/>
  <c r="AS214" i="2"/>
  <c r="AS422" i="2"/>
  <c r="AS728" i="2"/>
  <c r="AS704" i="2"/>
  <c r="AS460" i="2"/>
  <c r="AS30" i="2"/>
  <c r="AS637" i="2"/>
  <c r="AS348" i="2"/>
  <c r="AS715" i="2"/>
  <c r="AS599" i="2"/>
  <c r="AS651" i="2"/>
  <c r="AS483" i="2"/>
  <c r="AS685" i="2"/>
  <c r="AS201" i="2"/>
  <c r="AS433" i="2"/>
  <c r="AS616" i="2"/>
  <c r="AS602" i="2"/>
  <c r="AS130" i="2"/>
  <c r="AS730" i="2"/>
  <c r="AS399" i="2"/>
  <c r="AS390" i="2"/>
  <c r="AS199" i="2"/>
  <c r="AS61" i="2"/>
  <c r="AS357" i="2"/>
  <c r="AS404" i="2"/>
  <c r="AS66" i="2"/>
  <c r="AS391" i="2"/>
  <c r="AS189" i="2"/>
  <c r="AS26" i="2"/>
  <c r="AS292" i="2"/>
  <c r="AS412" i="2"/>
  <c r="AS546" i="2"/>
  <c r="AS255" i="2"/>
  <c r="AS596" i="2"/>
  <c r="AS229" i="2"/>
  <c r="AS165" i="2"/>
  <c r="AS626" i="2"/>
  <c r="AS695" i="2"/>
  <c r="AS223" i="2"/>
  <c r="AS109" i="2"/>
  <c r="AS24" i="2"/>
  <c r="AS276" i="2"/>
  <c r="AS11" i="2"/>
  <c r="AS69" i="2"/>
  <c r="AS569" i="2"/>
  <c r="AS593" i="2"/>
  <c r="AS336" i="2"/>
  <c r="AS81" i="2"/>
  <c r="AS510" i="2"/>
  <c r="AS332" i="2"/>
  <c r="AS476" i="2"/>
  <c r="AS506" i="2"/>
  <c r="AS192" i="2"/>
  <c r="AS661" i="2"/>
  <c r="AS25" i="2"/>
  <c r="AS608" i="2"/>
  <c r="AS305" i="2"/>
  <c r="AS298" i="2"/>
  <c r="AS295" i="2"/>
  <c r="AS634" i="2"/>
  <c r="AS306" i="2"/>
  <c r="AS86" i="2"/>
  <c r="AS182" i="2"/>
  <c r="AS166" i="2"/>
  <c r="AS453" i="2"/>
  <c r="AS235" i="2"/>
  <c r="AS6" i="2"/>
  <c r="AS431" i="2"/>
  <c r="AS402" i="2"/>
  <c r="AT599" i="2"/>
  <c r="AT685" i="2"/>
  <c r="AT433" i="2"/>
  <c r="AT616" i="2"/>
  <c r="AT602" i="2"/>
  <c r="AT730" i="2"/>
  <c r="AT199" i="2"/>
  <c r="AT357" i="2"/>
  <c r="AT404" i="2"/>
  <c r="AT66" i="2"/>
  <c r="AT189" i="2"/>
  <c r="AT412" i="2"/>
  <c r="AT255" i="2"/>
  <c r="AT596" i="2"/>
  <c r="AT229" i="2"/>
  <c r="AT626" i="2"/>
  <c r="AT109" i="2"/>
  <c r="AT276" i="2"/>
  <c r="AT11" i="2"/>
  <c r="AT69" i="2"/>
  <c r="AT593" i="2"/>
  <c r="AT510" i="2"/>
  <c r="AT476" i="2"/>
  <c r="AT506" i="2"/>
  <c r="AT192" i="2"/>
  <c r="AT608" i="2"/>
  <c r="AT305" i="2"/>
  <c r="AT298" i="2"/>
  <c r="AT295" i="2"/>
  <c r="AT306" i="2"/>
  <c r="AT6" i="2"/>
  <c r="AR473" i="2"/>
  <c r="AR461" i="2"/>
  <c r="AR219" i="2"/>
  <c r="AR58" i="2"/>
  <c r="AR495" i="2"/>
  <c r="AR212" i="2"/>
  <c r="AR56" i="2"/>
  <c r="AR151" i="2"/>
  <c r="AR193" i="2"/>
  <c r="AR174" i="2"/>
  <c r="AR540" i="2"/>
  <c r="AR317" i="2"/>
  <c r="AR204" i="2"/>
  <c r="AR249" i="2"/>
  <c r="AU165" i="2"/>
  <c r="AU476" i="2"/>
  <c r="AU634" i="2"/>
  <c r="AU6" i="2"/>
  <c r="AT738" i="2"/>
  <c r="AT497" i="2"/>
  <c r="AT248" i="2"/>
  <c r="AT615" i="2"/>
  <c r="AT383" i="2"/>
  <c r="AT405" i="2"/>
  <c r="AT732" i="2"/>
  <c r="AT196" i="2"/>
  <c r="AT619" i="2"/>
  <c r="AT737" i="2"/>
  <c r="AT665" i="2"/>
  <c r="AT582" i="2"/>
  <c r="AT397" i="2"/>
  <c r="AT676" i="2"/>
  <c r="AT185" i="2"/>
  <c r="AT585" i="2"/>
  <c r="AT653" i="2"/>
  <c r="AT702" i="2"/>
  <c r="AT19" i="2"/>
  <c r="AT147" i="2"/>
  <c r="AT500" i="2"/>
  <c r="AT727" i="2"/>
  <c r="AT220" i="2"/>
  <c r="AT64" i="2"/>
  <c r="AT411" i="2"/>
  <c r="AT654" i="2"/>
  <c r="AT470" i="2"/>
  <c r="AT686" i="2"/>
  <c r="AT347" i="2"/>
  <c r="AT284" i="2"/>
  <c r="AT549" i="2"/>
  <c r="AT464" i="2"/>
  <c r="AT377" i="2"/>
  <c r="AT645" i="2"/>
  <c r="AT550" i="2"/>
  <c r="AT330" i="2"/>
  <c r="AR280" i="2"/>
  <c r="AR209" i="2"/>
  <c r="AR168" i="2"/>
  <c r="AR142" i="2"/>
  <c r="AR375" i="2"/>
  <c r="AR400" i="2"/>
  <c r="AR50" i="2"/>
  <c r="AR5" i="2"/>
  <c r="AR277" i="2"/>
  <c r="AR216" i="2"/>
  <c r="AR105" i="2"/>
  <c r="AR313" i="2"/>
  <c r="AR490" i="2"/>
  <c r="AR530" i="2"/>
  <c r="AR232" i="2"/>
  <c r="AU714" i="2"/>
  <c r="AU738" i="2"/>
  <c r="AU438" i="2"/>
  <c r="AU671" i="2"/>
  <c r="AU497" i="2"/>
  <c r="AU487" i="2"/>
  <c r="AU248" i="2"/>
  <c r="AU615" i="2"/>
  <c r="AU383" i="2"/>
  <c r="AU571" i="2"/>
  <c r="AU405" i="2"/>
  <c r="AU326" i="2"/>
  <c r="AU509" i="2"/>
  <c r="AU732" i="2"/>
  <c r="AU689" i="2"/>
  <c r="AU196" i="2"/>
  <c r="AU619" i="2"/>
  <c r="AU737" i="2"/>
  <c r="AU186" i="2"/>
  <c r="AU665" i="2"/>
  <c r="AU713" i="2"/>
  <c r="AU687" i="2"/>
  <c r="AU582" i="2"/>
  <c r="AU543" i="2"/>
  <c r="AU397" i="2"/>
  <c r="AU676" i="2"/>
  <c r="AU185" i="2"/>
  <c r="AU513" i="2"/>
  <c r="AU585" i="2"/>
  <c r="AU245" i="2"/>
  <c r="AU325" i="2"/>
  <c r="AU653" i="2"/>
  <c r="AU647" i="2"/>
  <c r="AU702" i="2"/>
  <c r="AU19" i="2"/>
  <c r="AU147" i="2"/>
  <c r="AU114" i="2"/>
  <c r="AU500" i="2"/>
  <c r="AU44" i="2"/>
  <c r="AU290" i="2"/>
  <c r="AU727" i="2"/>
  <c r="AU413" i="2"/>
  <c r="AU220" i="2"/>
  <c r="AU64" i="2"/>
  <c r="AU411" i="2"/>
  <c r="AU22" i="2"/>
  <c r="AU161" i="2"/>
  <c r="AU654" i="2"/>
  <c r="AU470" i="2"/>
  <c r="AU686" i="2"/>
  <c r="AU347" i="2"/>
  <c r="AU211" i="2"/>
  <c r="AU284" i="2"/>
  <c r="AU74" i="2"/>
  <c r="AU549" i="2"/>
  <c r="AU464" i="2"/>
  <c r="AU577" i="2"/>
  <c r="AU377" i="2"/>
  <c r="AU645" i="2"/>
  <c r="AU550" i="2"/>
  <c r="AU330" i="2"/>
  <c r="AT278" i="2"/>
  <c r="AT494" i="2"/>
  <c r="AT733" i="2"/>
  <c r="AT517" i="2"/>
  <c r="AT173" i="2"/>
  <c r="AT34" i="2"/>
  <c r="AT145" i="2"/>
  <c r="AT309" i="2"/>
  <c r="AT523" i="2"/>
  <c r="AT261" i="2"/>
  <c r="AT75" i="2"/>
  <c r="AT641" i="2"/>
  <c r="AT97" i="2"/>
  <c r="AT91" i="2"/>
  <c r="AT68" i="2"/>
  <c r="AT606" i="2"/>
  <c r="AT395" i="2"/>
  <c r="AT307" i="2"/>
  <c r="AT663" i="2"/>
  <c r="AT329" i="2"/>
  <c r="AT331" i="2"/>
  <c r="AT121" i="2"/>
  <c r="AT242" i="2"/>
  <c r="AT340" i="2"/>
  <c r="AT520" i="2"/>
  <c r="AR251" i="2"/>
  <c r="AR132" i="2"/>
  <c r="AR240" i="2"/>
  <c r="AR407" i="2"/>
  <c r="AR85" i="2"/>
  <c r="AR82" i="2"/>
  <c r="AR131" i="2"/>
  <c r="AR344" i="2"/>
  <c r="AR370" i="2"/>
  <c r="AR365" i="2"/>
  <c r="AR94" i="2"/>
  <c r="AR177" i="2"/>
  <c r="AR228" i="2"/>
  <c r="AR118" i="2"/>
  <c r="AR152" i="2"/>
  <c r="AU736" i="2"/>
  <c r="AU323" i="2"/>
  <c r="AU720" i="2"/>
  <c r="AU524" i="2"/>
  <c r="AU157" i="2"/>
  <c r="AU113" i="2"/>
  <c r="AU275" i="2"/>
  <c r="AU650" i="2"/>
  <c r="AU694" i="2"/>
  <c r="AU514" i="2"/>
  <c r="AU566" i="2"/>
  <c r="AU448" i="2"/>
  <c r="AU447" i="2"/>
  <c r="AU364" i="2"/>
  <c r="AU289" i="2"/>
  <c r="AU322" i="2"/>
  <c r="AU106" i="2"/>
  <c r="AU449" i="2"/>
  <c r="AU278" i="2"/>
  <c r="AU518" i="2"/>
  <c r="AU494" i="2"/>
  <c r="AU733" i="2"/>
  <c r="AU517" i="2"/>
  <c r="AU175" i="2"/>
  <c r="AU173" i="2"/>
  <c r="AU153" i="2"/>
  <c r="AU545" i="2"/>
  <c r="AU34" i="2"/>
  <c r="AU46" i="2"/>
  <c r="AU145" i="2"/>
  <c r="AU309" i="2"/>
  <c r="AU523" i="2"/>
  <c r="AU172" i="2"/>
  <c r="AU261" i="2"/>
  <c r="AU281" i="2"/>
  <c r="AU9" i="2"/>
  <c r="AU75" i="2"/>
  <c r="AU563" i="2"/>
  <c r="AU641" i="2"/>
  <c r="AU97" i="2"/>
  <c r="AU91" i="2"/>
  <c r="AU597" i="2"/>
  <c r="AU68" i="2"/>
  <c r="AU606" i="2"/>
  <c r="AU395" i="2"/>
  <c r="AU307" i="2"/>
  <c r="AU663" i="2"/>
  <c r="AU684" i="2"/>
  <c r="AU329" i="2"/>
  <c r="AU297" i="2"/>
  <c r="AU444" i="2"/>
  <c r="AU331" i="2"/>
  <c r="AU121" i="2"/>
  <c r="AU242" i="2"/>
  <c r="AU380" i="2"/>
  <c r="AU340" i="2"/>
  <c r="AU520" i="2"/>
  <c r="AT36" i="2"/>
  <c r="AR600" i="2"/>
  <c r="AU693" i="2"/>
  <c r="AU436" i="2"/>
  <c r="AU181" i="2"/>
  <c r="AU358" i="2"/>
  <c r="AU628" i="2"/>
  <c r="AU162" i="2"/>
  <c r="AU534" i="2"/>
  <c r="AU339" i="2"/>
  <c r="AU416" i="2"/>
  <c r="AU238" i="2"/>
  <c r="AU625" i="2"/>
  <c r="AU578" i="2"/>
  <c r="AU135" i="2"/>
  <c r="AU225" i="2"/>
  <c r="AU379" i="2"/>
  <c r="AU253" i="2"/>
  <c r="AU643" i="2"/>
  <c r="AU62" i="2"/>
  <c r="AU363" i="2"/>
  <c r="AU627" i="2"/>
  <c r="AU560" i="2"/>
  <c r="AU158" i="2"/>
  <c r="AU187" i="2"/>
  <c r="AU184" i="2"/>
  <c r="AU149" i="2"/>
  <c r="AU260" i="2"/>
  <c r="AU207" i="2"/>
  <c r="AU316" i="2"/>
  <c r="AU188" i="2"/>
  <c r="AU345" i="2"/>
  <c r="AU556" i="2"/>
  <c r="AU95" i="2"/>
  <c r="AU408" i="2"/>
  <c r="AU286" i="2"/>
  <c r="AU80" i="2"/>
  <c r="AU39" i="2"/>
  <c r="AU341" i="2"/>
  <c r="AU8" i="2"/>
  <c r="AU112" i="2"/>
  <c r="AU474" i="2"/>
  <c r="AU371" i="2"/>
  <c r="AU84" i="2"/>
  <c r="AU36" i="2"/>
  <c r="AU250" i="2"/>
  <c r="AU557" i="2"/>
  <c r="AT43" i="2"/>
  <c r="AT580" i="2"/>
  <c r="AT89" i="2"/>
  <c r="AU589" i="2"/>
  <c r="AU587" i="2"/>
  <c r="AU724" i="2"/>
  <c r="AU393" i="2"/>
  <c r="AU601" i="2"/>
  <c r="AU677" i="2"/>
  <c r="AU522" i="2"/>
  <c r="AU568" i="2"/>
  <c r="AU83" i="2"/>
  <c r="AU662" i="2"/>
  <c r="AU646" i="2"/>
  <c r="AU155" i="2"/>
  <c r="AU123" i="2"/>
  <c r="AU23" i="2"/>
  <c r="AU133" i="2"/>
  <c r="AU302" i="2"/>
  <c r="AU707" i="2"/>
  <c r="AU396" i="2"/>
  <c r="AU515" i="2"/>
  <c r="AU726" i="2"/>
  <c r="AU537" i="2"/>
  <c r="AU590" i="2"/>
  <c r="AU388" i="2"/>
  <c r="AU144" i="2"/>
  <c r="AU492" i="2"/>
  <c r="AU136" i="2"/>
  <c r="AU122" i="2"/>
  <c r="AU270" i="2"/>
  <c r="AU680" i="2"/>
  <c r="AU612" i="2"/>
  <c r="AU92" i="2"/>
  <c r="AU430" i="2"/>
  <c r="AU239" i="2"/>
  <c r="AU57" i="2"/>
  <c r="AU258" i="2"/>
  <c r="AU574" i="2"/>
  <c r="AU406" i="2"/>
  <c r="AU334" i="2"/>
  <c r="AU243" i="2"/>
  <c r="AU354" i="2"/>
  <c r="AU539" i="2"/>
  <c r="AU17" i="2"/>
  <c r="AU633" i="2"/>
  <c r="AU10" i="2"/>
  <c r="AU439" i="2"/>
  <c r="AU43" i="2"/>
  <c r="AU580" i="2"/>
  <c r="AU141" i="2"/>
  <c r="AU321" i="2"/>
  <c r="AU629" i="2"/>
  <c r="AU198" i="2"/>
  <c r="AU89" i="2"/>
  <c r="AU622" i="2"/>
  <c r="AU611" i="2"/>
  <c r="AT127" i="2"/>
  <c r="AT195" i="2"/>
  <c r="AT516" i="2"/>
  <c r="AU652" i="2"/>
  <c r="AU614" i="2"/>
  <c r="AU649" i="2"/>
  <c r="AU594" i="2"/>
  <c r="AU624" i="2"/>
  <c r="AU499" i="2"/>
  <c r="AU531" i="2"/>
  <c r="AU630" i="2"/>
  <c r="AU672" i="2"/>
  <c r="AU709" i="2"/>
  <c r="AU691" i="2"/>
  <c r="AU126" i="2"/>
  <c r="AU712" i="2"/>
  <c r="AU457" i="2"/>
  <c r="AU274" i="2"/>
  <c r="AU547" i="2"/>
  <c r="AU214" i="2"/>
  <c r="AU604" i="2"/>
  <c r="AU465" i="2"/>
  <c r="AU728" i="2"/>
  <c r="AU512" i="2"/>
  <c r="AU217" i="2"/>
  <c r="AU460" i="2"/>
  <c r="AU231" i="2"/>
  <c r="AU76" i="2"/>
  <c r="AU637" i="2"/>
  <c r="AU479" i="2"/>
  <c r="AU348" i="2"/>
  <c r="AU401" i="2"/>
  <c r="AU488" i="2"/>
  <c r="AU570" i="2"/>
  <c r="AU164" i="2"/>
  <c r="AU98" i="2"/>
  <c r="AU93" i="2"/>
  <c r="AU482" i="2"/>
  <c r="AU418" i="2"/>
  <c r="AU658" i="2"/>
  <c r="AU432" i="2"/>
  <c r="AU610" i="2"/>
  <c r="AU503" i="2"/>
  <c r="AU308" i="2"/>
  <c r="AU507" i="2"/>
  <c r="AU264" i="2"/>
  <c r="AU127" i="2"/>
  <c r="AU195" i="2"/>
  <c r="AU178" i="2"/>
  <c r="AU472" i="2"/>
  <c r="AU333" i="2"/>
  <c r="AU516" i="2"/>
  <c r="AU458" i="2"/>
  <c r="AT182" i="2"/>
  <c r="AT166" i="2"/>
  <c r="AT235" i="2"/>
  <c r="AT431" i="2"/>
  <c r="AT402" i="2"/>
  <c r="AR101" i="2"/>
  <c r="AR244" i="2"/>
  <c r="AR424" i="2"/>
  <c r="AU715" i="2"/>
  <c r="AU599" i="2"/>
  <c r="AU651" i="2"/>
  <c r="AU483" i="2"/>
  <c r="AU685" i="2"/>
  <c r="AU201" i="2"/>
  <c r="AU433" i="2"/>
  <c r="AU616" i="2"/>
  <c r="AU602" i="2"/>
  <c r="AU130" i="2"/>
  <c r="AU730" i="2"/>
  <c r="AU399" i="2"/>
  <c r="AU199" i="2"/>
  <c r="AU61" i="2"/>
  <c r="AU357" i="2"/>
  <c r="AU404" i="2"/>
  <c r="AU66" i="2"/>
  <c r="AU391" i="2"/>
  <c r="AU26" i="2"/>
  <c r="AU292" i="2"/>
  <c r="AU412" i="2"/>
  <c r="AU255" i="2"/>
  <c r="AU596" i="2"/>
  <c r="AU229" i="2"/>
  <c r="AU626" i="2"/>
  <c r="AU695" i="2"/>
  <c r="AU109" i="2"/>
  <c r="AU24" i="2"/>
  <c r="AU276" i="2"/>
  <c r="AU11" i="2"/>
  <c r="AU69" i="2"/>
  <c r="AU569" i="2"/>
  <c r="AU593" i="2"/>
  <c r="AU81" i="2"/>
  <c r="AU510" i="2"/>
  <c r="AU332" i="2"/>
  <c r="AU506" i="2"/>
  <c r="AU192" i="2"/>
  <c r="AU661" i="2"/>
  <c r="AU608" i="2"/>
  <c r="AU298" i="2"/>
  <c r="AU295" i="2"/>
  <c r="AU306" i="2"/>
  <c r="AU86" i="2"/>
  <c r="AU182" i="2"/>
  <c r="AU166" i="2"/>
  <c r="AU453" i="2"/>
  <c r="AU235" i="2"/>
  <c r="AU431" i="2"/>
  <c r="AU402" i="2"/>
  <c r="AV386" i="2" l="1"/>
  <c r="AV389" i="2"/>
  <c r="AV711" i="2"/>
  <c r="AV139" i="2"/>
  <c r="AV3" i="2"/>
  <c r="W32" i="3"/>
  <c r="AV705" i="2"/>
  <c r="AV723" i="2"/>
  <c r="AV56" i="2"/>
  <c r="AV120" i="2"/>
  <c r="AV549" i="2"/>
  <c r="AV642" i="2"/>
  <c r="AV29" i="2"/>
  <c r="AV173" i="2"/>
  <c r="AV623" i="2"/>
  <c r="AV360" i="2"/>
  <c r="AV69" i="2"/>
  <c r="AV156" i="2"/>
  <c r="AV629" i="2"/>
  <c r="AV213" i="2"/>
  <c r="AV54" i="2"/>
  <c r="W112" i="3"/>
  <c r="W71" i="3"/>
  <c r="AV73" i="2"/>
  <c r="Y40" i="3"/>
  <c r="Y36" i="3"/>
  <c r="Y2" i="3"/>
  <c r="W13" i="3"/>
  <c r="W118" i="3"/>
  <c r="Y70" i="3"/>
  <c r="Y25" i="3"/>
  <c r="W34" i="3"/>
  <c r="W95" i="3"/>
  <c r="Y20" i="3"/>
  <c r="W11" i="3"/>
  <c r="Y48" i="3"/>
  <c r="W72" i="3"/>
  <c r="Y73" i="3"/>
  <c r="W24" i="3"/>
  <c r="Y122" i="3"/>
  <c r="W73" i="3"/>
  <c r="W74" i="3"/>
  <c r="W80" i="3"/>
  <c r="W36" i="3"/>
  <c r="Y9" i="3"/>
  <c r="W104" i="3"/>
  <c r="Y28" i="3"/>
  <c r="Y58" i="3"/>
  <c r="Y95" i="3"/>
  <c r="W97" i="3"/>
  <c r="W98" i="3"/>
  <c r="W121" i="3"/>
  <c r="W31" i="3"/>
  <c r="W3" i="3"/>
  <c r="W87" i="3"/>
  <c r="Y83" i="3"/>
  <c r="Y34" i="3"/>
  <c r="Y100" i="3"/>
  <c r="W29" i="3"/>
  <c r="Y39" i="3"/>
  <c r="W86" i="3"/>
  <c r="Y53" i="3"/>
  <c r="Y103" i="3"/>
  <c r="Y32" i="3"/>
  <c r="W17" i="3"/>
  <c r="Y56" i="3"/>
  <c r="Y79" i="3"/>
  <c r="Y3" i="3"/>
  <c r="Y66" i="3"/>
  <c r="Y93" i="3"/>
  <c r="W44" i="3"/>
  <c r="Y37" i="3"/>
  <c r="Y29" i="3"/>
  <c r="Y13" i="3"/>
  <c r="W88" i="3"/>
  <c r="Y49" i="3"/>
  <c r="Y76" i="3"/>
  <c r="Y75" i="3"/>
  <c r="W28" i="3"/>
  <c r="Y114" i="3"/>
  <c r="W69" i="3"/>
  <c r="Y110" i="3"/>
  <c r="Y115" i="3"/>
  <c r="Y108" i="3"/>
  <c r="W35" i="3"/>
  <c r="W115" i="3"/>
  <c r="Y26" i="3"/>
  <c r="Y109" i="3"/>
  <c r="Y94" i="3"/>
  <c r="Y86" i="3"/>
  <c r="Y59" i="3"/>
  <c r="Y24" i="3"/>
  <c r="W67" i="3"/>
  <c r="Y85" i="3"/>
  <c r="Y99" i="3"/>
  <c r="W37" i="3"/>
  <c r="W100" i="3"/>
  <c r="Y16" i="3"/>
  <c r="Y10" i="3"/>
  <c r="Y27" i="3"/>
  <c r="Y47" i="3"/>
  <c r="Y82" i="3"/>
  <c r="Y78" i="3"/>
  <c r="W22" i="3"/>
  <c r="Y68" i="3"/>
  <c r="W23" i="3"/>
  <c r="W20" i="3"/>
  <c r="W89" i="3"/>
  <c r="Y81" i="3"/>
  <c r="W8" i="3"/>
  <c r="W109" i="3"/>
  <c r="W90" i="3"/>
  <c r="W42" i="3"/>
  <c r="W111" i="3"/>
  <c r="W58" i="3"/>
  <c r="Y33" i="3"/>
  <c r="W48" i="3"/>
  <c r="W66" i="3"/>
  <c r="Y61" i="3"/>
  <c r="Y120" i="3"/>
  <c r="Y92" i="3"/>
  <c r="W16" i="3"/>
  <c r="Y116" i="3"/>
  <c r="Y7" i="3"/>
  <c r="W96" i="3"/>
  <c r="Y60" i="3"/>
  <c r="Y102" i="3"/>
  <c r="Y118" i="3"/>
  <c r="Y18" i="3"/>
  <c r="Y98" i="3"/>
  <c r="W84" i="3"/>
  <c r="W65" i="3"/>
  <c r="W119" i="3"/>
  <c r="Y69" i="3"/>
  <c r="W41" i="3"/>
  <c r="W99" i="3"/>
  <c r="W78" i="3"/>
  <c r="W40" i="3"/>
  <c r="Y54" i="3"/>
  <c r="W46" i="3"/>
  <c r="W94" i="3"/>
  <c r="W114" i="3"/>
  <c r="W113" i="3"/>
  <c r="W110" i="3"/>
  <c r="Y55" i="3"/>
  <c r="Y42" i="3"/>
  <c r="Y38" i="3"/>
  <c r="Y12" i="3"/>
  <c r="Y43" i="3"/>
  <c r="W45" i="3"/>
  <c r="W9" i="3"/>
  <c r="W61" i="3"/>
  <c r="Y101" i="3"/>
  <c r="W15" i="3"/>
  <c r="Y88" i="3"/>
  <c r="Y89" i="3"/>
  <c r="W103" i="3"/>
  <c r="Y14" i="3"/>
  <c r="W57" i="3"/>
  <c r="Y62" i="3"/>
  <c r="Y51" i="3"/>
  <c r="W92" i="3"/>
  <c r="Y15" i="3"/>
  <c r="W38" i="3"/>
  <c r="Y107" i="3"/>
  <c r="W75" i="3"/>
  <c r="W120" i="3"/>
  <c r="Y17" i="3"/>
  <c r="W102" i="3"/>
  <c r="W49" i="3"/>
  <c r="W21" i="3"/>
  <c r="Y5" i="3"/>
  <c r="W18" i="3"/>
  <c r="Y4" i="3"/>
  <c r="W19" i="3"/>
  <c r="W26" i="3"/>
  <c r="Y46" i="3"/>
  <c r="W52" i="3"/>
  <c r="Y52" i="3"/>
  <c r="W27" i="3"/>
  <c r="W105" i="3"/>
  <c r="Y30" i="3"/>
  <c r="Y41" i="3"/>
  <c r="Y63" i="3"/>
  <c r="W108" i="3"/>
  <c r="W85" i="3"/>
  <c r="W7" i="3"/>
  <c r="W56" i="3"/>
  <c r="W83" i="3"/>
  <c r="W60" i="3"/>
  <c r="W30" i="3"/>
  <c r="W5" i="3"/>
  <c r="Y112" i="3"/>
  <c r="Y31" i="3"/>
  <c r="Y87" i="3"/>
  <c r="W6" i="3"/>
  <c r="Y67" i="3"/>
  <c r="Y65" i="3"/>
  <c r="Y44" i="3"/>
  <c r="Y111" i="3"/>
  <c r="Y90" i="3"/>
  <c r="Y57" i="3"/>
  <c r="W59" i="3"/>
  <c r="Y113" i="3"/>
  <c r="W2" i="3"/>
  <c r="W116" i="3"/>
  <c r="W70" i="3"/>
  <c r="Y64" i="3"/>
  <c r="W107" i="3"/>
  <c r="W64" i="3"/>
  <c r="W62" i="3"/>
  <c r="W25" i="3"/>
  <c r="Y117" i="3"/>
  <c r="W55" i="3"/>
  <c r="Y80" i="3"/>
  <c r="Y50" i="3"/>
  <c r="Y106" i="3"/>
  <c r="W53" i="3"/>
  <c r="Y84" i="3"/>
  <c r="W47" i="3"/>
  <c r="W81" i="3"/>
  <c r="Y71" i="3"/>
  <c r="W63" i="3"/>
  <c r="W106" i="3"/>
  <c r="W122" i="3"/>
  <c r="W33" i="3"/>
  <c r="Y74" i="3"/>
  <c r="W4" i="3"/>
  <c r="W93" i="3"/>
  <c r="W50" i="3"/>
  <c r="Y11" i="3"/>
  <c r="Y21" i="3"/>
  <c r="W12" i="3"/>
  <c r="Y35" i="3"/>
  <c r="W77" i="3"/>
  <c r="Y119" i="3"/>
  <c r="W76" i="3"/>
  <c r="Y45" i="3"/>
  <c r="Y105" i="3"/>
  <c r="W14" i="3"/>
  <c r="Y19" i="3"/>
  <c r="Y72" i="3"/>
  <c r="W10" i="3"/>
  <c r="Y96" i="3"/>
  <c r="W54" i="3"/>
  <c r="Y22" i="3"/>
  <c r="Y104" i="3"/>
  <c r="W117" i="3"/>
  <c r="Y8" i="3"/>
  <c r="Y121" i="3"/>
  <c r="Y23" i="3"/>
  <c r="Y97" i="3"/>
  <c r="W79" i="3"/>
  <c r="W43" i="3"/>
  <c r="Y6" i="3"/>
  <c r="W39" i="3"/>
  <c r="W68" i="3"/>
  <c r="W82" i="3"/>
  <c r="W101" i="3"/>
  <c r="Y91" i="3"/>
  <c r="W91" i="3"/>
  <c r="Y77" i="3"/>
  <c r="W51" i="3"/>
  <c r="AV320" i="2"/>
  <c r="AV49" i="2"/>
  <c r="AV486" i="2"/>
  <c r="AV438" i="2"/>
  <c r="AV738" i="2"/>
  <c r="AV651" i="2"/>
  <c r="AV76" i="2"/>
  <c r="AV649" i="2"/>
  <c r="AV144" i="2"/>
  <c r="AV23" i="2"/>
  <c r="AV354" i="2"/>
  <c r="AV260" i="2"/>
  <c r="AV286" i="2"/>
  <c r="AV469" i="2"/>
  <c r="AV618" i="2"/>
  <c r="AV683" i="2"/>
  <c r="AV138" i="2"/>
  <c r="AV143" i="2"/>
  <c r="AV376" i="2"/>
  <c r="AV699" i="2"/>
  <c r="AV521" i="2"/>
  <c r="AV27" i="2"/>
  <c r="AV494" i="2"/>
  <c r="AV58" i="2"/>
  <c r="AV196" i="2"/>
  <c r="AV343" i="2"/>
  <c r="AV437" i="2"/>
  <c r="AV426" i="2"/>
  <c r="AV5" i="2"/>
  <c r="AV149" i="2"/>
  <c r="AV671" i="2"/>
  <c r="AV546" i="2"/>
  <c r="AV25" i="2"/>
  <c r="AV511" i="2"/>
  <c r="AV126" i="2"/>
  <c r="AV446" i="2"/>
  <c r="AV443" i="2"/>
  <c r="AV295" i="2"/>
  <c r="AV440" i="2"/>
  <c r="AV259" i="2"/>
  <c r="AV714" i="2"/>
  <c r="AV617" i="2"/>
  <c r="AV239" i="2"/>
  <c r="AV463" i="2"/>
  <c r="AV247" i="2"/>
  <c r="AV540" i="2"/>
  <c r="AV229" i="2"/>
  <c r="AV712" i="2"/>
  <c r="AV19" i="2"/>
  <c r="AV61" i="2"/>
  <c r="AV155" i="2"/>
  <c r="AV266" i="2"/>
  <c r="AV441" i="2"/>
  <c r="AV230" i="2"/>
  <c r="AV246" i="2"/>
  <c r="AV470" i="2"/>
  <c r="AV298" i="2"/>
  <c r="AV593" i="2"/>
  <c r="AV199" i="2"/>
  <c r="AV418" i="2"/>
  <c r="AV231" i="2"/>
  <c r="AV39" i="2"/>
  <c r="AV436" i="2"/>
  <c r="AV243" i="2"/>
  <c r="AV646" i="2"/>
  <c r="AV207" i="2"/>
  <c r="AV177" i="2"/>
  <c r="AV406" i="2"/>
  <c r="AV158" i="2"/>
  <c r="AV556" i="2"/>
  <c r="AV529" i="2"/>
  <c r="AV251" i="2"/>
  <c r="AV159" i="2"/>
  <c r="AV104" i="2"/>
  <c r="AV211" i="2"/>
  <c r="AV496" i="2"/>
  <c r="AV367" i="2"/>
  <c r="AV484" i="2"/>
  <c r="AV326" i="2"/>
  <c r="AV533" i="2"/>
  <c r="AV703" i="2"/>
  <c r="AV185" i="2"/>
  <c r="AV567" i="2"/>
  <c r="AV595" i="2"/>
  <c r="AV137" i="2"/>
  <c r="AV336" i="2"/>
  <c r="AV112" i="2"/>
  <c r="AV519" i="2"/>
  <c r="AV603" i="2"/>
  <c r="AV234" i="2"/>
  <c r="AV163" i="2"/>
  <c r="AV305" i="2"/>
  <c r="AV390" i="2"/>
  <c r="AV715" i="2"/>
  <c r="AV709" i="2"/>
  <c r="AV482" i="2"/>
  <c r="AV217" i="2"/>
  <c r="AV37" i="2"/>
  <c r="AV652" i="2"/>
  <c r="AV574" i="2"/>
  <c r="AV83" i="2"/>
  <c r="AV187" i="2"/>
  <c r="AV710" i="2"/>
  <c r="AV57" i="2"/>
  <c r="AV363" i="2"/>
  <c r="AV240" i="2"/>
  <c r="AV378" i="2"/>
  <c r="AV427" i="2"/>
  <c r="AV226" i="2"/>
  <c r="AV319" i="2"/>
  <c r="AV227" i="2"/>
  <c r="AV509" i="2"/>
  <c r="AV278" i="2"/>
  <c r="AV375" i="2"/>
  <c r="AV228" i="2"/>
  <c r="AV627" i="2"/>
  <c r="AV466" i="2"/>
  <c r="AV498" i="2"/>
  <c r="AV293" i="2"/>
  <c r="AV430" i="2"/>
  <c r="AV485" i="2"/>
  <c r="AV419" i="2"/>
  <c r="AV399" i="2"/>
  <c r="AV93" i="2"/>
  <c r="AV591" i="2"/>
  <c r="AV176" i="2"/>
  <c r="AV74" i="2"/>
  <c r="AV11" i="2"/>
  <c r="AV580" i="2"/>
  <c r="AV92" i="2"/>
  <c r="AV589" i="2"/>
  <c r="AV135" i="2"/>
  <c r="AV560" i="2"/>
  <c r="AV241" i="2"/>
  <c r="AV35" i="2"/>
  <c r="AV47" i="2"/>
  <c r="AV20" i="2"/>
  <c r="AV409" i="2"/>
  <c r="AV261" i="2"/>
  <c r="AV636" i="2"/>
  <c r="AV631" i="2"/>
  <c r="AV276" i="2"/>
  <c r="AV30" i="2"/>
  <c r="AV297" i="2"/>
  <c r="AV184" i="2"/>
  <c r="AV116" i="2"/>
  <c r="AV232" i="2"/>
  <c r="AV281" i="2"/>
  <c r="AV24" i="2"/>
  <c r="AV458" i="2"/>
  <c r="AV250" i="2"/>
  <c r="AV272" i="2"/>
  <c r="AV314" i="2"/>
  <c r="AV124" i="2"/>
  <c r="AV145" i="2"/>
  <c r="AV689" i="2"/>
  <c r="AV702" i="2"/>
  <c r="AV109" i="2"/>
  <c r="AV51" i="2"/>
  <c r="AV491" i="2"/>
  <c r="AV696" i="2"/>
  <c r="AV242" i="2"/>
  <c r="AV417" i="2"/>
  <c r="AV151" i="2"/>
  <c r="AV134" i="2"/>
  <c r="AV318" i="2"/>
  <c r="AV545" i="2"/>
  <c r="AV513" i="2"/>
  <c r="AV41" i="2"/>
  <c r="AV505" i="2"/>
  <c r="AV606" i="2"/>
  <c r="AV220" i="2"/>
  <c r="AV684" i="2"/>
  <c r="AV413" i="2"/>
  <c r="AV53" i="2"/>
  <c r="AV569" i="2"/>
  <c r="AV111" i="2"/>
  <c r="AV655" i="2"/>
  <c r="AV454" i="2"/>
  <c r="AV352" i="2"/>
  <c r="AV303" i="2"/>
  <c r="AV573" i="2"/>
  <c r="AV170" i="2"/>
  <c r="AV191" i="2"/>
  <c r="AV40" i="2"/>
  <c r="AV585" i="2"/>
  <c r="AV31" i="2"/>
  <c r="AV103" i="2"/>
  <c r="AV218" i="2"/>
  <c r="AV180" i="2"/>
  <c r="AV733" i="2"/>
  <c r="AV543" i="2"/>
  <c r="AV190" i="2"/>
  <c r="AV15" i="2"/>
  <c r="AV72" i="2"/>
  <c r="AV563" i="2"/>
  <c r="AV44" i="2"/>
  <c r="AV7" i="2"/>
  <c r="AV597" i="2"/>
  <c r="AV599" i="2"/>
  <c r="AV33" i="2"/>
  <c r="AV368" i="2"/>
  <c r="AV316" i="2"/>
  <c r="AV331" i="2"/>
  <c r="AV397" i="2"/>
  <c r="AV608" i="2"/>
  <c r="AV630" i="2"/>
  <c r="AV677" i="2"/>
  <c r="AV555" i="2"/>
  <c r="AV398" i="2"/>
  <c r="AV307" i="2"/>
  <c r="AV100" i="2"/>
  <c r="AV101" i="2"/>
  <c r="AV730" i="2"/>
  <c r="AV656" i="2"/>
  <c r="AV724" i="2"/>
  <c r="AV612" i="2"/>
  <c r="AV644" i="2"/>
  <c r="AV697" i="2"/>
  <c r="AV624" i="2"/>
  <c r="AV727" i="2"/>
  <c r="AV514" i="2"/>
  <c r="AV661" i="2"/>
  <c r="AV594" i="2"/>
  <c r="AV604" i="2"/>
  <c r="AV225" i="2"/>
  <c r="AV122" i="2"/>
  <c r="AV414" i="2"/>
  <c r="AV2" i="2"/>
  <c r="AV536" i="2"/>
  <c r="AV351" i="2"/>
  <c r="AV192" i="2"/>
  <c r="AV614" i="2"/>
  <c r="AV273" i="2"/>
  <c r="AV208" i="2"/>
  <c r="AV107" i="2"/>
  <c r="AV269" i="2"/>
  <c r="AV67" i="2"/>
  <c r="AV382" i="2"/>
  <c r="AV456" i="2"/>
  <c r="AV197" i="2"/>
  <c r="AV166" i="2"/>
  <c r="AV506" i="2"/>
  <c r="AV189" i="2"/>
  <c r="AV616" i="2"/>
  <c r="AV704" i="2"/>
  <c r="AV516" i="2"/>
  <c r="AV503" i="2"/>
  <c r="AV570" i="2"/>
  <c r="AV457" i="2"/>
  <c r="AV334" i="2"/>
  <c r="AV568" i="2"/>
  <c r="AV62" i="2"/>
  <c r="AV388" i="2"/>
  <c r="AV557" i="2"/>
  <c r="AV416" i="2"/>
  <c r="AV410" i="2"/>
  <c r="AV371" i="2"/>
  <c r="AV628" i="2"/>
  <c r="AV118" i="2"/>
  <c r="AV14" i="2"/>
  <c r="AV370" i="2"/>
  <c r="AV561" i="2"/>
  <c r="AV471" i="2"/>
  <c r="AV478" i="2"/>
  <c r="AV400" i="2"/>
  <c r="AV87" i="2"/>
  <c r="AV328" i="2"/>
  <c r="AV277" i="2"/>
  <c r="AV209" i="2"/>
  <c r="AV271" i="2"/>
  <c r="AV670" i="2"/>
  <c r="AV544" i="2"/>
  <c r="AV517" i="2"/>
  <c r="AV317" i="2"/>
  <c r="AV373" i="2"/>
  <c r="AV285" i="2"/>
  <c r="AV449" i="2"/>
  <c r="AV676" i="2"/>
  <c r="AV359" i="2"/>
  <c r="AV579" i="2"/>
  <c r="AV607" i="2"/>
  <c r="AV524" i="2"/>
  <c r="AV349" i="2"/>
  <c r="AV204" i="2"/>
  <c r="AV718" i="2"/>
  <c r="AV722" i="2"/>
  <c r="AV692" i="2"/>
  <c r="AV520" i="2"/>
  <c r="AV550" i="2"/>
  <c r="AV60" i="2"/>
  <c r="AV236" i="2"/>
  <c r="AV428" i="2"/>
  <c r="AV289" i="2"/>
  <c r="AV186" i="2"/>
  <c r="AV210" i="2"/>
  <c r="AV477" i="2"/>
  <c r="AV447" i="2"/>
  <c r="AV195" i="2"/>
  <c r="AV596" i="2"/>
  <c r="AV590" i="2"/>
  <c r="AV288" i="2"/>
  <c r="AV50" i="2"/>
  <c r="AV571" i="2"/>
  <c r="AV310" i="2"/>
  <c r="AV431" i="2"/>
  <c r="AV348" i="2"/>
  <c r="AV42" i="2"/>
  <c r="AV253" i="2"/>
  <c r="AV542" i="2"/>
  <c r="AV369" i="2"/>
  <c r="AV713" i="2"/>
  <c r="AV523" i="2"/>
  <c r="AV412" i="2"/>
  <c r="AV468" i="2"/>
  <c r="AV252" i="2"/>
  <c r="AV169" i="2"/>
  <c r="AV502" i="2"/>
  <c r="AV659" i="2"/>
  <c r="AV267" i="2"/>
  <c r="AV98" i="2"/>
  <c r="AV312" i="2"/>
  <c r="AV132" i="2"/>
  <c r="AV55" i="2"/>
  <c r="AV500" i="2"/>
  <c r="AV553" i="2"/>
  <c r="AV532" i="2"/>
  <c r="AV635" i="2"/>
  <c r="AV175" i="2"/>
  <c r="AV453" i="2"/>
  <c r="AV460" i="2"/>
  <c r="AV539" i="2"/>
  <c r="AV339" i="2"/>
  <c r="AV508" i="2"/>
  <c r="AV365" i="2"/>
  <c r="AV294" i="2"/>
  <c r="AV78" i="2"/>
  <c r="AV473" i="2"/>
  <c r="AV657" i="2"/>
  <c r="AV353" i="2"/>
  <c r="AV315" i="2"/>
  <c r="AV455" i="2"/>
  <c r="AV668" i="2"/>
  <c r="AV182" i="2"/>
  <c r="AV476" i="2"/>
  <c r="AV223" i="2"/>
  <c r="AV391" i="2"/>
  <c r="AV433" i="2"/>
  <c r="AV728" i="2"/>
  <c r="AV279" i="2"/>
  <c r="AV4" i="2"/>
  <c r="AV488" i="2"/>
  <c r="AV38" i="2"/>
  <c r="AV258" i="2"/>
  <c r="AV601" i="2"/>
  <c r="AV379" i="2"/>
  <c r="AV611" i="2"/>
  <c r="AV537" i="2"/>
  <c r="AV84" i="2"/>
  <c r="AV162" i="2"/>
  <c r="AV89" i="2"/>
  <c r="AV726" i="2"/>
  <c r="AV341" i="2"/>
  <c r="AV693" i="2"/>
  <c r="AV551" i="2"/>
  <c r="AV625" i="2"/>
  <c r="AV16" i="2"/>
  <c r="AV490" i="2"/>
  <c r="AV296" i="2"/>
  <c r="AV205" i="2"/>
  <c r="AV605" i="2"/>
  <c r="AV350" i="2"/>
  <c r="AV366" i="2"/>
  <c r="AV108" i="2"/>
  <c r="AV706" i="2"/>
  <c r="AV203" i="2"/>
  <c r="AV206" i="2"/>
  <c r="AV106" i="2"/>
  <c r="AV475" i="2"/>
  <c r="AV263" i="2"/>
  <c r="AV548" i="2"/>
  <c r="AV311" i="2"/>
  <c r="AV448" i="2"/>
  <c r="AV687" i="2"/>
  <c r="AV495" i="2"/>
  <c r="AV237" i="2"/>
  <c r="AV736" i="2"/>
  <c r="AV576" i="2"/>
  <c r="AV467" i="2"/>
  <c r="AV361" i="2"/>
  <c r="AV504" i="2"/>
  <c r="AV444" i="2"/>
  <c r="AV654" i="2"/>
  <c r="AV222" i="2"/>
  <c r="AV194" i="2"/>
  <c r="AV620" i="2"/>
  <c r="AV694" i="2"/>
  <c r="AV405" i="2"/>
  <c r="AV565" i="2"/>
  <c r="AV425" i="2"/>
  <c r="AV662" i="2"/>
  <c r="AV459" i="2"/>
  <c r="AV309" i="2"/>
  <c r="AV255" i="2"/>
  <c r="AV679" i="2"/>
  <c r="AV512" i="2"/>
  <c r="AV344" i="2"/>
  <c r="AV663" i="2"/>
  <c r="AV415" i="2"/>
  <c r="AV665" i="2"/>
  <c r="AV383" i="2"/>
  <c r="AV6" i="2"/>
  <c r="AV637" i="2"/>
  <c r="AV424" i="2"/>
  <c r="AV202" i="2"/>
  <c r="AV619" i="2"/>
  <c r="AV160" i="2"/>
  <c r="AV153" i="2"/>
  <c r="AV292" i="2"/>
  <c r="AV716" i="2"/>
  <c r="AV729" i="2"/>
  <c r="AV146" i="2"/>
  <c r="AV650" i="2"/>
  <c r="AV257" i="2"/>
  <c r="AV602" i="2"/>
  <c r="AV164" i="2"/>
  <c r="AV721" i="2"/>
  <c r="AV578" i="2"/>
  <c r="AV48" i="2"/>
  <c r="AV125" i="2"/>
  <c r="AV592" i="2"/>
  <c r="AV86" i="2"/>
  <c r="AV332" i="2"/>
  <c r="AV695" i="2"/>
  <c r="AV66" i="2"/>
  <c r="AV201" i="2"/>
  <c r="AV422" i="2"/>
  <c r="AV333" i="2"/>
  <c r="AV610" i="2"/>
  <c r="AV401" i="2"/>
  <c r="AV691" i="2"/>
  <c r="AV558" i="2"/>
  <c r="AV587" i="2"/>
  <c r="AV682" i="2"/>
  <c r="AV198" i="2"/>
  <c r="AV515" i="2"/>
  <c r="AV8" i="2"/>
  <c r="AV181" i="2"/>
  <c r="AV321" i="2"/>
  <c r="AV396" i="2"/>
  <c r="AV154" i="2"/>
  <c r="AV52" i="2"/>
  <c r="AV648" i="2"/>
  <c r="AV534" i="2"/>
  <c r="AV128" i="2"/>
  <c r="AV554" i="2"/>
  <c r="AV85" i="2"/>
  <c r="AV313" i="2"/>
  <c r="AV70" i="2"/>
  <c r="AV82" i="2"/>
  <c r="AV674" i="2"/>
  <c r="AV538" i="2"/>
  <c r="AV167" i="2"/>
  <c r="AV493" i="2"/>
  <c r="AV435" i="2"/>
  <c r="AV372" i="2"/>
  <c r="AV566" i="2"/>
  <c r="AV640" i="2"/>
  <c r="AV639" i="2"/>
  <c r="AV445" i="2"/>
  <c r="AV552" i="2"/>
  <c r="AV113" i="2"/>
  <c r="AV737" i="2"/>
  <c r="AV387" i="2"/>
  <c r="AV356" i="2"/>
  <c r="AV535" i="2"/>
  <c r="AV380" i="2"/>
  <c r="AV464" i="2"/>
  <c r="AV681" i="2"/>
  <c r="AV452" i="2"/>
  <c r="AV12" i="2"/>
  <c r="AV735" i="2"/>
  <c r="AV115" i="2"/>
  <c r="AV64" i="2"/>
  <c r="AV193" i="2"/>
  <c r="AV179" i="2"/>
  <c r="AV481" i="2"/>
  <c r="AV221" i="2"/>
  <c r="AV157" i="2"/>
  <c r="AV497" i="2"/>
  <c r="AV71" i="2"/>
  <c r="AV501" i="2"/>
  <c r="AV275" i="2"/>
  <c r="AV127" i="2"/>
  <c r="AV152" i="2"/>
  <c r="AV385" i="2"/>
  <c r="AV622" i="2"/>
  <c r="AV233" i="2"/>
  <c r="AV121" i="2"/>
  <c r="AV393" i="2"/>
  <c r="AV94" i="2"/>
  <c r="AV140" i="2"/>
  <c r="AV129" i="2"/>
  <c r="AV337" i="2"/>
  <c r="AV499" i="2"/>
  <c r="AV507" i="2"/>
  <c r="AV643" i="2"/>
  <c r="AV91" i="2"/>
  <c r="AV346" i="2"/>
  <c r="AV9" i="2"/>
  <c r="AV130" i="2"/>
  <c r="AV123" i="2"/>
  <c r="AV270" i="2"/>
  <c r="AV384" i="2"/>
  <c r="AV268" i="2"/>
  <c r="AV59" i="2"/>
  <c r="AV678" i="2"/>
  <c r="AV609" i="2"/>
  <c r="AV584" i="2"/>
  <c r="AV489" i="2"/>
  <c r="AV26" i="2"/>
  <c r="AV362" i="2"/>
  <c r="AV46" i="2"/>
  <c r="AV34" i="2"/>
  <c r="AV525" i="2"/>
  <c r="AV63" i="2"/>
  <c r="AV434" i="2"/>
  <c r="AV487" i="2"/>
  <c r="AV518" i="2"/>
  <c r="AV306" i="2"/>
  <c r="AV510" i="2"/>
  <c r="AV626" i="2"/>
  <c r="AV404" i="2"/>
  <c r="AV685" i="2"/>
  <c r="AV214" i="2"/>
  <c r="AV472" i="2"/>
  <c r="AV432" i="2"/>
  <c r="AV479" i="2"/>
  <c r="AV672" i="2"/>
  <c r="AV680" i="2"/>
  <c r="AV238" i="2"/>
  <c r="AV141" i="2"/>
  <c r="AV707" i="2"/>
  <c r="AV80" i="2"/>
  <c r="AV638" i="2"/>
  <c r="AV43" i="2"/>
  <c r="AV572" i="2"/>
  <c r="AV95" i="2"/>
  <c r="AV474" i="2"/>
  <c r="AV358" i="2"/>
  <c r="AV407" i="2"/>
  <c r="AV216" i="2"/>
  <c r="AV381" i="2"/>
  <c r="AV450" i="2"/>
  <c r="AV183" i="2"/>
  <c r="AV150" i="2"/>
  <c r="AV262" i="2"/>
  <c r="AV632" i="2"/>
  <c r="AV117" i="2"/>
  <c r="AV667" i="2"/>
  <c r="AV528" i="2"/>
  <c r="AV719" i="2"/>
  <c r="AV142" i="2"/>
  <c r="AV690" i="2"/>
  <c r="AV588" i="2"/>
  <c r="AV300" i="2"/>
  <c r="AV720" i="2"/>
  <c r="AV732" i="2"/>
  <c r="AV244" i="2"/>
  <c r="AV219" i="2"/>
  <c r="AV291" i="2"/>
  <c r="AV423" i="2"/>
  <c r="AV65" i="2"/>
  <c r="AV329" i="2"/>
  <c r="AV686" i="2"/>
  <c r="AV442" i="2"/>
  <c r="AV174" i="2"/>
  <c r="AV18" i="2"/>
  <c r="AV688" i="2"/>
  <c r="AV148" i="2"/>
  <c r="AV395" i="2"/>
  <c r="AV290" i="2"/>
  <c r="AV429" i="2"/>
  <c r="AV254" i="2"/>
  <c r="AV324" i="2"/>
  <c r="AV598" i="2"/>
  <c r="AV645" i="2"/>
  <c r="AV673" i="2"/>
  <c r="AV717" i="2"/>
  <c r="AV581" i="2"/>
  <c r="AV345" i="2"/>
  <c r="AV669" i="2"/>
  <c r="AV22" i="2"/>
  <c r="AV402" i="2"/>
  <c r="AV264" i="2"/>
  <c r="AV522" i="2"/>
  <c r="AV420" i="2"/>
  <c r="AV666" i="2"/>
  <c r="AV562" i="2"/>
  <c r="AV411" i="2"/>
  <c r="AV21" i="2"/>
  <c r="AV701" i="2"/>
  <c r="AV322" i="2"/>
  <c r="AV465" i="2"/>
  <c r="AV119" i="2"/>
  <c r="AV97" i="2"/>
  <c r="AV364" i="2"/>
  <c r="AV287" i="2"/>
  <c r="AV110" i="2"/>
  <c r="AV325" i="2"/>
  <c r="AV235" i="2"/>
  <c r="AV308" i="2"/>
  <c r="AV10" i="2"/>
  <c r="AV96" i="2"/>
  <c r="AV355" i="2"/>
  <c r="AV451" i="2"/>
  <c r="AV621" i="2"/>
  <c r="AV265" i="2"/>
  <c r="AV547" i="2"/>
  <c r="AV492" i="2"/>
  <c r="AV559" i="2"/>
  <c r="AV698" i="2"/>
  <c r="AV586" i="2"/>
  <c r="AV245" i="2"/>
  <c r="AV248" i="2"/>
  <c r="AV700" i="2"/>
  <c r="AV13" i="2"/>
  <c r="AV582" i="2"/>
  <c r="AV304" i="2"/>
  <c r="AV634" i="2"/>
  <c r="AV81" i="2"/>
  <c r="AV165" i="2"/>
  <c r="AV357" i="2"/>
  <c r="AV483" i="2"/>
  <c r="AV274" i="2"/>
  <c r="AV178" i="2"/>
  <c r="AV658" i="2"/>
  <c r="AV79" i="2"/>
  <c r="AV531" i="2"/>
  <c r="AV136" i="2"/>
  <c r="AV36" i="2"/>
  <c r="AV564" i="2"/>
  <c r="AV439" i="2"/>
  <c r="AV302" i="2"/>
  <c r="AV408" i="2"/>
  <c r="AV462" i="2"/>
  <c r="AV633" i="2"/>
  <c r="AV133" i="2"/>
  <c r="AV188" i="2"/>
  <c r="AV282" i="2"/>
  <c r="AV374" i="2"/>
  <c r="AV88" i="2"/>
  <c r="AV45" i="2"/>
  <c r="AV739" i="2"/>
  <c r="AV102" i="2"/>
  <c r="AV131" i="2"/>
  <c r="AV530" i="2"/>
  <c r="AV660" i="2"/>
  <c r="AV105" i="2"/>
  <c r="AV461" i="2"/>
  <c r="AV613" i="2"/>
  <c r="AV99" i="2"/>
  <c r="AV215" i="2"/>
  <c r="AV323" i="2"/>
  <c r="AV171" i="2"/>
  <c r="AV28" i="2"/>
  <c r="AV394" i="2"/>
  <c r="AV256" i="2"/>
  <c r="AV342" i="2"/>
  <c r="AV615" i="2"/>
  <c r="AV249" i="2"/>
  <c r="AV583" i="2"/>
  <c r="AV526" i="2"/>
  <c r="AV734" i="2"/>
  <c r="AV224" i="2"/>
  <c r="AV421" i="2"/>
  <c r="AV68" i="2"/>
  <c r="AV114" i="2"/>
  <c r="AV168" i="2"/>
  <c r="AV327" i="2"/>
  <c r="AV283" i="2"/>
  <c r="AV541" i="2"/>
  <c r="AV527" i="2"/>
  <c r="AV641" i="2"/>
  <c r="AV147" i="2"/>
  <c r="AV77" i="2"/>
  <c r="AV335" i="2"/>
  <c r="AV480" i="2"/>
  <c r="AV284" i="2"/>
  <c r="AV32" i="2"/>
  <c r="AV577" i="2"/>
  <c r="AV17" i="2"/>
  <c r="AV377" i="2"/>
  <c r="AV675" i="2"/>
  <c r="AV330" i="2"/>
  <c r="AV299" i="2"/>
  <c r="AV708" i="2"/>
  <c r="AV392" i="2"/>
  <c r="AV338" i="2"/>
  <c r="AV403" i="2"/>
  <c r="AV75" i="2"/>
  <c r="AV647" i="2"/>
  <c r="AV280" i="2"/>
  <c r="AV725" i="2"/>
  <c r="AV664" i="2"/>
  <c r="AV301" i="2"/>
  <c r="AV172" i="2"/>
  <c r="AV653" i="2"/>
  <c r="AV212" i="2"/>
  <c r="AV731" i="2"/>
  <c r="AV200" i="2"/>
  <c r="AV340" i="2"/>
  <c r="AV161" i="2"/>
  <c r="AV575" i="2"/>
  <c r="AV600" i="2"/>
  <c r="AV347" i="2"/>
  <c r="X91" i="3" l="1"/>
  <c r="Z8" i="3"/>
  <c r="Z90" i="3"/>
  <c r="X66" i="3"/>
  <c r="Z20" i="3"/>
  <c r="Z111" i="3"/>
  <c r="X69" i="3"/>
  <c r="X63" i="3"/>
  <c r="X46" i="3"/>
  <c r="Z114" i="3"/>
  <c r="X82" i="3"/>
  <c r="X19" i="3"/>
  <c r="Z102" i="3"/>
  <c r="X28" i="3"/>
  <c r="Z79" i="3"/>
  <c r="X87" i="3"/>
  <c r="X80" i="3"/>
  <c r="Z25" i="3"/>
  <c r="X68" i="3"/>
  <c r="X54" i="3"/>
  <c r="X12" i="3"/>
  <c r="X81" i="3"/>
  <c r="X107" i="3"/>
  <c r="Z67" i="3"/>
  <c r="X85" i="3"/>
  <c r="Z4" i="3"/>
  <c r="X92" i="3"/>
  <c r="X45" i="3"/>
  <c r="X40" i="3"/>
  <c r="Z60" i="3"/>
  <c r="X111" i="3"/>
  <c r="Z82" i="3"/>
  <c r="Z86" i="3"/>
  <c r="Z75" i="3"/>
  <c r="Z56" i="3"/>
  <c r="X3" i="3"/>
  <c r="X74" i="3"/>
  <c r="Z70" i="3"/>
  <c r="X122" i="3"/>
  <c r="X23" i="3"/>
  <c r="X106" i="3"/>
  <c r="Z101" i="3"/>
  <c r="X95" i="3"/>
  <c r="X38" i="3"/>
  <c r="X36" i="3"/>
  <c r="Z35" i="3"/>
  <c r="Z54" i="3"/>
  <c r="X47" i="3"/>
  <c r="X42" i="3"/>
  <c r="Z94" i="3"/>
  <c r="Z6" i="3"/>
  <c r="X10" i="3"/>
  <c r="Z11" i="3"/>
  <c r="Z84" i="3"/>
  <c r="X70" i="3"/>
  <c r="X32" i="3"/>
  <c r="Z63" i="3"/>
  <c r="Z5" i="3"/>
  <c r="Z62" i="3"/>
  <c r="Z12" i="3"/>
  <c r="X99" i="3"/>
  <c r="Z7" i="3"/>
  <c r="X90" i="3"/>
  <c r="Z27" i="3"/>
  <c r="Z109" i="3"/>
  <c r="Z49" i="3"/>
  <c r="Z32" i="3"/>
  <c r="X121" i="3"/>
  <c r="Z122" i="3"/>
  <c r="X13" i="3"/>
  <c r="X75" i="3"/>
  <c r="X104" i="3"/>
  <c r="Z119" i="3"/>
  <c r="Z107" i="3"/>
  <c r="Z68" i="3"/>
  <c r="X101" i="3"/>
  <c r="X26" i="3"/>
  <c r="Z118" i="3"/>
  <c r="X34" i="3"/>
  <c r="Z71" i="3"/>
  <c r="X9" i="3"/>
  <c r="Z59" i="3"/>
  <c r="X6" i="3"/>
  <c r="X96" i="3"/>
  <c r="X17" i="3"/>
  <c r="X43" i="3"/>
  <c r="Z72" i="3"/>
  <c r="X50" i="3"/>
  <c r="X53" i="3"/>
  <c r="X116" i="3"/>
  <c r="Z87" i="3"/>
  <c r="Z41" i="3"/>
  <c r="X21" i="3"/>
  <c r="X57" i="3"/>
  <c r="Z38" i="3"/>
  <c r="X41" i="3"/>
  <c r="Z116" i="3"/>
  <c r="X109" i="3"/>
  <c r="Z10" i="3"/>
  <c r="Z26" i="3"/>
  <c r="X88" i="3"/>
  <c r="Z103" i="3"/>
  <c r="X98" i="3"/>
  <c r="X24" i="3"/>
  <c r="Z2" i="3"/>
  <c r="X76" i="3"/>
  <c r="X15" i="3"/>
  <c r="Z110" i="3"/>
  <c r="X25" i="3"/>
  <c r="X48" i="3"/>
  <c r="Z9" i="3"/>
  <c r="X62" i="3"/>
  <c r="X22" i="3"/>
  <c r="Z83" i="3"/>
  <c r="X64" i="3"/>
  <c r="Z15" i="3"/>
  <c r="Z78" i="3"/>
  <c r="Z21" i="3"/>
  <c r="Z64" i="3"/>
  <c r="X78" i="3"/>
  <c r="X118" i="3"/>
  <c r="X79" i="3"/>
  <c r="Z19" i="3"/>
  <c r="X93" i="3"/>
  <c r="Z106" i="3"/>
  <c r="X2" i="3"/>
  <c r="Z31" i="3"/>
  <c r="Z30" i="3"/>
  <c r="X49" i="3"/>
  <c r="Z14" i="3"/>
  <c r="Z42" i="3"/>
  <c r="Z69" i="3"/>
  <c r="X16" i="3"/>
  <c r="X8" i="3"/>
  <c r="Z16" i="3"/>
  <c r="X115" i="3"/>
  <c r="Z13" i="3"/>
  <c r="Z53" i="3"/>
  <c r="X97" i="3"/>
  <c r="Z73" i="3"/>
  <c r="X71" i="3"/>
  <c r="Z117" i="3"/>
  <c r="X114" i="3"/>
  <c r="Z93" i="3"/>
  <c r="X83" i="3"/>
  <c r="X67" i="3"/>
  <c r="X77" i="3"/>
  <c r="Z44" i="3"/>
  <c r="Z24" i="3"/>
  <c r="X7" i="3"/>
  <c r="X39" i="3"/>
  <c r="X108" i="3"/>
  <c r="Z43" i="3"/>
  <c r="X73" i="3"/>
  <c r="Z97" i="3"/>
  <c r="X14" i="3"/>
  <c r="X4" i="3"/>
  <c r="Z50" i="3"/>
  <c r="Z113" i="3"/>
  <c r="Z112" i="3"/>
  <c r="X105" i="3"/>
  <c r="X102" i="3"/>
  <c r="X103" i="3"/>
  <c r="Z55" i="3"/>
  <c r="X119" i="3"/>
  <c r="Z92" i="3"/>
  <c r="Z81" i="3"/>
  <c r="X100" i="3"/>
  <c r="X35" i="3"/>
  <c r="Z29" i="3"/>
  <c r="X86" i="3"/>
  <c r="Z95" i="3"/>
  <c r="X72" i="3"/>
  <c r="Z36" i="3"/>
  <c r="X60" i="3"/>
  <c r="Z98" i="3"/>
  <c r="Z100" i="3"/>
  <c r="Z91" i="3"/>
  <c r="Z46" i="3"/>
  <c r="Z18" i="3"/>
  <c r="Z34" i="3"/>
  <c r="X56" i="3"/>
  <c r="X31" i="3"/>
  <c r="X51" i="3"/>
  <c r="Z23" i="3"/>
  <c r="Z105" i="3"/>
  <c r="Z74" i="3"/>
  <c r="Z80" i="3"/>
  <c r="X59" i="3"/>
  <c r="X5" i="3"/>
  <c r="X27" i="3"/>
  <c r="Z17" i="3"/>
  <c r="Z89" i="3"/>
  <c r="X110" i="3"/>
  <c r="X65" i="3"/>
  <c r="Z120" i="3"/>
  <c r="X89" i="3"/>
  <c r="X37" i="3"/>
  <c r="Z108" i="3"/>
  <c r="Z37" i="3"/>
  <c r="Z39" i="3"/>
  <c r="Z58" i="3"/>
  <c r="Z48" i="3"/>
  <c r="Z40" i="3"/>
  <c r="X52" i="3"/>
  <c r="Z85" i="3"/>
  <c r="X117" i="3"/>
  <c r="X94" i="3"/>
  <c r="Z66" i="3"/>
  <c r="Z104" i="3"/>
  <c r="X61" i="3"/>
  <c r="Z33" i="3"/>
  <c r="Z3" i="3"/>
  <c r="Z22" i="3"/>
  <c r="Z65" i="3"/>
  <c r="X58" i="3"/>
  <c r="Z96" i="3"/>
  <c r="X18" i="3"/>
  <c r="Z51" i="3"/>
  <c r="Z47" i="3"/>
  <c r="Z76" i="3"/>
  <c r="Z77" i="3"/>
  <c r="Z121" i="3"/>
  <c r="Z45" i="3"/>
  <c r="X33" i="3"/>
  <c r="X55" i="3"/>
  <c r="Z57" i="3"/>
  <c r="X30" i="3"/>
  <c r="Z52" i="3"/>
  <c r="X120" i="3"/>
  <c r="Z88" i="3"/>
  <c r="X113" i="3"/>
  <c r="X84" i="3"/>
  <c r="Z61" i="3"/>
  <c r="X20" i="3"/>
  <c r="Z99" i="3"/>
  <c r="Z115" i="3"/>
  <c r="X44" i="3"/>
  <c r="X29" i="3"/>
  <c r="Z28" i="3"/>
  <c r="X11" i="3"/>
  <c r="X112" i="3"/>
</calcChain>
</file>

<file path=xl/sharedStrings.xml><?xml version="1.0" encoding="utf-8"?>
<sst xmlns="http://schemas.openxmlformats.org/spreadsheetml/2006/main" count="10523" uniqueCount="3191">
  <si>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</si>
  <si>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</si>
  <si>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</si>
  <si>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</si>
  <si>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</si>
  <si>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</si>
  <si>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</si>
  <si>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</si>
  <si>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</si>
  <si>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</si>
  <si>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</si>
  <si>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</si>
  <si>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</si>
  <si>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</si>
  <si>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</si>
  <si>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</si>
  <si>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</si>
  <si>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</si>
  <si>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</si>
  <si>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</si>
  <si>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</si>
  <si>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</si>
  <si>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</si>
  <si>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</si>
  <si>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</si>
  <si>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</si>
  <si>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</si>
  <si>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</si>
  <si>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</si>
  <si>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</si>
  <si>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</si>
  <si>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</si>
  <si>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</si>
  <si>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</si>
  <si>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</si>
  <si>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</si>
  <si>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</si>
  <si>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</si>
  <si>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</si>
  <si>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</si>
  <si>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</si>
  <si>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</si>
  <si>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</si>
  <si>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</si>
  <si>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</si>
  <si>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</si>
  <si>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</si>
  <si>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</si>
  <si>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</si>
  <si>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</si>
  <si>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</si>
  <si>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</si>
  <si>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</si>
  <si>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</si>
  <si>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</si>
  <si>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</si>
  <si>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</si>
  <si>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</si>
  <si>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Tata Motors Ltd</t>
  </si>
  <si>
    <t>TATAMOTORS</t>
  </si>
  <si>
    <t>Four Wheelers</t>
  </si>
  <si>
    <t>Maruti Suzuki India Ltd</t>
  </si>
  <si>
    <t>MARUTI</t>
  </si>
  <si>
    <t>NTPC Ltd</t>
  </si>
  <si>
    <t>NTPC</t>
  </si>
  <si>
    <t>Power Generation</t>
  </si>
  <si>
    <t>Axis Bank Ltd</t>
  </si>
  <si>
    <t>AXISBANK</t>
  </si>
  <si>
    <t>Kotak Mahindra Bank Ltd</t>
  </si>
  <si>
    <t>KOTAKBANK</t>
  </si>
  <si>
    <t>Avenue Supermarts Ltd</t>
  </si>
  <si>
    <t>DMART</t>
  </si>
  <si>
    <t>Retail - Department Stores</t>
  </si>
  <si>
    <t>Adani Enterprises Ltd</t>
  </si>
  <si>
    <t>ADANIENT</t>
  </si>
  <si>
    <t>Commodities Trading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</si>
  <si>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</si>
  <si>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</si>
  <si>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</si>
  <si>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</si>
  <si>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</si>
  <si>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</si>
  <si>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Mahindra and Mahindra Ltd</t>
  </si>
  <si>
    <t>M&amp;M</t>
  </si>
  <si>
    <t>Hindustan Aeronautics Ltd</t>
  </si>
  <si>
    <t>HAL</t>
  </si>
  <si>
    <t>Aerospace &amp; Defense Equipments</t>
  </si>
  <si>
    <t>Asian Paints Ltd</t>
  </si>
  <si>
    <t>ASIANPAINT</t>
  </si>
  <si>
    <t>Paints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</si>
  <si>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</si>
  <si>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</si>
  <si>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</si>
  <si>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</si>
  <si>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</si>
  <si>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</si>
  <si>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Bajaj Auto Ltd</t>
  </si>
  <si>
    <t>BAJAJ-AUTO</t>
  </si>
  <si>
    <t>Two Wheelers</t>
  </si>
  <si>
    <t>Coal India Ltd</t>
  </si>
  <si>
    <t>COALINDIA</t>
  </si>
  <si>
    <t>Mining - Coal</t>
  </si>
  <si>
    <t>Bajaj Finserv Ltd</t>
  </si>
  <si>
    <t>BAJAJFINSV</t>
  </si>
  <si>
    <t>Adani Green Energy Ltd</t>
  </si>
  <si>
    <t>ADANIGREEN</t>
  </si>
  <si>
    <t>Renewable Energy</t>
  </si>
  <si>
    <t>Wipro Ltd</t>
  </si>
  <si>
    <t>WIPRO</t>
  </si>
  <si>
    <t>Trent Ltd</t>
  </si>
  <si>
    <t>TRENT</t>
  </si>
  <si>
    <t>Retail - Apparel</t>
  </si>
  <si>
    <t>Indian Oil Corporation Ltd</t>
  </si>
  <si>
    <t>IOC</t>
  </si>
  <si>
    <t>Adani Power Ltd</t>
  </si>
  <si>
    <t>ADANIPOWER</t>
  </si>
  <si>
    <t>Nestle India Ltd</t>
  </si>
  <si>
    <t>NESTLEIND</t>
  </si>
  <si>
    <t>FMCG - Foods</t>
  </si>
  <si>
    <t>Siemens Ltd</t>
  </si>
  <si>
    <t>SIEMENS</t>
  </si>
  <si>
    <t>Conglomerates</t>
  </si>
  <si>
    <t>JSW Steel Ltd</t>
  </si>
  <si>
    <t>JSWSTEEL</t>
  </si>
  <si>
    <t>Iron &amp; Steel</t>
  </si>
  <si>
    <t>Zomato Ltd</t>
  </si>
  <si>
    <t>ZOMATO</t>
  </si>
  <si>
    <t>Online Services</t>
  </si>
  <si>
    <t>Indian Railway Finance Corp Ltd</t>
  </si>
  <si>
    <t>IRFC</t>
  </si>
  <si>
    <t>Specialized Finance</t>
  </si>
  <si>
    <t>Jio Financial Services Ltd</t>
  </si>
  <si>
    <t>JIOFIN</t>
  </si>
  <si>
    <t>Bharat Electronics Ltd</t>
  </si>
  <si>
    <t>BEL</t>
  </si>
  <si>
    <t>Electronic Equipments</t>
  </si>
  <si>
    <t>Hindustan Zinc Ltd</t>
  </si>
  <si>
    <t>HINDZINC</t>
  </si>
  <si>
    <t>Mining - Diversified</t>
  </si>
  <si>
    <t>DLF Ltd</t>
  </si>
  <si>
    <t>DLF</t>
  </si>
  <si>
    <t>Real Estate</t>
  </si>
  <si>
    <t>Varun Beverages Ltd</t>
  </si>
  <si>
    <t>VBL</t>
  </si>
  <si>
    <t>Soft Drinks</t>
  </si>
  <si>
    <t>SBI Life Insurance Company Ltd</t>
  </si>
  <si>
    <t>SBILIFE</t>
  </si>
  <si>
    <t>Tata Steel Ltd</t>
  </si>
  <si>
    <t>TATASTEEL</t>
  </si>
  <si>
    <t>Interglobe Aviation Ltd</t>
  </si>
  <si>
    <t>INDIGO</t>
  </si>
  <si>
    <t>Airlines</t>
  </si>
  <si>
    <t>LTIMindtree Ltd</t>
  </si>
  <si>
    <t>LTIM</t>
  </si>
  <si>
    <t>Grasim Industries Ltd</t>
  </si>
  <si>
    <t>GRASIM</t>
  </si>
  <si>
    <t>Power Finance Corporation Ltd</t>
  </si>
  <si>
    <t>PFC</t>
  </si>
  <si>
    <t>Vedanta Ltd</t>
  </si>
  <si>
    <t>VEDL</t>
  </si>
  <si>
    <t>Metals - Diversified</t>
  </si>
  <si>
    <t>Pidilite Industries Ltd</t>
  </si>
  <si>
    <t>PIDILITIND</t>
  </si>
  <si>
    <t>Diversified Chemicals</t>
  </si>
  <si>
    <t>REC Limited</t>
  </si>
  <si>
    <t>RECLTD</t>
  </si>
  <si>
    <t>ABB India Ltd</t>
  </si>
  <si>
    <t>ABB</t>
  </si>
  <si>
    <t>Heavy Electrical Equipments</t>
  </si>
  <si>
    <t>HDFC Life Insurance Company Ltd</t>
  </si>
  <si>
    <t>HDFCLIFE</t>
  </si>
  <si>
    <t>Tech Mahindra Ltd</t>
  </si>
  <si>
    <t>TECHM</t>
  </si>
  <si>
    <t>Ambuja Cements Ltd</t>
  </si>
  <si>
    <t>AMBUJACEM</t>
  </si>
  <si>
    <t>Bharat Petroleum Corporation Ltd</t>
  </si>
  <si>
    <t>BPCL</t>
  </si>
  <si>
    <t>Hindalco Industries Ltd</t>
  </si>
  <si>
    <t>HINDALCO</t>
  </si>
  <si>
    <t>Metals - Aluminium</t>
  </si>
  <si>
    <t>Godrej Consumer Products Ltd</t>
  </si>
  <si>
    <t>GODREJCP</t>
  </si>
  <si>
    <t>FMCG - Personal Products</t>
  </si>
  <si>
    <t>Gail (India) Ltd</t>
  </si>
  <si>
    <t>GAIL</t>
  </si>
  <si>
    <t>Gas Distribution</t>
  </si>
  <si>
    <t>Britannia Industries Ltd</t>
  </si>
  <si>
    <t>BRITANNIA</t>
  </si>
  <si>
    <t>Divi's Laboratories Ltd</t>
  </si>
  <si>
    <t>DIVISLAB</t>
  </si>
  <si>
    <t>Labs &amp; Life Sciences Services</t>
  </si>
  <si>
    <t>Tata Power Company Ltd</t>
  </si>
  <si>
    <t>TATAPOWER</t>
  </si>
  <si>
    <t>TVS Motor Company Ltd</t>
  </si>
  <si>
    <t>TVSMOTOR</t>
  </si>
  <si>
    <t>Eicher Motors Ltd</t>
  </si>
  <si>
    <t>EICHERMOT</t>
  </si>
  <si>
    <t>Trucks &amp; Buses</t>
  </si>
  <si>
    <t>Cipla Ltd</t>
  </si>
  <si>
    <t>CIPLA</t>
  </si>
  <si>
    <t>Samvardhana Motherson International Ltd</t>
  </si>
  <si>
    <t>MOTHERSON</t>
  </si>
  <si>
    <t>Auto Parts</t>
  </si>
  <si>
    <t>Cholamandalam Investment and Finance Company Ltd</t>
  </si>
  <si>
    <t>CHOLAFIN</t>
  </si>
  <si>
    <t>JSW Energy Ltd</t>
  </si>
  <si>
    <t>JSWENERGY</t>
  </si>
  <si>
    <t>Bank of Baroda Ltd</t>
  </si>
  <si>
    <t>BANKBARODA</t>
  </si>
  <si>
    <t>Shriram Finance Ltd</t>
  </si>
  <si>
    <t>SHRIRAMFIN</t>
  </si>
  <si>
    <t>Punjab National Bank</t>
  </si>
  <si>
    <t>PNB</t>
  </si>
  <si>
    <t>Bajaj Holdings and Investment Ltd</t>
  </si>
  <si>
    <t>BAJAJHLDNG</t>
  </si>
  <si>
    <t>Asset Management</t>
  </si>
  <si>
    <t>Rail Vikas Nigam Ltd</t>
  </si>
  <si>
    <t>RVNL</t>
  </si>
  <si>
    <t>Adani Energy Solutions Ltd</t>
  </si>
  <si>
    <t>ADANIENSOL</t>
  </si>
  <si>
    <t>Power Infrastructure</t>
  </si>
  <si>
    <t>Macrotech Developers Ltd</t>
  </si>
  <si>
    <t>LODHA</t>
  </si>
  <si>
    <t>Havells India Ltd</t>
  </si>
  <si>
    <t>HAVELLS</t>
  </si>
  <si>
    <t>Electrical Components &amp; Equipments</t>
  </si>
  <si>
    <t>Tata Consumer Products Ltd</t>
  </si>
  <si>
    <t>TATACONSUM</t>
  </si>
  <si>
    <t>Tea &amp; Coffee</t>
  </si>
  <si>
    <t>Torrent Pharmaceuticals Ltd</t>
  </si>
  <si>
    <t>TORNTPHARM</t>
  </si>
  <si>
    <t>Hero MotoCorp Ltd</t>
  </si>
  <si>
    <t>HEROMOTOCO</t>
  </si>
  <si>
    <t>Dabur India Ltd</t>
  </si>
  <si>
    <t>DABUR</t>
  </si>
  <si>
    <t>Indus Towers Ltd</t>
  </si>
  <si>
    <t>INDUSTOWER</t>
  </si>
  <si>
    <t>Telecom Infrastructure</t>
  </si>
  <si>
    <t>ICICI Lombard General Insurance Company Ltd</t>
  </si>
  <si>
    <t>ICICIGI</t>
  </si>
  <si>
    <t>Dr Reddy's Laboratories Ltd</t>
  </si>
  <si>
    <t>DRREDDY</t>
  </si>
  <si>
    <t>Zydus Lifesciences Ltd</t>
  </si>
  <si>
    <t>ZYDUSLIFE</t>
  </si>
  <si>
    <t>Indusind Bank Ltd</t>
  </si>
  <si>
    <t>INDUSINDBK</t>
  </si>
  <si>
    <t>Indian Overseas Bank</t>
  </si>
  <si>
    <t>IOB</t>
  </si>
  <si>
    <t>ICICI Prudential Life Insurance Company Ltd</t>
  </si>
  <si>
    <t>ICICIPRULI</t>
  </si>
  <si>
    <t>United Spirits Ltd</t>
  </si>
  <si>
    <t>UNITDSPR</t>
  </si>
  <si>
    <t>Alcoholic Beverages</t>
  </si>
  <si>
    <t>Cummins India Ltd</t>
  </si>
  <si>
    <t>CUMMINSIND</t>
  </si>
  <si>
    <t>Industrial Machinery</t>
  </si>
  <si>
    <t>CG Power and Industrial Solutions Ltd</t>
  </si>
  <si>
    <t>CGPOWER</t>
  </si>
  <si>
    <t>Lupin Ltd</t>
  </si>
  <si>
    <t>LUPIN</t>
  </si>
  <si>
    <t>Oil India Ltd</t>
  </si>
  <si>
    <t>OIL</t>
  </si>
  <si>
    <t>Suzlon Energy Ltd</t>
  </si>
  <si>
    <t>SUZLON</t>
  </si>
  <si>
    <t>Renewable Energy Equipment &amp; Services</t>
  </si>
  <si>
    <t>Solar Industries India Ltd</t>
  </si>
  <si>
    <t>SOLARINDS</t>
  </si>
  <si>
    <t>Commodity Chemicals</t>
  </si>
  <si>
    <t>Polycab India Ltd</t>
  </si>
  <si>
    <t>POLYCAB</t>
  </si>
  <si>
    <t>Colgate-Palmolive (India) Ltd</t>
  </si>
  <si>
    <t>COLPAL</t>
  </si>
  <si>
    <t>Apollo Hospitals Enterprise Ltd</t>
  </si>
  <si>
    <t>APOLLOHOSP</t>
  </si>
  <si>
    <t>Hospitals &amp; Diagnostic Centres</t>
  </si>
  <si>
    <t>Mankind Pharma Ltd</t>
  </si>
  <si>
    <t>MANKIND</t>
  </si>
  <si>
    <t>NHPC Ltd</t>
  </si>
  <si>
    <t>NHPC</t>
  </si>
  <si>
    <t>Jindal Steel And Power Ltd</t>
  </si>
  <si>
    <t>JINDALSTEL</t>
  </si>
  <si>
    <t>GMR Airports Infrastructure Ltd</t>
  </si>
  <si>
    <t>GMRINFRA</t>
  </si>
  <si>
    <t>Info Edge (India) Ltd</t>
  </si>
  <si>
    <t>NAUKRI</t>
  </si>
  <si>
    <t>Bosch Ltd</t>
  </si>
  <si>
    <t>BOSCHLTD</t>
  </si>
  <si>
    <t>IDBI Bank Ltd</t>
  </si>
  <si>
    <t>IDBI</t>
  </si>
  <si>
    <t>Private Bank</t>
  </si>
  <si>
    <t>HDFC Asset Management Company Ltd</t>
  </si>
  <si>
    <t>HDFCAMC</t>
  </si>
  <si>
    <t>Oracle Financial Services Software Ltd</t>
  </si>
  <si>
    <t>OFSS</t>
  </si>
  <si>
    <t>Software Services</t>
  </si>
  <si>
    <t>Canara Bank Ltd</t>
  </si>
  <si>
    <t>CANBK</t>
  </si>
  <si>
    <t>Indian Hotels Company Ltd</t>
  </si>
  <si>
    <t>INDHOTEL</t>
  </si>
  <si>
    <t>Hotels, Resorts &amp; Cruise Lines</t>
  </si>
  <si>
    <t>Vodafone Idea Ltd</t>
  </si>
  <si>
    <t>IDEA</t>
  </si>
  <si>
    <t>Union Bank of India Ltd</t>
  </si>
  <si>
    <t>UNIONBANK</t>
  </si>
  <si>
    <t>Hindustan Petroleum Corp Ltd</t>
  </si>
  <si>
    <t>HINDPETRO</t>
  </si>
  <si>
    <t>Shree Cement Ltd</t>
  </si>
  <si>
    <t>SHREECEM</t>
  </si>
  <si>
    <t>Bharat Heavy Electricals Ltd</t>
  </si>
  <si>
    <t>BHEL</t>
  </si>
  <si>
    <t>Adani Total Gas Ltd</t>
  </si>
  <si>
    <t>ATGL</t>
  </si>
  <si>
    <t>Aurobindo Pharma Ltd</t>
  </si>
  <si>
    <t>AUROPHARMA</t>
  </si>
  <si>
    <t>Mazagon Dock Shipbuilders Ltd</t>
  </si>
  <si>
    <t>MAZDOCK</t>
  </si>
  <si>
    <t>Shipbuilding</t>
  </si>
  <si>
    <t>Max Healthcare Institute Ltd</t>
  </si>
  <si>
    <t>MAXHEALTH</t>
  </si>
  <si>
    <t>Marico Ltd</t>
  </si>
  <si>
    <t>MARICO</t>
  </si>
  <si>
    <t>Torrent Power Ltd</t>
  </si>
  <si>
    <t>TORNTPOWER</t>
  </si>
  <si>
    <t>Godrej Properties Ltd</t>
  </si>
  <si>
    <t>GODREJPROP</t>
  </si>
  <si>
    <t>Persistent Systems Ltd</t>
  </si>
  <si>
    <t>PERSISTENT</t>
  </si>
  <si>
    <t>Muthoot Finance Ltd</t>
  </si>
  <si>
    <t>MUTHOOTFIN</t>
  </si>
  <si>
    <t>PB Fintech Ltd</t>
  </si>
  <si>
    <t>POLICYBZR</t>
  </si>
  <si>
    <t>SBI Cards and Payment Services Ltd</t>
  </si>
  <si>
    <t>SBICARD</t>
  </si>
  <si>
    <t>Payment Infrastructure</t>
  </si>
  <si>
    <t>Tube Investments of India Ltd</t>
  </si>
  <si>
    <t>TIINDIA</t>
  </si>
  <si>
    <t>Cycles</t>
  </si>
  <si>
    <t>Alkem Laboratories Ltd</t>
  </si>
  <si>
    <t>ALKEM</t>
  </si>
  <si>
    <t>Indian Railway Catering and Tourism Corporation Ltd</t>
  </si>
  <si>
    <t>IRCTC</t>
  </si>
  <si>
    <t>SRF Ltd</t>
  </si>
  <si>
    <t>SRF</t>
  </si>
  <si>
    <t>Prestige Estates Projects Ltd</t>
  </si>
  <si>
    <t>PRESTIGE</t>
  </si>
  <si>
    <t>Ashok Leyland Ltd</t>
  </si>
  <si>
    <t>ASHOKLEY</t>
  </si>
  <si>
    <t>Yes Bank Ltd</t>
  </si>
  <si>
    <t>YESBANK</t>
  </si>
  <si>
    <t>Bharat Forge Ltd</t>
  </si>
  <si>
    <t>BHARATFORG</t>
  </si>
  <si>
    <t>Dixon Technologies (India) Ltd</t>
  </si>
  <si>
    <t>DIXON</t>
  </si>
  <si>
    <t>Home Electronics &amp; Appliances</t>
  </si>
  <si>
    <t>Indian Bank</t>
  </si>
  <si>
    <t>INDIANB</t>
  </si>
  <si>
    <t>PI Industries Ltd</t>
  </si>
  <si>
    <t>PIIND</t>
  </si>
  <si>
    <t>Patanjali Foods Ltd</t>
  </si>
  <si>
    <t>PATANJALI</t>
  </si>
  <si>
    <t>Packaged Foods &amp; Meats</t>
  </si>
  <si>
    <t>Berger Paints India Ltd</t>
  </si>
  <si>
    <t>BERGEPAINT</t>
  </si>
  <si>
    <t>Supreme Industries Ltd</t>
  </si>
  <si>
    <t>SUPREMEIND</t>
  </si>
  <si>
    <t>Plastic Products</t>
  </si>
  <si>
    <t>General Insurance Corporation of India</t>
  </si>
  <si>
    <t>GICRE</t>
  </si>
  <si>
    <t>Kalyan Jewellers India Ltd</t>
  </si>
  <si>
    <t>KALYANKJIL</t>
  </si>
  <si>
    <t>Phoenix Mills Ltd</t>
  </si>
  <si>
    <t>PHOENIXLTD</t>
  </si>
  <si>
    <t>Oberoi Realty Ltd</t>
  </si>
  <si>
    <t>OBEROIRLTY</t>
  </si>
  <si>
    <t>Abbott India Ltd</t>
  </si>
  <si>
    <t>ABBOTINDIA</t>
  </si>
  <si>
    <t>JSW Infrastructure Ltd</t>
  </si>
  <si>
    <t>JSWINFRA</t>
  </si>
  <si>
    <t>UNO Minda Ltd</t>
  </si>
  <si>
    <t>UNOMINDA</t>
  </si>
  <si>
    <t>Fertilisers And Chemicals Travancore Ltd</t>
  </si>
  <si>
    <t>FACT</t>
  </si>
  <si>
    <t>Fertilizers &amp; Agro Chemicals</t>
  </si>
  <si>
    <t>Linde India Ltd</t>
  </si>
  <si>
    <t>LINDEINDIA</t>
  </si>
  <si>
    <t>Fsn E-Commerce Ventures Ltd</t>
  </si>
  <si>
    <t>NYKAA</t>
  </si>
  <si>
    <t>Wellness Services</t>
  </si>
  <si>
    <t>NMDC Ltd</t>
  </si>
  <si>
    <t>NMDC</t>
  </si>
  <si>
    <t>Mining - Iron Ore</t>
  </si>
  <si>
    <t>Indian Renewable Energy Development Agency Ltd</t>
  </si>
  <si>
    <t>IREDA</t>
  </si>
  <si>
    <t>Schaeffler India Ltd</t>
  </si>
  <si>
    <t>SCHAEFFLER</t>
  </si>
  <si>
    <t>Bharti Hexacom Ltd</t>
  </si>
  <si>
    <t>BHARTIHEXA</t>
  </si>
  <si>
    <t>Jindal Stainless Ltd</t>
  </si>
  <si>
    <t>JSL</t>
  </si>
  <si>
    <t>L&amp;T Technology Services Ltd</t>
  </si>
  <si>
    <t>LTTS</t>
  </si>
  <si>
    <t>Voltas Ltd</t>
  </si>
  <si>
    <t>VOLTAS</t>
  </si>
  <si>
    <t>UCO Bank</t>
  </si>
  <si>
    <t>UCOBANK</t>
  </si>
  <si>
    <t>Mphasis Ltd</t>
  </si>
  <si>
    <t>MPHASIS</t>
  </si>
  <si>
    <t>Balkrishna Industries Ltd</t>
  </si>
  <si>
    <t>BALKRISIND</t>
  </si>
  <si>
    <t>Tires &amp; Rubber</t>
  </si>
  <si>
    <t>Container Corporation of India Ltd</t>
  </si>
  <si>
    <t>CONCOR</t>
  </si>
  <si>
    <t>Logistics</t>
  </si>
  <si>
    <t>MRF Ltd</t>
  </si>
  <si>
    <t>MRF</t>
  </si>
  <si>
    <t>Aditya Birla Capital Ltd</t>
  </si>
  <si>
    <t>ABCAPITAL</t>
  </si>
  <si>
    <t>Diversified Financials</t>
  </si>
  <si>
    <t>Tata Communications Ltd</t>
  </si>
  <si>
    <t>TATACOMM</t>
  </si>
  <si>
    <t>IDFC First Bank Ltd</t>
  </si>
  <si>
    <t>IDFCFIRSTB</t>
  </si>
  <si>
    <t>Steel Authority of India Ltd</t>
  </si>
  <si>
    <t>SAIL</t>
  </si>
  <si>
    <t>United Breweries Ltd</t>
  </si>
  <si>
    <t>UBL</t>
  </si>
  <si>
    <t>Petronet LNG Ltd</t>
  </si>
  <si>
    <t>PETRONET</t>
  </si>
  <si>
    <t>Oil &amp; Gas - Storage &amp; Transportation</t>
  </si>
  <si>
    <t>Sundaram Finance Ltd</t>
  </si>
  <si>
    <t>SUNDARMFIN</t>
  </si>
  <si>
    <t>Bank of India Ltd</t>
  </si>
  <si>
    <t>BANKINDIA</t>
  </si>
  <si>
    <t>Procter &amp; Gamble Hygiene and Health Care Ltd</t>
  </si>
  <si>
    <t>PGHH</t>
  </si>
  <si>
    <t>AU Small Finance Bank Ltd</t>
  </si>
  <si>
    <t>AUBANK</t>
  </si>
  <si>
    <t>Central Bank of India Ltd</t>
  </si>
  <si>
    <t>CENTRALBK</t>
  </si>
  <si>
    <t>SJVN Ltd</t>
  </si>
  <si>
    <t>SJVN</t>
  </si>
  <si>
    <t>Astral Ltd</t>
  </si>
  <si>
    <t>ASTRAL</t>
  </si>
  <si>
    <t>Building Products - Pipes</t>
  </si>
  <si>
    <t>Housing and Urban Development Corporation Ltd</t>
  </si>
  <si>
    <t>HUDCO</t>
  </si>
  <si>
    <t>Coromandel International Ltd</t>
  </si>
  <si>
    <t>COROMANDEL</t>
  </si>
  <si>
    <t>Premier Energies Ltd</t>
  </si>
  <si>
    <t>PREMIERENE</t>
  </si>
  <si>
    <t>Hitachi Energy India Ltd</t>
  </si>
  <si>
    <t>POWERINDIA</t>
  </si>
  <si>
    <t>Cochin Shipyard Ltd</t>
  </si>
  <si>
    <t>COCHINSHIP</t>
  </si>
  <si>
    <t>Thermax Limited</t>
  </si>
  <si>
    <t>THERMAX</t>
  </si>
  <si>
    <t>Ola Electric Mobility Ltd</t>
  </si>
  <si>
    <t>OLAELEC</t>
  </si>
  <si>
    <t>Glenmark Pharmaceuticals Ltd</t>
  </si>
  <si>
    <t>GLENMARK</t>
  </si>
  <si>
    <t>GlaxoSmithKline Pharmaceuticals Ltd</t>
  </si>
  <si>
    <t>GLAXO</t>
  </si>
  <si>
    <t>Bharat Dynamics Ltd</t>
  </si>
  <si>
    <t>BDL</t>
  </si>
  <si>
    <t>Tata Elxsi Ltd</t>
  </si>
  <si>
    <t>TATAELXSI</t>
  </si>
  <si>
    <t>Adani Wilmar Ltd</t>
  </si>
  <si>
    <t>AWL</t>
  </si>
  <si>
    <t>KPIT Technologies Ltd</t>
  </si>
  <si>
    <t>KPITTECH</t>
  </si>
  <si>
    <t>Gujarat Gas Ltd</t>
  </si>
  <si>
    <t>GUJGASLTD</t>
  </si>
  <si>
    <t>UPL Ltd</t>
  </si>
  <si>
    <t>UPL</t>
  </si>
  <si>
    <t>Motilal Oswal Financial Services Ltd</t>
  </si>
  <si>
    <t>MOTILALOFS</t>
  </si>
  <si>
    <t>ACC Ltd</t>
  </si>
  <si>
    <t>ACC</t>
  </si>
  <si>
    <t>Tata Technologies Ltd</t>
  </si>
  <si>
    <t>TATATECH</t>
  </si>
  <si>
    <t>Page Industries Ltd</t>
  </si>
  <si>
    <t>PAGEIND</t>
  </si>
  <si>
    <t>Apparel &amp; Accessories</t>
  </si>
  <si>
    <t>Federal Bank Ltd</t>
  </si>
  <si>
    <t>FEDERALBNK</t>
  </si>
  <si>
    <t>Biocon Ltd</t>
  </si>
  <si>
    <t>BIOCON</t>
  </si>
  <si>
    <t>Biotechnology</t>
  </si>
  <si>
    <t>Coforge Ltd</t>
  </si>
  <si>
    <t>COFORGE</t>
  </si>
  <si>
    <t>Nippon Life India Asset Management Ltd</t>
  </si>
  <si>
    <t>NAM-INDIA</t>
  </si>
  <si>
    <t>Honeywell Automation India Ltd</t>
  </si>
  <si>
    <t>HONAUT</t>
  </si>
  <si>
    <t>Bank of Maharashtra Ltd</t>
  </si>
  <si>
    <t>MAHABANK</t>
  </si>
  <si>
    <t>Jubilant Foodworks Ltd</t>
  </si>
  <si>
    <t>JUBLFOOD</t>
  </si>
  <si>
    <t>Restaurants &amp; Cafes</t>
  </si>
  <si>
    <t>Sona BLW Precision Forgings Ltd</t>
  </si>
  <si>
    <t>SONACOMS</t>
  </si>
  <si>
    <t>Ajanta Pharma Ltd</t>
  </si>
  <si>
    <t>AJANTPHARM</t>
  </si>
  <si>
    <t>Gujarat Fluorochemicals Ltd</t>
  </si>
  <si>
    <t>FLUOROCHEM</t>
  </si>
  <si>
    <t>Specialty Chemicals</t>
  </si>
  <si>
    <t>Fortis Healthcare Ltd</t>
  </si>
  <si>
    <t>FORTIS</t>
  </si>
  <si>
    <t>L&amp;T Finance Ltd</t>
  </si>
  <si>
    <t>LTF</t>
  </si>
  <si>
    <t>New India Assurance Company Ltd</t>
  </si>
  <si>
    <t>NIACL</t>
  </si>
  <si>
    <t>Exide Industries Ltd</t>
  </si>
  <si>
    <t>EXIDEIND</t>
  </si>
  <si>
    <t>Batteries</t>
  </si>
  <si>
    <t>AIA Engineering Ltd</t>
  </si>
  <si>
    <t>AIAENG</t>
  </si>
  <si>
    <t>Godrej Industries Ltd</t>
  </si>
  <si>
    <t>GODREJIND</t>
  </si>
  <si>
    <t>Mahindra and Mahindra Financial Services Ltd</t>
  </si>
  <si>
    <t>M&amp;MFIN</t>
  </si>
  <si>
    <t>Lloyds Metals And Energy Ltd</t>
  </si>
  <si>
    <t>LLOYDSME</t>
  </si>
  <si>
    <t>Ge T&amp;D India Ltd</t>
  </si>
  <si>
    <t>GET&amp;D</t>
  </si>
  <si>
    <t>Escorts Kubota Ltd</t>
  </si>
  <si>
    <t>ESCORTS</t>
  </si>
  <si>
    <t>Tractors</t>
  </si>
  <si>
    <t>Deepak Nitrite Ltd</t>
  </si>
  <si>
    <t>DEEPAKNTR</t>
  </si>
  <si>
    <t>KEI Industries Ltd</t>
  </si>
  <si>
    <t>KEI</t>
  </si>
  <si>
    <t>Cables</t>
  </si>
  <si>
    <t>360 One Wam Ltd</t>
  </si>
  <si>
    <t>360ONE</t>
  </si>
  <si>
    <t>Investment Banking &amp; Brokerage</t>
  </si>
  <si>
    <t>3M India Ltd</t>
  </si>
  <si>
    <t>3MINDIA</t>
  </si>
  <si>
    <t>Stationery</t>
  </si>
  <si>
    <t>APL Apollo Tubes Ltd</t>
  </si>
  <si>
    <t>APLAPOLLO</t>
  </si>
  <si>
    <t>Max Financial Services Ltd</t>
  </si>
  <si>
    <t>MFSL</t>
  </si>
  <si>
    <t>Punjab &amp; Sind Bank</t>
  </si>
  <si>
    <t>PSB</t>
  </si>
  <si>
    <t>One 97 Communications Ltd</t>
  </si>
  <si>
    <t>PAYTM</t>
  </si>
  <si>
    <t>Business Support Services</t>
  </si>
  <si>
    <t>BSE Ltd</t>
  </si>
  <si>
    <t>BSE</t>
  </si>
  <si>
    <t>Stock Exchanges &amp; Ratings</t>
  </si>
  <si>
    <t>LIC Housing Finance Ltd</t>
  </si>
  <si>
    <t>LICHSGFIN</t>
  </si>
  <si>
    <t>Home Financing</t>
  </si>
  <si>
    <t>Indraprastha Gas Ltd</t>
  </si>
  <si>
    <t>IGL</t>
  </si>
  <si>
    <t>IRB Infrastructure Developers Ltd</t>
  </si>
  <si>
    <t>IRB</t>
  </si>
  <si>
    <t>NLC India Ltd</t>
  </si>
  <si>
    <t>NLCINDIA</t>
  </si>
  <si>
    <t>Godfrey Phillips India Ltd</t>
  </si>
  <si>
    <t>GODFRYPHLP</t>
  </si>
  <si>
    <t>Star Health and Allied Insurance Company Ltd</t>
  </si>
  <si>
    <t>STARHEALTH</t>
  </si>
  <si>
    <t>Emami Ltd</t>
  </si>
  <si>
    <t>EMAMILTD</t>
  </si>
  <si>
    <t>J K Cement Ltd</t>
  </si>
  <si>
    <t>JKCEMENT</t>
  </si>
  <si>
    <t>IPCA Laboratories Ltd</t>
  </si>
  <si>
    <t>IPCALAB</t>
  </si>
  <si>
    <t>Tata Investment Corporation Ltd</t>
  </si>
  <si>
    <t>TATAINVEST</t>
  </si>
  <si>
    <t>Syngene International Ltd</t>
  </si>
  <si>
    <t>SYNGENE</t>
  </si>
  <si>
    <t>Apar Industries Ltd</t>
  </si>
  <si>
    <t>APARINDS</t>
  </si>
  <si>
    <t>Go Digit General Insurance Ltd</t>
  </si>
  <si>
    <t>GODIGIT</t>
  </si>
  <si>
    <t>Endurance Technologies Ltd</t>
  </si>
  <si>
    <t>ENDURANCE</t>
  </si>
  <si>
    <t>Blue Star Ltd</t>
  </si>
  <si>
    <t>BLUESTARCO</t>
  </si>
  <si>
    <t>Dalmia Bharat Ltd</t>
  </si>
  <si>
    <t>DALBHARAT</t>
  </si>
  <si>
    <t>Mangalore Refinery and Petrochemicals Ltd</t>
  </si>
  <si>
    <t>MRPL</t>
  </si>
  <si>
    <t>Cholamandalam Financial Holdings Ltd</t>
  </si>
  <si>
    <t>CHOLAHLDNG</t>
  </si>
  <si>
    <t>CRISIL Ltd</t>
  </si>
  <si>
    <t>CRISIL</t>
  </si>
  <si>
    <t>Metro Brands Ltd</t>
  </si>
  <si>
    <t>METROBRAND</t>
  </si>
  <si>
    <t>Footwear</t>
  </si>
  <si>
    <t>Aditya Birla Fashion and Retail Ltd</t>
  </si>
  <si>
    <t>ABFRL</t>
  </si>
  <si>
    <t>Brainbees Solutions Ltd</t>
  </si>
  <si>
    <t>FIRSTCRY</t>
  </si>
  <si>
    <t>Apollo Tyres Ltd</t>
  </si>
  <si>
    <t>APOLLOTYRE</t>
  </si>
  <si>
    <t>Embassy Office Parks REIT</t>
  </si>
  <si>
    <t>EMBASSY</t>
  </si>
  <si>
    <t>NBCC (India) Ltd</t>
  </si>
  <si>
    <t>NBCC</t>
  </si>
  <si>
    <t>National Aluminium Co Ltd</t>
  </si>
  <si>
    <t>NATIONALUM</t>
  </si>
  <si>
    <t>Bandhan Bank Ltd</t>
  </si>
  <si>
    <t>BANDHANBNK</t>
  </si>
  <si>
    <t>Sun Tv Network Ltd</t>
  </si>
  <si>
    <t>SUNTV</t>
  </si>
  <si>
    <t>TV Channels &amp; Broadcasters</t>
  </si>
  <si>
    <t>Gland Pharma Ltd</t>
  </si>
  <si>
    <t>GLAND</t>
  </si>
  <si>
    <t>TVS Holdings Ltd</t>
  </si>
  <si>
    <t>TVSHLTD</t>
  </si>
  <si>
    <t>Motherson Sumi Wiring India Ltd</t>
  </si>
  <si>
    <t>MSUMI</t>
  </si>
  <si>
    <t>Suven Pharmaceuticals Ltd</t>
  </si>
  <si>
    <t>SUVENPHAR</t>
  </si>
  <si>
    <t>Brigade Enterprises Ltd</t>
  </si>
  <si>
    <t>BRIGADE</t>
  </si>
  <si>
    <t>Delhivery Ltd</t>
  </si>
  <si>
    <t>DELHIVERY</t>
  </si>
  <si>
    <t>Vedant Fashions Ltd</t>
  </si>
  <si>
    <t>MANYAVAR</t>
  </si>
  <si>
    <t>Textiles</t>
  </si>
  <si>
    <t>ZF Commercial Vehicle Control Systems India Ltd</t>
  </si>
  <si>
    <t>ZFCVINDIA</t>
  </si>
  <si>
    <t>Hindustan Copper Ltd</t>
  </si>
  <si>
    <t>HINDCOPPER</t>
  </si>
  <si>
    <t>Mining - Copper</t>
  </si>
  <si>
    <t>Kaynes Technology India Ltd</t>
  </si>
  <si>
    <t>KAYNES</t>
  </si>
  <si>
    <t>Poonawalla Fincorp Ltd</t>
  </si>
  <si>
    <t>POONAWALLA</t>
  </si>
  <si>
    <t>J B Chemicals and Pharmaceuticals Ltd</t>
  </si>
  <si>
    <t>JBCHEPHARM</t>
  </si>
  <si>
    <t>Piramal Pharma Ltd</t>
  </si>
  <si>
    <t>PPLPHARMA</t>
  </si>
  <si>
    <t>Global Health Ltd</t>
  </si>
  <si>
    <t>MEDANTA</t>
  </si>
  <si>
    <t>Crompton Greaves Consumer Electricals Ltd</t>
  </si>
  <si>
    <t>CROMPTON</t>
  </si>
  <si>
    <t>KPR Mill Ltd</t>
  </si>
  <si>
    <t>KPRMILL</t>
  </si>
  <si>
    <t>Inox Wind Ltd</t>
  </si>
  <si>
    <t>INOXWIND</t>
  </si>
  <si>
    <t>Gillette India Ltd</t>
  </si>
  <si>
    <t>GILLETTE</t>
  </si>
  <si>
    <t>BASF India Ltd</t>
  </si>
  <si>
    <t>BASF</t>
  </si>
  <si>
    <t>Central Depository Services (India) Ltd</t>
  </si>
  <si>
    <t>CDSL</t>
  </si>
  <si>
    <t>Sundram Fasteners Ltd</t>
  </si>
  <si>
    <t>SUNDRMFAST</t>
  </si>
  <si>
    <t>Carborundum Universal Ltd</t>
  </si>
  <si>
    <t>CARBORUNIV</t>
  </si>
  <si>
    <t>Aegis Logistics Ltd</t>
  </si>
  <si>
    <t>AEGISLOG</t>
  </si>
  <si>
    <t>Bayer Cropscience Ltd</t>
  </si>
  <si>
    <t>BAYERCROP</t>
  </si>
  <si>
    <t>Whirlpool of India Ltd</t>
  </si>
  <si>
    <t>WHIRLPOOL</t>
  </si>
  <si>
    <t>Pfizer Ltd</t>
  </si>
  <si>
    <t>PFIZER</t>
  </si>
  <si>
    <t>Dr. Lal PathLabs Ltd</t>
  </si>
  <si>
    <t>LALPATHLAB</t>
  </si>
  <si>
    <t>Hatsun Agro Product Ltd</t>
  </si>
  <si>
    <t>HATSUN</t>
  </si>
  <si>
    <t>Natco Pharma Ltd</t>
  </si>
  <si>
    <t>NATCOPHARM</t>
  </si>
  <si>
    <t>Timken India Ltd</t>
  </si>
  <si>
    <t>TIMKEN</t>
  </si>
  <si>
    <t>ITI Ltd</t>
  </si>
  <si>
    <t>ITI</t>
  </si>
  <si>
    <t>Telecom Equipments</t>
  </si>
  <si>
    <t>Multi Commodity Exchange of India Ltd</t>
  </si>
  <si>
    <t>MCX</t>
  </si>
  <si>
    <t>Narayana Hrudayalaya Ltd</t>
  </si>
  <si>
    <t>NH</t>
  </si>
  <si>
    <t>Grindwell Norton Ltd</t>
  </si>
  <si>
    <t>GRINDWELL</t>
  </si>
  <si>
    <t>ICICI Securities Ltd</t>
  </si>
  <si>
    <t>ISEC</t>
  </si>
  <si>
    <t>Tata Chemicals Ltd</t>
  </si>
  <si>
    <t>TATACHEM</t>
  </si>
  <si>
    <t>Sumitomo Chemical India Ltd</t>
  </si>
  <si>
    <t>SUMICHEM</t>
  </si>
  <si>
    <t>Radico Khaitan Ltd</t>
  </si>
  <si>
    <t>RADICO</t>
  </si>
  <si>
    <t>Ratnamani Metals and Tubes Ltd</t>
  </si>
  <si>
    <t>RATNAMANI</t>
  </si>
  <si>
    <t>Century Textiles and Industries Ltd</t>
  </si>
  <si>
    <t>CENTURYTEX</t>
  </si>
  <si>
    <t>Paper Products</t>
  </si>
  <si>
    <t>PNB Housing Finance Ltd</t>
  </si>
  <si>
    <t>PNBHOUSING</t>
  </si>
  <si>
    <t>Emcure Pharmaceuticals Ltd</t>
  </si>
  <si>
    <t>EMCURE</t>
  </si>
  <si>
    <t>Jyoti CNC Automation Ltd</t>
  </si>
  <si>
    <t>JYOTICNC</t>
  </si>
  <si>
    <t>Computer Hardware</t>
  </si>
  <si>
    <t>Himadri Speciality Chemical Ltd</t>
  </si>
  <si>
    <t>HSCL</t>
  </si>
  <si>
    <t>Castrol India Ltd</t>
  </si>
  <si>
    <t>CASTROLIND</t>
  </si>
  <si>
    <t>SKF India Ltd</t>
  </si>
  <si>
    <t>SKFINDIA</t>
  </si>
  <si>
    <t>Laurus Labs Ltd</t>
  </si>
  <si>
    <t>LAURUSLABS</t>
  </si>
  <si>
    <t>Amara Raja Energy &amp; Mobility Ltd</t>
  </si>
  <si>
    <t>ARE&amp;M</t>
  </si>
  <si>
    <t>Poly Medicure Ltd</t>
  </si>
  <si>
    <t>POLYMED</t>
  </si>
  <si>
    <t>Health Care Equipment &amp; Supplies</t>
  </si>
  <si>
    <t>Authum Investment &amp; Infrastructure Ltd</t>
  </si>
  <si>
    <t>AIIL</t>
  </si>
  <si>
    <t>KEC International Ltd</t>
  </si>
  <si>
    <t>KEC</t>
  </si>
  <si>
    <t>Gujarat State Petronet Ltd</t>
  </si>
  <si>
    <t>GSPL</t>
  </si>
  <si>
    <t>CESC Ltd</t>
  </si>
  <si>
    <t>CESC</t>
  </si>
  <si>
    <t>Kansai Nerolac Paints Ltd</t>
  </si>
  <si>
    <t>KANSAINER</t>
  </si>
  <si>
    <t>KIOCL Ltd</t>
  </si>
  <si>
    <t>KIOCL</t>
  </si>
  <si>
    <t>EIH Ltd</t>
  </si>
  <si>
    <t>EIHOTEL</t>
  </si>
  <si>
    <t>Triveni Turbine Ltd</t>
  </si>
  <si>
    <t>TRITURBINE</t>
  </si>
  <si>
    <t>Piramal Enterprises Ltd</t>
  </si>
  <si>
    <t>PEL</t>
  </si>
  <si>
    <t>Nuvama Wealth Management Ltd</t>
  </si>
  <si>
    <t>NUVAMA</t>
  </si>
  <si>
    <t>Jupiter Wagons Ltd</t>
  </si>
  <si>
    <t>JWL</t>
  </si>
  <si>
    <t>Rail</t>
  </si>
  <si>
    <t>Atul Ltd</t>
  </si>
  <si>
    <t>ATUL</t>
  </si>
  <si>
    <t>Ircon International Ltd</t>
  </si>
  <si>
    <t>IRCON</t>
  </si>
  <si>
    <t>CPSE ETF</t>
  </si>
  <si>
    <t>CPSEETF</t>
  </si>
  <si>
    <t>Equity</t>
  </si>
  <si>
    <t>Kajaria Ceramics Ltd</t>
  </si>
  <si>
    <t>KAJARIACER</t>
  </si>
  <si>
    <t>Building Products - Ceramics</t>
  </si>
  <si>
    <t>Affle (India) Ltd</t>
  </si>
  <si>
    <t>AFFLE</t>
  </si>
  <si>
    <t>Advertising</t>
  </si>
  <si>
    <t>Kalpataru Projects International Ltd</t>
  </si>
  <si>
    <t>KPIL</t>
  </si>
  <si>
    <t>Tejas Networks Ltd</t>
  </si>
  <si>
    <t>TEJASNET</t>
  </si>
  <si>
    <t>JBM Auto Ltd</t>
  </si>
  <si>
    <t>JBMA</t>
  </si>
  <si>
    <t>Elgi Equipments Ltd</t>
  </si>
  <si>
    <t>ELGIEQUIP</t>
  </si>
  <si>
    <t>Shyam Metalics and Energy Ltd</t>
  </si>
  <si>
    <t>SHYAMMETL</t>
  </si>
  <si>
    <t>Devyani International Ltd</t>
  </si>
  <si>
    <t>DEVYANI</t>
  </si>
  <si>
    <t>Cyient Ltd</t>
  </si>
  <si>
    <t>CYIENT</t>
  </si>
  <si>
    <t>HFCL Ltd</t>
  </si>
  <si>
    <t>HFCL</t>
  </si>
  <si>
    <t>Jindal SAW Ltd</t>
  </si>
  <si>
    <t>JINDALSAW</t>
  </si>
  <si>
    <t>Five-Star Business Finance Ltd</t>
  </si>
  <si>
    <t>FIVESTAR</t>
  </si>
  <si>
    <t>Aarti Industries Ltd</t>
  </si>
  <si>
    <t>AARTIIND</t>
  </si>
  <si>
    <t>Firstsource Solutions Ltd</t>
  </si>
  <si>
    <t>FSL</t>
  </si>
  <si>
    <t>Outsourced services</t>
  </si>
  <si>
    <t>Angel One Ltd</t>
  </si>
  <si>
    <t>ANGELONE</t>
  </si>
  <si>
    <t>Alembic Pharmaceuticals Ltd</t>
  </si>
  <si>
    <t>APLLTD</t>
  </si>
  <si>
    <t>Finolex Cables Ltd</t>
  </si>
  <si>
    <t>FINCABLES</t>
  </si>
  <si>
    <t>Bikaji Foods International Ltd</t>
  </si>
  <si>
    <t>BIKAJI</t>
  </si>
  <si>
    <t>CIE Automotive India Ltd</t>
  </si>
  <si>
    <t>CIEINDIA</t>
  </si>
  <si>
    <t>Computer Age Management Services Ltd</t>
  </si>
  <si>
    <t>CAMS</t>
  </si>
  <si>
    <t>Krishna Institute of Medical Sciences Ltd</t>
  </si>
  <si>
    <t>KIMS</t>
  </si>
  <si>
    <t>PTC Industries Ltd</t>
  </si>
  <si>
    <t>PTCIL</t>
  </si>
  <si>
    <t>Garden Reach Shipbuilders &amp; Engineers Ltd</t>
  </si>
  <si>
    <t>GRSE</t>
  </si>
  <si>
    <t>Anant Raj Ltd</t>
  </si>
  <si>
    <t>ANANTRAJ</t>
  </si>
  <si>
    <t>Aditya Birla Sun Life Amc Ltd</t>
  </si>
  <si>
    <t>ABSLAMC</t>
  </si>
  <si>
    <t>Aster DM Healthcare Ltd</t>
  </si>
  <si>
    <t>ASTERDM</t>
  </si>
  <si>
    <t>Relaxo Footwears Ltd</t>
  </si>
  <si>
    <t>RELAXO</t>
  </si>
  <si>
    <t>V Guard Industries Ltd</t>
  </si>
  <si>
    <t>VGUARD</t>
  </si>
  <si>
    <t>Jai Balaji Industries Ltd</t>
  </si>
  <si>
    <t>JAIBALAJI</t>
  </si>
  <si>
    <t>Signatureglobal (India) Ltd</t>
  </si>
  <si>
    <t>SIGNATURE</t>
  </si>
  <si>
    <t>Nexus Select Trust</t>
  </si>
  <si>
    <t>NXST</t>
  </si>
  <si>
    <t>Mindspace Business Parks REIT</t>
  </si>
  <si>
    <t>MINDSPACE</t>
  </si>
  <si>
    <t>Chambal Fertilisers and Chemicals Ltd</t>
  </si>
  <si>
    <t>CHAMBLFERT</t>
  </si>
  <si>
    <t>Jyothy Labs Ltd</t>
  </si>
  <si>
    <t>JYOTHYLAB</t>
  </si>
  <si>
    <t>Vinati Organics Ltd</t>
  </si>
  <si>
    <t>VINATIORGA</t>
  </si>
  <si>
    <t>Tbo Tek Ltd</t>
  </si>
  <si>
    <t>TBOTEK</t>
  </si>
  <si>
    <t>Tour &amp; Travel Services</t>
  </si>
  <si>
    <t>NCC Ltd</t>
  </si>
  <si>
    <t>NCC</t>
  </si>
  <si>
    <t>IIFL Finance Ltd</t>
  </si>
  <si>
    <t>IIFL</t>
  </si>
  <si>
    <t>Cello World Ltd</t>
  </si>
  <si>
    <t>CELLO</t>
  </si>
  <si>
    <t>Eris Lifesciences Ltd</t>
  </si>
  <si>
    <t>ERIS</t>
  </si>
  <si>
    <t>Ramco Cements Limited</t>
  </si>
  <si>
    <t>RAMCOCEM</t>
  </si>
  <si>
    <t>Swan Energy Ltd</t>
  </si>
  <si>
    <t>SWANENERGY</t>
  </si>
  <si>
    <t>Blue Dart Express Ltd</t>
  </si>
  <si>
    <t>BLUEDART</t>
  </si>
  <si>
    <t>Schneider Electric Infrastructure Ltd</t>
  </si>
  <si>
    <t>SCHNEIDER</t>
  </si>
  <si>
    <t>Sobha Ltd</t>
  </si>
  <si>
    <t>SOBHA</t>
  </si>
  <si>
    <t>Chalet Hotels Ltd</t>
  </si>
  <si>
    <t>CHALET</t>
  </si>
  <si>
    <t>CreditAccess Grameen Ltd</t>
  </si>
  <si>
    <t>CREDITACC</t>
  </si>
  <si>
    <t>Kirloskar Oil Engines Ltd</t>
  </si>
  <si>
    <t>KIRLOSENG</t>
  </si>
  <si>
    <t>Concord Biotech Ltd</t>
  </si>
  <si>
    <t>CONCORDBIO</t>
  </si>
  <si>
    <t>Sonata Software Ltd</t>
  </si>
  <si>
    <t>SONATSOFTW</t>
  </si>
  <si>
    <t>Finolex Industries Ltd</t>
  </si>
  <si>
    <t>FINPIPE</t>
  </si>
  <si>
    <t>Aadhar Housing Finance Ltd</t>
  </si>
  <si>
    <t>AADHARHFC</t>
  </si>
  <si>
    <t>Titagarh Rail Systems Ltd</t>
  </si>
  <si>
    <t>TITAGARH</t>
  </si>
  <si>
    <t>Trident Ltd</t>
  </si>
  <si>
    <t>TRIDENT</t>
  </si>
  <si>
    <t>IFCI Ltd</t>
  </si>
  <si>
    <t>IFCI</t>
  </si>
  <si>
    <t>Indian Energy Exchange Ltd</t>
  </si>
  <si>
    <t>IEX</t>
  </si>
  <si>
    <t>Power Trading &amp; Consultancy</t>
  </si>
  <si>
    <t>Great Eastern Shipping Company Ltd</t>
  </si>
  <si>
    <t>GESHIP</t>
  </si>
  <si>
    <t>Bls International Services Ltd</t>
  </si>
  <si>
    <t>BLS</t>
  </si>
  <si>
    <t>Bombay Burmah Trading Corporation Ltd</t>
  </si>
  <si>
    <t>BBTC</t>
  </si>
  <si>
    <t>Mahanagar Gas Ltd</t>
  </si>
  <si>
    <t>MGL</t>
  </si>
  <si>
    <t>Bata India Ltd</t>
  </si>
  <si>
    <t>BATAINDIA</t>
  </si>
  <si>
    <t>Techno Electric &amp; Engineering Company Ltd</t>
  </si>
  <si>
    <t>TECHNOE</t>
  </si>
  <si>
    <t>Birlasoft Ltd</t>
  </si>
  <si>
    <t>BSOFT</t>
  </si>
  <si>
    <t>Century Plyboards (India) Ltd</t>
  </si>
  <si>
    <t>CENTURYPLY</t>
  </si>
  <si>
    <t>Wood Products</t>
  </si>
  <si>
    <t>PCBL Ltd</t>
  </si>
  <si>
    <t>PCBL</t>
  </si>
  <si>
    <t>Indiamart Intermesh Ltd</t>
  </si>
  <si>
    <t>INDIAMART</t>
  </si>
  <si>
    <t>Welspun Corp Ltd</t>
  </si>
  <si>
    <t>WELCORP</t>
  </si>
  <si>
    <t>Tata Teleservices (Maharashtra) Ltd</t>
  </si>
  <si>
    <t>TTML</t>
  </si>
  <si>
    <t>R R Kabel Ltd</t>
  </si>
  <si>
    <t>RRKABEL</t>
  </si>
  <si>
    <t>IDFC Ltd</t>
  </si>
  <si>
    <t>IDFC</t>
  </si>
  <si>
    <t>Welspun Living Ltd</t>
  </si>
  <si>
    <t>WELSPUNLIV</t>
  </si>
  <si>
    <t>Zensar Technologies Ltd</t>
  </si>
  <si>
    <t>ZENSARTECH</t>
  </si>
  <si>
    <t>Capri Global Capital Ltd</t>
  </si>
  <si>
    <t>CGCL</t>
  </si>
  <si>
    <t>Karur Vysya Bank Ltd</t>
  </si>
  <si>
    <t>KARURVYSYA</t>
  </si>
  <si>
    <t>Ramkrishna Forgings Ltd</t>
  </si>
  <si>
    <t>RKFORGE</t>
  </si>
  <si>
    <t>Manappuram Finance Ltd</t>
  </si>
  <si>
    <t>MANAPPURAM</t>
  </si>
  <si>
    <t>DCM Shriram Ltd</t>
  </si>
  <si>
    <t>DCMSHRIRAM</t>
  </si>
  <si>
    <t>Honasa Consumer Ltd</t>
  </si>
  <si>
    <t>HONASA</t>
  </si>
  <si>
    <t>Lakshmi Machine Works Ltd</t>
  </si>
  <si>
    <t>LAXMIMACH</t>
  </si>
  <si>
    <t>Astrazeneca Pharma India Ltd</t>
  </si>
  <si>
    <t>ASTRAZEN</t>
  </si>
  <si>
    <t>Akzo Nobel India Ltd</t>
  </si>
  <si>
    <t>AKZOINDIA</t>
  </si>
  <si>
    <t>HBL Power Systems Ltd</t>
  </si>
  <si>
    <t>HBLPOWER</t>
  </si>
  <si>
    <t>Kfin Technologies Ltd</t>
  </si>
  <si>
    <t>KFINTECH</t>
  </si>
  <si>
    <t>Sanofi India Ltd</t>
  </si>
  <si>
    <t>SANOFI</t>
  </si>
  <si>
    <t>Asahi India Glass Ltd</t>
  </si>
  <si>
    <t>ASAHIINDIA</t>
  </si>
  <si>
    <t>Granules India Ltd</t>
  </si>
  <si>
    <t>GRANULES</t>
  </si>
  <si>
    <t>Fine Organic Industries Ltd</t>
  </si>
  <si>
    <t>FINEORG</t>
  </si>
  <si>
    <t>Raymond Lifestyle Ltd</t>
  </si>
  <si>
    <t>RAYMONDLSL</t>
  </si>
  <si>
    <t>Neuland Laboratories Ltd</t>
  </si>
  <si>
    <t>NEULANDLAB</t>
  </si>
  <si>
    <t>UTI Asset Management Company Ltd</t>
  </si>
  <si>
    <t>UTIAMC</t>
  </si>
  <si>
    <t>BEML Ltd</t>
  </si>
  <si>
    <t>BEML</t>
  </si>
  <si>
    <t>Supreme Petrochem Ltd</t>
  </si>
  <si>
    <t>SPLPETRO</t>
  </si>
  <si>
    <t>Sterling and Wilson Renewable Energy Ltd</t>
  </si>
  <si>
    <t>SWSOLAR</t>
  </si>
  <si>
    <t>Navin Fluorine International Ltd</t>
  </si>
  <si>
    <t>NAVINFLUOR</t>
  </si>
  <si>
    <t>Aptus Value Housing Finance India Ltd</t>
  </si>
  <si>
    <t>APTUS</t>
  </si>
  <si>
    <t>Anand Rathi Wealth Ltd</t>
  </si>
  <si>
    <t>ANANDRATHI</t>
  </si>
  <si>
    <t>Clean Science and Technology Ltd</t>
  </si>
  <si>
    <t>CLEAN</t>
  </si>
  <si>
    <t>Doms Industries Ltd</t>
  </si>
  <si>
    <t>DOMS</t>
  </si>
  <si>
    <t>Office Supplies</t>
  </si>
  <si>
    <t>RITES Ltd</t>
  </si>
  <si>
    <t>RITES</t>
  </si>
  <si>
    <t>Indegene Ltd</t>
  </si>
  <si>
    <t>INDGN</t>
  </si>
  <si>
    <t>Wockhardt Ltd</t>
  </si>
  <si>
    <t>WOCKPHARMA</t>
  </si>
  <si>
    <t>G R Infraprojects Ltd</t>
  </si>
  <si>
    <t>GRINFRA</t>
  </si>
  <si>
    <t>PG Electroplast Ltd</t>
  </si>
  <si>
    <t>PGEL</t>
  </si>
  <si>
    <t>NMDC Steel Ltd</t>
  </si>
  <si>
    <t>NSLNISP</t>
  </si>
  <si>
    <t>KSB Ltd</t>
  </si>
  <si>
    <t>KSB</t>
  </si>
  <si>
    <t>Railtel Corporation of India Ltd</t>
  </si>
  <si>
    <t>RAILTEL</t>
  </si>
  <si>
    <t>Communication &amp; Networking</t>
  </si>
  <si>
    <t>Redington Ltd</t>
  </si>
  <si>
    <t>REDINGTON</t>
  </si>
  <si>
    <t>Technology Hardware</t>
  </si>
  <si>
    <t>UTI S&amp;P BSE Sensex ETF</t>
  </si>
  <si>
    <t>UTISENSETF</t>
  </si>
  <si>
    <t>PVR INOX Ltd</t>
  </si>
  <si>
    <t>PVRINOX</t>
  </si>
  <si>
    <t>Theatres</t>
  </si>
  <si>
    <t>Newgen Software Technologies Ltd</t>
  </si>
  <si>
    <t>NEWGEN</t>
  </si>
  <si>
    <t>Data Patterns (India) Ltd</t>
  </si>
  <si>
    <t>DATAPATTNS</t>
  </si>
  <si>
    <t>Amber Enterprises India Ltd</t>
  </si>
  <si>
    <t>AMBER</t>
  </si>
  <si>
    <t>Caplin Point Laboratories Ltd</t>
  </si>
  <si>
    <t>CAPLIPOINT</t>
  </si>
  <si>
    <t>Gravita India Ltd</t>
  </si>
  <si>
    <t>GRAVITA</t>
  </si>
  <si>
    <t>Metals - Lead</t>
  </si>
  <si>
    <t>Jubilant Pharmova Ltd</t>
  </si>
  <si>
    <t>JUBLPHARMA</t>
  </si>
  <si>
    <t>Action Construction Equipment Ltd</t>
  </si>
  <si>
    <t>ACE</t>
  </si>
  <si>
    <t>Heavy Machinery</t>
  </si>
  <si>
    <t>E I D-Parry (India) Ltd</t>
  </si>
  <si>
    <t>EIDPARRY</t>
  </si>
  <si>
    <t>Sugar</t>
  </si>
  <si>
    <t>Godrej Agrovet Ltd</t>
  </si>
  <si>
    <t>GODREJAGRO</t>
  </si>
  <si>
    <t>Agro Products</t>
  </si>
  <si>
    <t>Waaree Renewable Technologies Ltd</t>
  </si>
  <si>
    <t>WAAREERTL</t>
  </si>
  <si>
    <t>Craftsman Automation Ltd</t>
  </si>
  <si>
    <t>CRAFTSMAN</t>
  </si>
  <si>
    <t>Aavas Financiers Ltd</t>
  </si>
  <si>
    <t>AAVAS</t>
  </si>
  <si>
    <t>Netweb Technologies India Ltd</t>
  </si>
  <si>
    <t>NETWEB</t>
  </si>
  <si>
    <t>Zen Technologies Ltd</t>
  </si>
  <si>
    <t>ZENTEC</t>
  </si>
  <si>
    <t>Zydus Wellness Ltd</t>
  </si>
  <si>
    <t>ZYDUSWELL</t>
  </si>
  <si>
    <t>MMTC Ltd</t>
  </si>
  <si>
    <t>MMTC</t>
  </si>
  <si>
    <t>Nava Limited</t>
  </si>
  <si>
    <t>NAVA</t>
  </si>
  <si>
    <t>Glenmark Life Sciences Ltd</t>
  </si>
  <si>
    <t>GLS</t>
  </si>
  <si>
    <t>Inox Wind Energy Ltd</t>
  </si>
  <si>
    <t>IWEL</t>
  </si>
  <si>
    <t>Vardhman Textiles Ltd</t>
  </si>
  <si>
    <t>VTL</t>
  </si>
  <si>
    <t>Voltamp Transformers Ltd</t>
  </si>
  <si>
    <t>VOLTAMP</t>
  </si>
  <si>
    <t>LT Foods Ltd</t>
  </si>
  <si>
    <t>LTFOODS</t>
  </si>
  <si>
    <t>Elecon Engineering Company Ltd</t>
  </si>
  <si>
    <t>ELECON</t>
  </si>
  <si>
    <t>Intellect Design Arena Ltd</t>
  </si>
  <si>
    <t>INTELLECT</t>
  </si>
  <si>
    <t>Chennai Petroleum Corporation Ltd</t>
  </si>
  <si>
    <t>CHENNPETRO</t>
  </si>
  <si>
    <t>Akums Drugs and Pharmaceuticals Ltd</t>
  </si>
  <si>
    <t>AKUMS</t>
  </si>
  <si>
    <t>Ingersoll-Rand (India) Ltd</t>
  </si>
  <si>
    <t>INGERRAND</t>
  </si>
  <si>
    <t>Praj Industries Ltd</t>
  </si>
  <si>
    <t>PRAJIND</t>
  </si>
  <si>
    <t>Alok Industries Ltd</t>
  </si>
  <si>
    <t>ALOKINDS</t>
  </si>
  <si>
    <t>Raymond Ltd</t>
  </si>
  <si>
    <t>RAYMOND</t>
  </si>
  <si>
    <t>eClerx Services Limited</t>
  </si>
  <si>
    <t>ECLERX</t>
  </si>
  <si>
    <t>Deepak Fertilisers and Petrochemicals Corp Ltd</t>
  </si>
  <si>
    <t>DEEPAKFERT</t>
  </si>
  <si>
    <t>Kirloskar Brothers Ltd</t>
  </si>
  <si>
    <t>KIRLOSBROS</t>
  </si>
  <si>
    <t>Rainbow Children's Medicare Ltd</t>
  </si>
  <si>
    <t>RAINBOW</t>
  </si>
  <si>
    <t>Electrosteel Castings Ltd</t>
  </si>
  <si>
    <t>ELECTCAST</t>
  </si>
  <si>
    <t>Minda Corporation Ltd</t>
  </si>
  <si>
    <t>MINDACORP</t>
  </si>
  <si>
    <t>Zee Entertainment Enterprises Ltd</t>
  </si>
  <si>
    <t>ZEEL</t>
  </si>
  <si>
    <t>Cube Highways Trust</t>
  </si>
  <si>
    <t>CUBEINVIT</t>
  </si>
  <si>
    <t>Roads</t>
  </si>
  <si>
    <t>RBL Bank Ltd</t>
  </si>
  <si>
    <t>RBLBANK</t>
  </si>
  <si>
    <t>Westlife Foodworld Ltd</t>
  </si>
  <si>
    <t>WESTLIFE</t>
  </si>
  <si>
    <t>Olectra Greentech Ltd</t>
  </si>
  <si>
    <t>OLECTRA</t>
  </si>
  <si>
    <t>TTK Prestige Ltd</t>
  </si>
  <si>
    <t>TTKPRESTIG</t>
  </si>
  <si>
    <t>Tanla Platforms Ltd</t>
  </si>
  <si>
    <t>TANLA</t>
  </si>
  <si>
    <t>Sarda Energy &amp; Minerals Ltd</t>
  </si>
  <si>
    <t>SARDAEN</t>
  </si>
  <si>
    <t>Nuvoco Vistas Corporation Ltd</t>
  </si>
  <si>
    <t>NUVOCO</t>
  </si>
  <si>
    <t>Strides Pharma Science Ltd</t>
  </si>
  <si>
    <t>STAR</t>
  </si>
  <si>
    <t>Godawari Power and Ispat Ltd</t>
  </si>
  <si>
    <t>GPIL</t>
  </si>
  <si>
    <t>Aether Industries Ltd</t>
  </si>
  <si>
    <t>AETHER</t>
  </si>
  <si>
    <t>RHI Magnesita India Ltd</t>
  </si>
  <si>
    <t>RHIM</t>
  </si>
  <si>
    <t>City Union Bank Ltd</t>
  </si>
  <si>
    <t>CUB</t>
  </si>
  <si>
    <t>Engineers India Ltd</t>
  </si>
  <si>
    <t>ENGINERSIN</t>
  </si>
  <si>
    <t>Reliance Power Ltd</t>
  </si>
  <si>
    <t>RPOWER</t>
  </si>
  <si>
    <t>Safari Industries (India) Ltd</t>
  </si>
  <si>
    <t>SAFARI</t>
  </si>
  <si>
    <t>Happiest Minds Technologies Ltd</t>
  </si>
  <si>
    <t>HAPPSTMNDS</t>
  </si>
  <si>
    <t>Jaiprakash Power Ventures Ltd</t>
  </si>
  <si>
    <t>JPPOWER</t>
  </si>
  <si>
    <t>shipping corporation of India Ltd</t>
  </si>
  <si>
    <t>SCI</t>
  </si>
  <si>
    <t>Cera Sanitaryware Ltd</t>
  </si>
  <si>
    <t>CERA</t>
  </si>
  <si>
    <t>Marksans Pharma Ltd</t>
  </si>
  <si>
    <t>MARKSANS</t>
  </si>
  <si>
    <t>Quess Corp Ltd</t>
  </si>
  <si>
    <t>QUESS</t>
  </si>
  <si>
    <t>Employment Services</t>
  </si>
  <si>
    <t>JM Financial Ltd</t>
  </si>
  <si>
    <t>JMFINANCIL</t>
  </si>
  <si>
    <t>Gujarat Mineral Development Corporation Ltd</t>
  </si>
  <si>
    <t>GMDCLTD</t>
  </si>
  <si>
    <t>Jammu and Kashmir Bank Ltd</t>
  </si>
  <si>
    <t>J&amp;KBANK</t>
  </si>
  <si>
    <t>PNC Infratech Ltd</t>
  </si>
  <si>
    <t>PNCINFRA</t>
  </si>
  <si>
    <t>Can Fin Homes Ltd</t>
  </si>
  <si>
    <t>CANFINHOME</t>
  </si>
  <si>
    <t>Alkyl Amines Chemicals Ltd</t>
  </si>
  <si>
    <t>ALKYLAMINE</t>
  </si>
  <si>
    <t>Bajaj Electricals Ltd</t>
  </si>
  <si>
    <t>BAJAJELEC</t>
  </si>
  <si>
    <t>CEAT Ltd</t>
  </si>
  <si>
    <t>CEATLTD</t>
  </si>
  <si>
    <t>Kirloskar Ferrous Industries Ltd</t>
  </si>
  <si>
    <t>KIRLFER</t>
  </si>
  <si>
    <t>Powergrid Infrastructure Investment Trust</t>
  </si>
  <si>
    <t>PGINVIT</t>
  </si>
  <si>
    <t>Maharashtra Scooters Ltd</t>
  </si>
  <si>
    <t>MAHSCOOTER</t>
  </si>
  <si>
    <t>Balrampur Chini Mills Ltd</t>
  </si>
  <si>
    <t>BALRAMCHIN</t>
  </si>
  <si>
    <t>KPI Green Energy Ltd</t>
  </si>
  <si>
    <t>KPIGREEN</t>
  </si>
  <si>
    <t>Genus Power Infrastructures Ltd</t>
  </si>
  <si>
    <t>GENUSPOWER</t>
  </si>
  <si>
    <t>Tega Industries Ltd</t>
  </si>
  <si>
    <t>TEGA</t>
  </si>
  <si>
    <t>Jubilant Ingrevia Ltd</t>
  </si>
  <si>
    <t>JUBLINGREA</t>
  </si>
  <si>
    <t>Bengal &amp; Assam Company Ltd</t>
  </si>
  <si>
    <t>BENGALASM</t>
  </si>
  <si>
    <t>India Cements Ltd</t>
  </si>
  <si>
    <t>INDIACEM</t>
  </si>
  <si>
    <t>Happy Forgings Ltd</t>
  </si>
  <si>
    <t>HAPPYFORGE</t>
  </si>
  <si>
    <t>Auto, Truck &amp; Motorcycle Parts</t>
  </si>
  <si>
    <t>CE Info Systems Ltd</t>
  </si>
  <si>
    <t>MAPMYINDIA</t>
  </si>
  <si>
    <t>Metropolis Healthcare Ltd</t>
  </si>
  <si>
    <t>METROPOLIS</t>
  </si>
  <si>
    <t>Gujarat Pipavav Port Ltd</t>
  </si>
  <si>
    <t>GPPL</t>
  </si>
  <si>
    <t>LS Industries Ltd</t>
  </si>
  <si>
    <t>LSIND</t>
  </si>
  <si>
    <t>Galaxy Surfactants Ltd</t>
  </si>
  <si>
    <t>GALAXYSURF</t>
  </si>
  <si>
    <t>JK Tyre &amp; Industries Ltd</t>
  </si>
  <si>
    <t>JKTYRE</t>
  </si>
  <si>
    <t>Rattanindia Enterprises Ltd</t>
  </si>
  <si>
    <t>RTNINDIA</t>
  </si>
  <si>
    <t>Bharat 22 ETF</t>
  </si>
  <si>
    <t>ICICIB22</t>
  </si>
  <si>
    <t>Inox India Ltd</t>
  </si>
  <si>
    <t>INOXINDIA</t>
  </si>
  <si>
    <t>Sea-Borne Tankers</t>
  </si>
  <si>
    <t>Sapphire Foods India Ltd</t>
  </si>
  <si>
    <t>SAPPHIRE</t>
  </si>
  <si>
    <t>Vesuvius India Ltd</t>
  </si>
  <si>
    <t>VESUVIUS</t>
  </si>
  <si>
    <t>City Pulse Multiplex Ltd</t>
  </si>
  <si>
    <t>CPML</t>
  </si>
  <si>
    <t>Movies &amp; Entertainment</t>
  </si>
  <si>
    <t>Usha Martin Ltd</t>
  </si>
  <si>
    <t>USHAMART</t>
  </si>
  <si>
    <t>Transformers and Rectifiers (India) Ltd</t>
  </si>
  <si>
    <t>TARIL</t>
  </si>
  <si>
    <t>Symphony Ltd</t>
  </si>
  <si>
    <t>SYMPHONY</t>
  </si>
  <si>
    <t>Edelweiss Financial Services Ltd</t>
  </si>
  <si>
    <t>EDELWEISS</t>
  </si>
  <si>
    <t>Nippon India ETF Nifty Bank BeES</t>
  </si>
  <si>
    <t>BANKBEES</t>
  </si>
  <si>
    <t>Mrs. Bectors Food Specialities Ltd</t>
  </si>
  <si>
    <t>BECTORFOOD</t>
  </si>
  <si>
    <t>Rashtriya Chemicals and Fertilizers Ltd</t>
  </si>
  <si>
    <t>RCF</t>
  </si>
  <si>
    <t>Just Dial Ltd</t>
  </si>
  <si>
    <t>JUSTDIAL</t>
  </si>
  <si>
    <t>Aurionpro Solutions Ltd</t>
  </si>
  <si>
    <t>AURIONPRO</t>
  </si>
  <si>
    <t>Puravankara Ltd</t>
  </si>
  <si>
    <t>PURVA</t>
  </si>
  <si>
    <t>Arvind Ltd</t>
  </si>
  <si>
    <t>ARVIND</t>
  </si>
  <si>
    <t>Lemon Tree Hotels Ltd</t>
  </si>
  <si>
    <t>LEMONTREE</t>
  </si>
  <si>
    <t>Birla Corporation Ltd</t>
  </si>
  <si>
    <t>BIRLACORPN</t>
  </si>
  <si>
    <t>Home First Finance Company India Ltd</t>
  </si>
  <si>
    <t>HOMEFIRST</t>
  </si>
  <si>
    <t>Sheela Foam Ltd</t>
  </si>
  <si>
    <t>SFL</t>
  </si>
  <si>
    <t>Home Furnishing</t>
  </si>
  <si>
    <t>Force Motors Ltd</t>
  </si>
  <si>
    <t>FORCEMOT</t>
  </si>
  <si>
    <t>CCL Products (India) Ltd</t>
  </si>
  <si>
    <t>CCL</t>
  </si>
  <si>
    <t>Triveni Engineering and Industries Ltd</t>
  </si>
  <si>
    <t>TRIVENI</t>
  </si>
  <si>
    <t>Isgec Heavy Engineering Ltd</t>
  </si>
  <si>
    <t>ISGEC</t>
  </si>
  <si>
    <t>Valor Estate Ltd</t>
  </si>
  <si>
    <t>DBREALTY</t>
  </si>
  <si>
    <t>HMT Ltd</t>
  </si>
  <si>
    <t>HMT</t>
  </si>
  <si>
    <t>Route Mobile Ltd</t>
  </si>
  <si>
    <t>ROUTE</t>
  </si>
  <si>
    <t>Shree Renuka Sugars Ltd</t>
  </si>
  <si>
    <t>RENUKA</t>
  </si>
  <si>
    <t>Gujarat Narmada Valley Fertilizers &amp; Chemicals Ltd</t>
  </si>
  <si>
    <t>GNFC</t>
  </si>
  <si>
    <t>Power Mech Projects Ltd</t>
  </si>
  <si>
    <t>POWERMECH</t>
  </si>
  <si>
    <t>Thomas Cook (India) Ltd</t>
  </si>
  <si>
    <t>THOMASCOOK</t>
  </si>
  <si>
    <t>GMR Power and Urban Infra Ltd</t>
  </si>
  <si>
    <t>GMRP&amp;UI</t>
  </si>
  <si>
    <t>Graphite India Ltd</t>
  </si>
  <si>
    <t>GRAPHITE</t>
  </si>
  <si>
    <t>IIFL Securities Ltd</t>
  </si>
  <si>
    <t>IIFLSEC</t>
  </si>
  <si>
    <t>Shriram Pistons &amp; Rings Ltd</t>
  </si>
  <si>
    <t>SHRIPISTON</t>
  </si>
  <si>
    <t>Prudent Corporate Advisory Services Ltd</t>
  </si>
  <si>
    <t>PRUDENT</t>
  </si>
  <si>
    <t>KNR Constructions Ltd</t>
  </si>
  <si>
    <t>KNRCON</t>
  </si>
  <si>
    <t>Latent View Analytics Ltd</t>
  </si>
  <si>
    <t>LATENTVIEW</t>
  </si>
  <si>
    <t>HG Infra Engineering Ltd</t>
  </si>
  <si>
    <t>HGINFRA</t>
  </si>
  <si>
    <t>Max Estates Ltd</t>
  </si>
  <si>
    <t>MAXESTATES</t>
  </si>
  <si>
    <t>Brookfield India Real Estate Trust</t>
  </si>
  <si>
    <t>BIRET</t>
  </si>
  <si>
    <t>Saregama India Ltd</t>
  </si>
  <si>
    <t>SAREGAMA</t>
  </si>
  <si>
    <t>Movies &amp; TV Serials</t>
  </si>
  <si>
    <t>Eureka Forbes Ltd</t>
  </si>
  <si>
    <t>EUREKAFORB</t>
  </si>
  <si>
    <t>Household Appliances</t>
  </si>
  <si>
    <t>India Grid Trust</t>
  </si>
  <si>
    <t>INDIGRID</t>
  </si>
  <si>
    <t>Allied Blenders and Distillers Ltd</t>
  </si>
  <si>
    <t>ABDL</t>
  </si>
  <si>
    <t>Sammaan Capital Ltd</t>
  </si>
  <si>
    <t>SAMMAANCAP</t>
  </si>
  <si>
    <t>ESAB India Ltd</t>
  </si>
  <si>
    <t>ESABINDIA</t>
  </si>
  <si>
    <t>National Standard (India) Ltd</t>
  </si>
  <si>
    <t>NATIONSTD</t>
  </si>
  <si>
    <t>RedTape</t>
  </si>
  <si>
    <t>REDTAPE</t>
  </si>
  <si>
    <t>Vijaya Diagnostic Centre Ltd</t>
  </si>
  <si>
    <t>VIJAYA</t>
  </si>
  <si>
    <t>Equitas Small Finance Bank Ltd</t>
  </si>
  <si>
    <t>EQUITASBNK</t>
  </si>
  <si>
    <t>ELANTAS Beck India Ltd</t>
  </si>
  <si>
    <t>ELANTAS</t>
  </si>
  <si>
    <t>Network18 Media &amp; Investments Ltd</t>
  </si>
  <si>
    <t>NETWORK18</t>
  </si>
  <si>
    <t>F D C Ltd</t>
  </si>
  <si>
    <t>FDC</t>
  </si>
  <si>
    <t>JK Lakshmi Cement Ltd</t>
  </si>
  <si>
    <t>JKLAKSHMI</t>
  </si>
  <si>
    <t>Senco Gold Ltd</t>
  </si>
  <si>
    <t>SENCO</t>
  </si>
  <si>
    <t>Gujarat State Fertilizers &amp; Chemicals Ltd</t>
  </si>
  <si>
    <t>GSFC</t>
  </si>
  <si>
    <t>Tips Industries Ltd</t>
  </si>
  <si>
    <t>TIPSINDLTD</t>
  </si>
  <si>
    <t>Time Technoplast Ltd</t>
  </si>
  <si>
    <t>TIMETECHNO</t>
  </si>
  <si>
    <t>Azad Engineering Ltd</t>
  </si>
  <si>
    <t>AZAD</t>
  </si>
  <si>
    <t>Religare Enterprises Ltd</t>
  </si>
  <si>
    <t>RELIGARE</t>
  </si>
  <si>
    <t>Avanti Feeds Ltd</t>
  </si>
  <si>
    <t>AVANTIFEED</t>
  </si>
  <si>
    <t>Prism Johnson Ltd</t>
  </si>
  <si>
    <t>PRSMJOHNSN</t>
  </si>
  <si>
    <t>Shoppers Stop Ltd</t>
  </si>
  <si>
    <t>SHOPERSTOP</t>
  </si>
  <si>
    <t>Choice International Ltd</t>
  </si>
  <si>
    <t>CHOICEIN</t>
  </si>
  <si>
    <t>Gallantt Ispat Ltd</t>
  </si>
  <si>
    <t>GALLANTT</t>
  </si>
  <si>
    <t>Maharashtra Seamless Ltd</t>
  </si>
  <si>
    <t>MAHSEAMLES</t>
  </si>
  <si>
    <t>ASK Automotive Ltd</t>
  </si>
  <si>
    <t>ASKAUTOLTD</t>
  </si>
  <si>
    <t>Texmaco Rail &amp; Engineering Ltd</t>
  </si>
  <si>
    <t>TEXRAIL</t>
  </si>
  <si>
    <t>Star Cement Ltd</t>
  </si>
  <si>
    <t>STARCEMENT</t>
  </si>
  <si>
    <t>Archean Chemical Industries Ltd</t>
  </si>
  <si>
    <t>ACI</t>
  </si>
  <si>
    <t>TVS Supply Chain Solutions Ltd</t>
  </si>
  <si>
    <t>TVSSCS</t>
  </si>
  <si>
    <t>SBFC Finance Ltd</t>
  </si>
  <si>
    <t>SBFC</t>
  </si>
  <si>
    <t>Blue Jet Healthcare Ltd</t>
  </si>
  <si>
    <t>BLUEJET</t>
  </si>
  <si>
    <t>Shakti Pumps (India) Ltd</t>
  </si>
  <si>
    <t>SHAKTIPUMP</t>
  </si>
  <si>
    <t>Jupiter Life Line Hospitals Ltd</t>
  </si>
  <si>
    <t>JLHL</t>
  </si>
  <si>
    <t>Juniper Hotels Ltd</t>
  </si>
  <si>
    <t>JUNIPER</t>
  </si>
  <si>
    <t>Kama Holdings Ltd</t>
  </si>
  <si>
    <t>KAMAHOLD</t>
  </si>
  <si>
    <t>Black Box Ltd</t>
  </si>
  <si>
    <t>BBOX</t>
  </si>
  <si>
    <t>ITD Cementation India Ltd</t>
  </si>
  <si>
    <t>ITDCEM</t>
  </si>
  <si>
    <t>Keystone Realtors Ltd</t>
  </si>
  <si>
    <t>RUSTOMJEE</t>
  </si>
  <si>
    <t>Rategain Travel Technologies Ltd</t>
  </si>
  <si>
    <t>RATEGAIN</t>
  </si>
  <si>
    <t>MedPlus Health Services Ltd</t>
  </si>
  <si>
    <t>MEDPLUS</t>
  </si>
  <si>
    <t>Procter &amp; Gamble Health Ltd</t>
  </si>
  <si>
    <t>PGHL</t>
  </si>
  <si>
    <t>Sundaram Finance Holdings Ltd</t>
  </si>
  <si>
    <t>SUNDARMHLD</t>
  </si>
  <si>
    <t>Mahindra Holidays and Resorts India Ltd</t>
  </si>
  <si>
    <t>MHRIL</t>
  </si>
  <si>
    <t>Kotak Nifty Bank ETF</t>
  </si>
  <si>
    <t>BANKNIFTY1</t>
  </si>
  <si>
    <t>Varroc Engineering Ltd</t>
  </si>
  <si>
    <t>VARROC</t>
  </si>
  <si>
    <t>Rajesh Exports Ltd</t>
  </si>
  <si>
    <t>RAJESHEXPO</t>
  </si>
  <si>
    <t>Lloyds Engineering Works Ltd</t>
  </si>
  <si>
    <t>LLOYDSENGG</t>
  </si>
  <si>
    <t>CMS Info Systems Ltd</t>
  </si>
  <si>
    <t>CMSINFO</t>
  </si>
  <si>
    <t>Sunteck Realty Ltd</t>
  </si>
  <si>
    <t>SUNTECK</t>
  </si>
  <si>
    <t>Mahindra Lifespace Developers Ltd</t>
  </si>
  <si>
    <t>MAHLIFE</t>
  </si>
  <si>
    <t>Campus Activewear Ltd</t>
  </si>
  <si>
    <t>CAMPUS</t>
  </si>
  <si>
    <t>Laxmi Organic Industries Ltd</t>
  </si>
  <si>
    <t>LXCHEM</t>
  </si>
  <si>
    <t>Reliance Infrastructure Ltd</t>
  </si>
  <si>
    <t>RELINFRA</t>
  </si>
  <si>
    <t>Mastek Ltd</t>
  </si>
  <si>
    <t>MASTEK</t>
  </si>
  <si>
    <t>Transport Corporation of India Ltd</t>
  </si>
  <si>
    <t>TCI</t>
  </si>
  <si>
    <t>Anupam Rasayan India Ltd</t>
  </si>
  <si>
    <t>ANURAS</t>
  </si>
  <si>
    <t>SBI Nifty 50 ETF</t>
  </si>
  <si>
    <t>SETFNIF50</t>
  </si>
  <si>
    <t>BHARAT Bond ETF-April 2023-Growth</t>
  </si>
  <si>
    <t>EBBETF0423</t>
  </si>
  <si>
    <t>Debt</t>
  </si>
  <si>
    <t>TV18 Broadcast Ltd</t>
  </si>
  <si>
    <t>TV18BRDCST</t>
  </si>
  <si>
    <t>Infibeam Avenues Ltd</t>
  </si>
  <si>
    <t>INFIBEAM</t>
  </si>
  <si>
    <t>Ujjivan Small Finance Bank Ltd</t>
  </si>
  <si>
    <t>UJJIVANSFB</t>
  </si>
  <si>
    <t>JSW Holdings Ltd</t>
  </si>
  <si>
    <t>JSWHL</t>
  </si>
  <si>
    <t>Karnataka Bank Ltd</t>
  </si>
  <si>
    <t>KTKBANK</t>
  </si>
  <si>
    <t>Electronics Mart India Ltd</t>
  </si>
  <si>
    <t>EMIL</t>
  </si>
  <si>
    <t>Ethos Ltd</t>
  </si>
  <si>
    <t>ETHOSLTD</t>
  </si>
  <si>
    <t>Indo Count Industries Ltd</t>
  </si>
  <si>
    <t>ICIL</t>
  </si>
  <si>
    <t>Kirloskar Pneumatic Company Ltd</t>
  </si>
  <si>
    <t>KIRLPNU</t>
  </si>
  <si>
    <t>RattanIndia Power Ltd</t>
  </si>
  <si>
    <t>RTNPOWER</t>
  </si>
  <si>
    <t>Astra Microwave Products Ltd</t>
  </si>
  <si>
    <t>ASTRAMICRO</t>
  </si>
  <si>
    <t>Protean eGov Technologies Ltd</t>
  </si>
  <si>
    <t>PROTEAN</t>
  </si>
  <si>
    <t>IT Consulting &amp; Other Services</t>
  </si>
  <si>
    <t>Ion Exchange (India) Ltd</t>
  </si>
  <si>
    <t>IONEXCHANG</t>
  </si>
  <si>
    <t>Environmental Services</t>
  </si>
  <si>
    <t>VST Industries Ltd</t>
  </si>
  <si>
    <t>VSTIND</t>
  </si>
  <si>
    <t>Va Tech Wabag Ltd</t>
  </si>
  <si>
    <t>WABAG</t>
  </si>
  <si>
    <t>Water Management</t>
  </si>
  <si>
    <t>India Shelter Finance Corporation Ltd</t>
  </si>
  <si>
    <t>INDIASHLTR</t>
  </si>
  <si>
    <t>Equinox India Developments Ltd</t>
  </si>
  <si>
    <t>EMBDL</t>
  </si>
  <si>
    <t>EPL Ltd</t>
  </si>
  <si>
    <t>EPL</t>
  </si>
  <si>
    <t>Packaging</t>
  </si>
  <si>
    <t>Moil Ltd</t>
  </si>
  <si>
    <t>MOIL</t>
  </si>
  <si>
    <t>Mining - Manganese</t>
  </si>
  <si>
    <t>Balu Forge Industries Ltd</t>
  </si>
  <si>
    <t>BALUFORGE</t>
  </si>
  <si>
    <t>Dilip Buildcon Ltd</t>
  </si>
  <si>
    <t>DBL</t>
  </si>
  <si>
    <t>Ahluwalia Contracts (India) Ltd</t>
  </si>
  <si>
    <t>AHLUCONT</t>
  </si>
  <si>
    <t>Shilpa Medicare Ltd</t>
  </si>
  <si>
    <t>SHILPAMED</t>
  </si>
  <si>
    <t>Chemplast Sanmar Ltd</t>
  </si>
  <si>
    <t>CHEMPLASTS</t>
  </si>
  <si>
    <t>Garware Hi-Tech Films Ltd</t>
  </si>
  <si>
    <t>GRWRHITECH</t>
  </si>
  <si>
    <t>Sandur Manganese and Iron Ores Ltd</t>
  </si>
  <si>
    <t>SANDUMA</t>
  </si>
  <si>
    <t>Hindustan Construction Company Ltd</t>
  </si>
  <si>
    <t>HCC</t>
  </si>
  <si>
    <t>Diamond Power Infrastructure Ltd</t>
  </si>
  <si>
    <t>DIACABS</t>
  </si>
  <si>
    <t>Magellanic Cloud Ltd</t>
  </si>
  <si>
    <t>MCLOUD</t>
  </si>
  <si>
    <t>IFB Industries Ltd</t>
  </si>
  <si>
    <t>IFBIND</t>
  </si>
  <si>
    <t>Epigral Ltd</t>
  </si>
  <si>
    <t>EPIGRAL</t>
  </si>
  <si>
    <t>Tamilnad Mercantile Bank Ltd</t>
  </si>
  <si>
    <t>TMB</t>
  </si>
  <si>
    <t>HEG Ltd</t>
  </si>
  <si>
    <t>HEG</t>
  </si>
  <si>
    <t>Syrma SGS Technology Ltd</t>
  </si>
  <si>
    <t>SYRMA</t>
  </si>
  <si>
    <t>Ashoka Buildcon Ltd</t>
  </si>
  <si>
    <t>ASHOKA</t>
  </si>
  <si>
    <t>Garware Technical Fibres Ltd</t>
  </si>
  <si>
    <t>GARFIBRES</t>
  </si>
  <si>
    <t>Technocraft Industries (India) Ltd</t>
  </si>
  <si>
    <t>TIIL</t>
  </si>
  <si>
    <t>Insolation Energy Ltd</t>
  </si>
  <si>
    <t>INA</t>
  </si>
  <si>
    <t>Semiconductors</t>
  </si>
  <si>
    <t>Orchid Pharma Ltd</t>
  </si>
  <si>
    <t>ORCHPHARMA</t>
  </si>
  <si>
    <t>JK Paper Ltd</t>
  </si>
  <si>
    <t>JKPAPER</t>
  </si>
  <si>
    <t>Sharda Motor Industries Ltd</t>
  </si>
  <si>
    <t>SHARDAMOTR</t>
  </si>
  <si>
    <t>Arvind Fashions Ltd</t>
  </si>
  <si>
    <t>ARVINDFASN</t>
  </si>
  <si>
    <t>Gabriel India Ltd</t>
  </si>
  <si>
    <t>GABRIEL</t>
  </si>
  <si>
    <t>Mishra Dhatu Nigam Ltd</t>
  </si>
  <si>
    <t>MIDHANI</t>
  </si>
  <si>
    <t>PDS Limited</t>
  </si>
  <si>
    <t>PDSL</t>
  </si>
  <si>
    <t>Sansera Engineering Ltd</t>
  </si>
  <si>
    <t>SANSERA</t>
  </si>
  <si>
    <t>Welspun Enterprises Ltd</t>
  </si>
  <si>
    <t>WELENT</t>
  </si>
  <si>
    <t>Piccadily Agro Industries Ltd</t>
  </si>
  <si>
    <t>PICCADIL</t>
  </si>
  <si>
    <t>Kennametal India Ltd</t>
  </si>
  <si>
    <t>KENNAMET</t>
  </si>
  <si>
    <t>Responsive Industries Ltd</t>
  </si>
  <si>
    <t>RESPONIND</t>
  </si>
  <si>
    <t>Building Products - Granite</t>
  </si>
  <si>
    <t>Jindal Worldwide Ltd</t>
  </si>
  <si>
    <t>JINDWORLD</t>
  </si>
  <si>
    <t>Sun Pharma Advanced Research Co Ltd</t>
  </si>
  <si>
    <t>SPARC</t>
  </si>
  <si>
    <t>Dodla Dairy Ltd</t>
  </si>
  <si>
    <t>DODLA</t>
  </si>
  <si>
    <t>Balaji Amines Ltd</t>
  </si>
  <si>
    <t>BALAMINES</t>
  </si>
  <si>
    <t>Dhanuka Agritech Ltd</t>
  </si>
  <si>
    <t>DHANUKA</t>
  </si>
  <si>
    <t>Suprajit Engineering Ltd</t>
  </si>
  <si>
    <t>SUPRAJIT</t>
  </si>
  <si>
    <t>Easy Trip Planners Ltd</t>
  </si>
  <si>
    <t>EASEMYTRIP</t>
  </si>
  <si>
    <t>Surya Roshni Ltd</t>
  </si>
  <si>
    <t>SURYAROSNI</t>
  </si>
  <si>
    <t>Man Infraconstruction Ltd</t>
  </si>
  <si>
    <t>MANINFRA</t>
  </si>
  <si>
    <t>Greenlam Industries Ltd</t>
  </si>
  <si>
    <t>GREENLAM</t>
  </si>
  <si>
    <t>Building Products - Laminates</t>
  </si>
  <si>
    <t>V I P Industries Ltd</t>
  </si>
  <si>
    <t>VIPIND</t>
  </si>
  <si>
    <t>V-mart Retail Ltd</t>
  </si>
  <si>
    <t>VMART</t>
  </si>
  <si>
    <t>Paradeep Phosphates Ltd</t>
  </si>
  <si>
    <t>PARADEEP</t>
  </si>
  <si>
    <t>Indigo Paints Ltd</t>
  </si>
  <si>
    <t>INDIGOPNTS</t>
  </si>
  <si>
    <t>Nazara Technologies Ltd</t>
  </si>
  <si>
    <t>NAZARA</t>
  </si>
  <si>
    <t>Theme Parks &amp; Gaming</t>
  </si>
  <si>
    <t>Inox Green Energy Services Ltd</t>
  </si>
  <si>
    <t>INOXGREEN</t>
  </si>
  <si>
    <t>Nesco Ltd</t>
  </si>
  <si>
    <t>NESCO</t>
  </si>
  <si>
    <t>Tarc Ltd</t>
  </si>
  <si>
    <t>TARC</t>
  </si>
  <si>
    <t>Sudarshan Chemical Industries Ltd</t>
  </si>
  <si>
    <t>SUDARSCHEM</t>
  </si>
  <si>
    <t>Lux Industries Ltd</t>
  </si>
  <si>
    <t>LUXIND</t>
  </si>
  <si>
    <t>Niit Learning Systems Ltd</t>
  </si>
  <si>
    <t>NIITMTS</t>
  </si>
  <si>
    <t>Education Services</t>
  </si>
  <si>
    <t>KRBL Ltd</t>
  </si>
  <si>
    <t>KRBL</t>
  </si>
  <si>
    <t>Bondada Engineering Ltd</t>
  </si>
  <si>
    <t>BONDADA</t>
  </si>
  <si>
    <t>Gulf Oil Lubricants India Ltd</t>
  </si>
  <si>
    <t>GULFOILLUB</t>
  </si>
  <si>
    <t>Aditya Vision Ltd</t>
  </si>
  <si>
    <t>AVL</t>
  </si>
  <si>
    <t>Retail - Speciality</t>
  </si>
  <si>
    <t>Rolex Rings Ltd</t>
  </si>
  <si>
    <t>ROLEXRINGS</t>
  </si>
  <si>
    <t>eMudhra Ltd</t>
  </si>
  <si>
    <t>EMUDHRA</t>
  </si>
  <si>
    <t>National Highways Infra Trust</t>
  </si>
  <si>
    <t>NHIT</t>
  </si>
  <si>
    <t>TD Power Systems Ltd</t>
  </si>
  <si>
    <t>TDPOWERSYS</t>
  </si>
  <si>
    <t>Bansal Wire Industries Ltd</t>
  </si>
  <si>
    <t>BANSALWIRE</t>
  </si>
  <si>
    <t>Ganesh Housing Corp Ltd</t>
  </si>
  <si>
    <t>GANESHHOUC</t>
  </si>
  <si>
    <t>Network People Services Technologies Ltd</t>
  </si>
  <si>
    <t>NPST</t>
  </si>
  <si>
    <t>Ceigall India Ltd</t>
  </si>
  <si>
    <t>CEIGALL</t>
  </si>
  <si>
    <t>BHARAT Bond ETF-April 2030-Growth</t>
  </si>
  <si>
    <t>EBBETF0430</t>
  </si>
  <si>
    <t>Allcargo Logistics Ltd</t>
  </si>
  <si>
    <t>ALLCARGO</t>
  </si>
  <si>
    <t>Hindustan Foods Ltd</t>
  </si>
  <si>
    <t>HNDFDS</t>
  </si>
  <si>
    <t>Gokaldas Exports Ltd</t>
  </si>
  <si>
    <t>GOKEX</t>
  </si>
  <si>
    <t>Rallis India Ltd</t>
  </si>
  <si>
    <t>RALLIS</t>
  </si>
  <si>
    <t>Kesoram Industries Ltd</t>
  </si>
  <si>
    <t>KESORAMIND</t>
  </si>
  <si>
    <t>Gujarat Ambuja Exports Ltd</t>
  </si>
  <si>
    <t>GAEL</t>
  </si>
  <si>
    <t>South Indian Bank Ltd</t>
  </si>
  <si>
    <t>SOUTHBANK</t>
  </si>
  <si>
    <t>Borosil Renewables Ltd</t>
  </si>
  <si>
    <t>BORORENEW</t>
  </si>
  <si>
    <t>Housewares</t>
  </si>
  <si>
    <t>National Fertilizers Ltd</t>
  </si>
  <si>
    <t>NFL</t>
  </si>
  <si>
    <t>BHARAT Bond ETF-April 2032</t>
  </si>
  <si>
    <t>BBETF0432</t>
  </si>
  <si>
    <t>Jai Corp Ltd</t>
  </si>
  <si>
    <t>JAICORPLTD</t>
  </si>
  <si>
    <t>PTC India Ltd</t>
  </si>
  <si>
    <t>PTC</t>
  </si>
  <si>
    <t>India Infrastructure Trust</t>
  </si>
  <si>
    <t>INFRATRUST</t>
  </si>
  <si>
    <t>GMM Pfaudler Ltd</t>
  </si>
  <si>
    <t>GMMPFAUDLR</t>
  </si>
  <si>
    <t>Orient Cement Ltd</t>
  </si>
  <si>
    <t>ORIENTCEM</t>
  </si>
  <si>
    <t>Aarti Pharmalabs Ltd</t>
  </si>
  <si>
    <t>AARTIPHARM</t>
  </si>
  <si>
    <t>GHCL Ltd</t>
  </si>
  <si>
    <t>GHCL</t>
  </si>
  <si>
    <t>Sterlite Technologies Ltd</t>
  </si>
  <si>
    <t>STLTECH</t>
  </si>
  <si>
    <t>Indinfravit Trust</t>
  </si>
  <si>
    <t>INDINFR</t>
  </si>
  <si>
    <t>Go Fashion (India) Ltd</t>
  </si>
  <si>
    <t>GOCOLORS</t>
  </si>
  <si>
    <t>Prince Pipes and Fittings Ltd</t>
  </si>
  <si>
    <t>PRINCEPIPE</t>
  </si>
  <si>
    <t>Entero Healthcare Solutions Ltd</t>
  </si>
  <si>
    <t>ENTERO</t>
  </si>
  <si>
    <t>Le Travenues Technology Ltd</t>
  </si>
  <si>
    <t>IXIGO</t>
  </si>
  <si>
    <t>Share India Securities Ltd</t>
  </si>
  <si>
    <t>SHAREINDIA</t>
  </si>
  <si>
    <t>Kovai Medical Center and Hospital Ltd</t>
  </si>
  <si>
    <t>KOVAI</t>
  </si>
  <si>
    <t>India Tourism Development Corp Ltd</t>
  </si>
  <si>
    <t>ITDC</t>
  </si>
  <si>
    <t>ICRA Ltd</t>
  </si>
  <si>
    <t>ICRA</t>
  </si>
  <si>
    <t>J Kumar Infraprojects Ltd</t>
  </si>
  <si>
    <t>JKIL</t>
  </si>
  <si>
    <t>Jana Small Finance Bank Ltd</t>
  </si>
  <si>
    <t>JSFB</t>
  </si>
  <si>
    <t>Pricol Ltd</t>
  </si>
  <si>
    <t>PRICOLLTD</t>
  </si>
  <si>
    <t>Pilani Investment And Industries Corporation Ltd</t>
  </si>
  <si>
    <t>PILANIINVS</t>
  </si>
  <si>
    <t>SIS Ltd</t>
  </si>
  <si>
    <t>SIS</t>
  </si>
  <si>
    <t>R Systems International Ltd</t>
  </si>
  <si>
    <t>RSYSTEMS</t>
  </si>
  <si>
    <t>DB Corp Ltd</t>
  </si>
  <si>
    <t>DBCORP</t>
  </si>
  <si>
    <t>Publishing</t>
  </si>
  <si>
    <t>Privi Speciality Chemicals Ltd</t>
  </si>
  <si>
    <t>PRIVISCL</t>
  </si>
  <si>
    <t>Johnson Controls-Hitachi Air Conditioning India Ltd</t>
  </si>
  <si>
    <t>JCHAC</t>
  </si>
  <si>
    <t>Bharat Rasayan Ltd</t>
  </si>
  <si>
    <t>BHARATRAS</t>
  </si>
  <si>
    <t>AGI Greenpac Ltd</t>
  </si>
  <si>
    <t>AGI</t>
  </si>
  <si>
    <t>Ami Organics Ltd</t>
  </si>
  <si>
    <t>AMIORG</t>
  </si>
  <si>
    <t>Thangamayil Jewellery Ltd</t>
  </si>
  <si>
    <t>THANGAMAYL</t>
  </si>
  <si>
    <t>Tilaknagar Industries Ltd</t>
  </si>
  <si>
    <t>TI</t>
  </si>
  <si>
    <t>Gujarat Alkalies And Chemicals Ltd</t>
  </si>
  <si>
    <t>GUJALKALI</t>
  </si>
  <si>
    <t>PC Jeweller Ltd</t>
  </si>
  <si>
    <t>PCJEWELLER</t>
  </si>
  <si>
    <t>Kaveri Seed Company Ltd</t>
  </si>
  <si>
    <t>KSCL</t>
  </si>
  <si>
    <t>Seeds</t>
  </si>
  <si>
    <t>Rain Industries Ltd</t>
  </si>
  <si>
    <t>RAIN</t>
  </si>
  <si>
    <t>Bharat Bijlee Ltd</t>
  </si>
  <si>
    <t>BBL</t>
  </si>
  <si>
    <t>Cyient DLM Ltd</t>
  </si>
  <si>
    <t>CYIENTDLM</t>
  </si>
  <si>
    <t>Healthcare Global Enterprises Ltd</t>
  </si>
  <si>
    <t>HCG</t>
  </si>
  <si>
    <t>Uflex Ltd</t>
  </si>
  <si>
    <t>UFLEX</t>
  </si>
  <si>
    <t>Hemisphere Properties India Ltd</t>
  </si>
  <si>
    <t>HEMIPROP</t>
  </si>
  <si>
    <t>Orient Electric Ltd</t>
  </si>
  <si>
    <t>ORIENTELEC</t>
  </si>
  <si>
    <t>Kirloskar Industries Ltd</t>
  </si>
  <si>
    <t>KIRLOSIND</t>
  </si>
  <si>
    <t>MTAR Technologies Ltd</t>
  </si>
  <si>
    <t>MTARTECH</t>
  </si>
  <si>
    <t>Paisalo Digital Ltd</t>
  </si>
  <si>
    <t>PAISALO</t>
  </si>
  <si>
    <t>Ujaas Energy Ltd</t>
  </si>
  <si>
    <t>UEL</t>
  </si>
  <si>
    <t>Awfis Space Solutions Ltd</t>
  </si>
  <si>
    <t>AWFIS</t>
  </si>
  <si>
    <t>Dynamatic Technologies Ltd</t>
  </si>
  <si>
    <t>DYNAMATECH</t>
  </si>
  <si>
    <t>Restaurant Brands Asia Ltd</t>
  </si>
  <si>
    <t>RBA</t>
  </si>
  <si>
    <t>Utkarsh Small Finance Bank Ltd</t>
  </si>
  <si>
    <t>UTKARSHBNK</t>
  </si>
  <si>
    <t>CSB Bank Ltd</t>
  </si>
  <si>
    <t>CSBBANK</t>
  </si>
  <si>
    <t>MSTC Ltd</t>
  </si>
  <si>
    <t>MSTCLTD</t>
  </si>
  <si>
    <t>Heidelbergcement India Ltd</t>
  </si>
  <si>
    <t>HEIDELBERG</t>
  </si>
  <si>
    <t>MAS Financial Services Ltd</t>
  </si>
  <si>
    <t>MASFIN</t>
  </si>
  <si>
    <t>Heritage Foods Ltd</t>
  </si>
  <si>
    <t>HERITGFOOD</t>
  </si>
  <si>
    <t>TeamLease Services Ltd</t>
  </si>
  <si>
    <t>TEAMLEASE</t>
  </si>
  <si>
    <t>Nippon India ETF Gold BeES</t>
  </si>
  <si>
    <t>GOLDBEES</t>
  </si>
  <si>
    <t>Gold</t>
  </si>
  <si>
    <t>Vaibhav Global Ltd</t>
  </si>
  <si>
    <t>VAIBHAVGBL</t>
  </si>
  <si>
    <t>Advanced Enzyme Technologies Ltd</t>
  </si>
  <si>
    <t>ADVENZYMES</t>
  </si>
  <si>
    <t>Aarti Drugs Ltd</t>
  </si>
  <si>
    <t>AARTIDRUGS</t>
  </si>
  <si>
    <t>Lloyds Enterprises Ltd</t>
  </si>
  <si>
    <t>LLOYDSENT</t>
  </si>
  <si>
    <t>Trading Companies &amp; Distributors</t>
  </si>
  <si>
    <t>Sharda Cropchem Ltd</t>
  </si>
  <si>
    <t>SHARDACROP</t>
  </si>
  <si>
    <t>Optiemus Infracom Ltd</t>
  </si>
  <si>
    <t>OPTIEMUS</t>
  </si>
  <si>
    <t>Subros Ltd</t>
  </si>
  <si>
    <t>SUBROS</t>
  </si>
  <si>
    <t>VRL Logistics Ltd</t>
  </si>
  <si>
    <t>VRLLOG</t>
  </si>
  <si>
    <t>Imagicaaworld Entertainment Ltd</t>
  </si>
  <si>
    <t>IMAGICAA</t>
  </si>
  <si>
    <t>Bajaj Hindusthan Sugar Ltd</t>
  </si>
  <si>
    <t>BAJAJHIND</t>
  </si>
  <si>
    <t>Nocil Ltd</t>
  </si>
  <si>
    <t>NOCIL</t>
  </si>
  <si>
    <t>Manorama Industries Ltd</t>
  </si>
  <si>
    <t>MANORAMA</t>
  </si>
  <si>
    <t>SG Mart Ltd</t>
  </si>
  <si>
    <t>SGMART</t>
  </si>
  <si>
    <t>Renewable Electricity</t>
  </si>
  <si>
    <t>Borosil Ltd</t>
  </si>
  <si>
    <t>BOROLTD</t>
  </si>
  <si>
    <t>Refex Industries Ltd</t>
  </si>
  <si>
    <t>REFEX</t>
  </si>
  <si>
    <t>Gateway Distriparks Ltd</t>
  </si>
  <si>
    <t>GATEWAY</t>
  </si>
  <si>
    <t>Morepen Laboratories Ltd</t>
  </si>
  <si>
    <t>MOREPENLAB</t>
  </si>
  <si>
    <t>Ganesha Ecosphere Ltd</t>
  </si>
  <si>
    <t>GANECOS</t>
  </si>
  <si>
    <t>Bhagiradha Chemicals and Industries Ltd</t>
  </si>
  <si>
    <t>BHAGCHEM</t>
  </si>
  <si>
    <t>Spicejet Ltd</t>
  </si>
  <si>
    <t>SPICEJET</t>
  </si>
  <si>
    <t>Rossari Biotech Ltd</t>
  </si>
  <si>
    <t>ROSSARI</t>
  </si>
  <si>
    <t>Jamna Auto Industries Ltd</t>
  </si>
  <si>
    <t>JAMNAAUTO</t>
  </si>
  <si>
    <t>Greenpanel Industries Ltd</t>
  </si>
  <si>
    <t>GREENPANEL</t>
  </si>
  <si>
    <t>Banco Products (India) Ltd</t>
  </si>
  <si>
    <t>BANCOINDIA</t>
  </si>
  <si>
    <t>Ramky Infrastructure Ltd</t>
  </si>
  <si>
    <t>RAMKY</t>
  </si>
  <si>
    <t>Supriya Lifescience Ltd</t>
  </si>
  <si>
    <t>SUPRIYA</t>
  </si>
  <si>
    <t>Wonderla Holidays Ltd</t>
  </si>
  <si>
    <t>WONDERLA</t>
  </si>
  <si>
    <t>Greenply Industries Ltd</t>
  </si>
  <si>
    <t>GREENPLY</t>
  </si>
  <si>
    <t>Shanthi Gears Ltd</t>
  </si>
  <si>
    <t>SHANTIGEAR</t>
  </si>
  <si>
    <t>Balmer Lawrie and Company Ltd</t>
  </si>
  <si>
    <t>BALMLAWRIE</t>
  </si>
  <si>
    <t>Samhi Hotels Ltd</t>
  </si>
  <si>
    <t>SAMHI</t>
  </si>
  <si>
    <t>Jayaswal Neco Industries Ltd</t>
  </si>
  <si>
    <t>JAYNECOIND</t>
  </si>
  <si>
    <t>Paras Defence and Space Technologies Ltd</t>
  </si>
  <si>
    <t>PARAS</t>
  </si>
  <si>
    <t>Harsha Engineers International Ltd</t>
  </si>
  <si>
    <t>HARSHA</t>
  </si>
  <si>
    <t>Grauer And Weil (India) Ltd</t>
  </si>
  <si>
    <t>GRAUWEIL</t>
  </si>
  <si>
    <t>Orissa Minerals Development Company Ltd</t>
  </si>
  <si>
    <t>ORISSAMINE</t>
  </si>
  <si>
    <t>Jain Irrigation Systems Ltd</t>
  </si>
  <si>
    <t>JISLJALEQS</t>
  </si>
  <si>
    <t>Agricultural &amp; Farm Machinery</t>
  </si>
  <si>
    <t>Pitti Engineering Ltd</t>
  </si>
  <si>
    <t>PITTIENG</t>
  </si>
  <si>
    <t>SEPC Ltd</t>
  </si>
  <si>
    <t>SEPC</t>
  </si>
  <si>
    <t>JTL Industries Ltd</t>
  </si>
  <si>
    <t>JTLIND</t>
  </si>
  <si>
    <t>Shaily Engineering Plastics Ltd</t>
  </si>
  <si>
    <t>SHAILY</t>
  </si>
  <si>
    <t>Patel Engineering Ltd</t>
  </si>
  <si>
    <t>PATELENG</t>
  </si>
  <si>
    <t>Websol Energy System Ltd</t>
  </si>
  <si>
    <t>WEBELSOLAR</t>
  </si>
  <si>
    <t>Styrenix Performance Materials Ltd</t>
  </si>
  <si>
    <t>STYRENIX</t>
  </si>
  <si>
    <t>Venus Pipes and Tubes Ltd</t>
  </si>
  <si>
    <t>VENUSPIPES</t>
  </si>
  <si>
    <t>Thyrocare Technologies Ltd</t>
  </si>
  <si>
    <t>THYROCARE</t>
  </si>
  <si>
    <t>Medi Assist Healthcare Services Ltd</t>
  </si>
  <si>
    <t>MEDIASSIST</t>
  </si>
  <si>
    <t>Anup Engineering Ltd</t>
  </si>
  <si>
    <t>ANUP</t>
  </si>
  <si>
    <t>Hawkins Cookers Ltd</t>
  </si>
  <si>
    <t>HAWKINCOOK</t>
  </si>
  <si>
    <t>Skipper Ltd</t>
  </si>
  <si>
    <t>SKIPPER</t>
  </si>
  <si>
    <t>EMS Ltd</t>
  </si>
  <si>
    <t>EMSLIMITED</t>
  </si>
  <si>
    <t>Tinplate Company of India Ltd</t>
  </si>
  <si>
    <t>TINPLATE</t>
  </si>
  <si>
    <t>Yatharth Hospital &amp; Trauma Care Services Ltd</t>
  </si>
  <si>
    <t>YATHARTH</t>
  </si>
  <si>
    <t>Moschip Technologies Ltd</t>
  </si>
  <si>
    <t>MOSCHIP</t>
  </si>
  <si>
    <t>Shilchar Technologies Ltd</t>
  </si>
  <si>
    <t>SHILCTECH</t>
  </si>
  <si>
    <t>Nippon India ETF Nifty 50 BeES</t>
  </si>
  <si>
    <t>NIFTYBEES</t>
  </si>
  <si>
    <t>LG Balakrishnan &amp; Bros Ltd</t>
  </si>
  <si>
    <t>LGBBROSLTD</t>
  </si>
  <si>
    <t>Fedbank Financial Services Ltd</t>
  </si>
  <si>
    <t>FEDFINA</t>
  </si>
  <si>
    <t>WPIL Ltd</t>
  </si>
  <si>
    <t>WPIL</t>
  </si>
  <si>
    <t>TCI Express Ltd</t>
  </si>
  <si>
    <t>TCIEXP</t>
  </si>
  <si>
    <t>Spandana Sphoorty Financial Ltd</t>
  </si>
  <si>
    <t>SPANDANA</t>
  </si>
  <si>
    <t>Bannari Amman Sugars Ltd</t>
  </si>
  <si>
    <t>BANARISUG</t>
  </si>
  <si>
    <t>Zaggle Prepaid Ocean Services Ltd</t>
  </si>
  <si>
    <t>ZAGGLE</t>
  </si>
  <si>
    <t>Pearl Global Industries Ltd</t>
  </si>
  <si>
    <t>PGIL</t>
  </si>
  <si>
    <t>Cartrade Tech Ltd</t>
  </si>
  <si>
    <t>CARTRADE</t>
  </si>
  <si>
    <t>SeQuent Scientific Ltd</t>
  </si>
  <si>
    <t>SEQUENT</t>
  </si>
  <si>
    <t>Indraprastha Medical Corporation Ltd</t>
  </si>
  <si>
    <t>INDRAMEDCO</t>
  </si>
  <si>
    <t>Innova Captab Ltd</t>
  </si>
  <si>
    <t>INNOVACAP</t>
  </si>
  <si>
    <t>Bombay Dyeing and Mfg Co Ltd</t>
  </si>
  <si>
    <t>BOMDYEING</t>
  </si>
  <si>
    <t>Fiem Industries Ltd</t>
  </si>
  <si>
    <t>FIEMIND</t>
  </si>
  <si>
    <t>Hikal Ltd</t>
  </si>
  <si>
    <t>HIKAL</t>
  </si>
  <si>
    <t>JTEKT India Ltd</t>
  </si>
  <si>
    <t>JTEKTINDIA</t>
  </si>
  <si>
    <t>Exicom Tele-Systems Ltd</t>
  </si>
  <si>
    <t>EXICOM</t>
  </si>
  <si>
    <t>Tide Water Oil Co India Ltd</t>
  </si>
  <si>
    <t>TIDEWATER</t>
  </si>
  <si>
    <t>Fineotex Chemical Ltd</t>
  </si>
  <si>
    <t>FCL</t>
  </si>
  <si>
    <t>Avantel Ltd</t>
  </si>
  <si>
    <t>AVANTEL</t>
  </si>
  <si>
    <t>Oriana Power Ltd</t>
  </si>
  <si>
    <t>ORIANA</t>
  </si>
  <si>
    <t>Blue Cloud Softech Solutions Ltd</t>
  </si>
  <si>
    <t>BLUECLOUDS</t>
  </si>
  <si>
    <t>Prime Focus Ltd</t>
  </si>
  <si>
    <t>PFOCUS</t>
  </si>
  <si>
    <t>Animation</t>
  </si>
  <si>
    <t>MPS Ltd</t>
  </si>
  <si>
    <t>MPSLTD</t>
  </si>
  <si>
    <t>Gopal Snacks Ltd</t>
  </si>
  <si>
    <t>GOPAL</t>
  </si>
  <si>
    <t>Sula Vineyards Ltd</t>
  </si>
  <si>
    <t>SULA</t>
  </si>
  <si>
    <t>Hinduja Global Solutions Ltd</t>
  </si>
  <si>
    <t>HGS</t>
  </si>
  <si>
    <t>Alembic Ltd</t>
  </si>
  <si>
    <t>ALEMBICLTD</t>
  </si>
  <si>
    <t>Bhansali Engg Polymers Ltd</t>
  </si>
  <si>
    <t>BEPL</t>
  </si>
  <si>
    <t>Shrem InvIT</t>
  </si>
  <si>
    <t>SHREMINVIT</t>
  </si>
  <si>
    <t>Sindhu Trade Links Ltd</t>
  </si>
  <si>
    <t>SINDHUTRAD</t>
  </si>
  <si>
    <t>Kingfa Science and Technology (India) Ltd</t>
  </si>
  <si>
    <t>KINGFA</t>
  </si>
  <si>
    <t>Savita Oil Technologies Ltd</t>
  </si>
  <si>
    <t>SOTL</t>
  </si>
  <si>
    <t>KDDL Ltd</t>
  </si>
  <si>
    <t>KDDL</t>
  </si>
  <si>
    <t>Swaraj Engines Ltd</t>
  </si>
  <si>
    <t>SWARAJENG</t>
  </si>
  <si>
    <t>Unichem Laboratories Ltd</t>
  </si>
  <si>
    <t>UNICHEMLAB</t>
  </si>
  <si>
    <t>Goodluck India Ltd</t>
  </si>
  <si>
    <t>GOODLUCK</t>
  </si>
  <si>
    <t>India Glycols Ltd</t>
  </si>
  <si>
    <t>INDIAGLYCO</t>
  </si>
  <si>
    <t>Quick Heal Technologies Ltd</t>
  </si>
  <si>
    <t>QUICKHEAL</t>
  </si>
  <si>
    <t>West Coast Paper Mills Ltd</t>
  </si>
  <si>
    <t>WSTCSTPAPR</t>
  </si>
  <si>
    <t>E2E Networks Ltd</t>
  </si>
  <si>
    <t>E2E</t>
  </si>
  <si>
    <t>JNK India Ltd</t>
  </si>
  <si>
    <t>JNKINDIA</t>
  </si>
  <si>
    <t>Nirlon Ltd</t>
  </si>
  <si>
    <t>NIRLON</t>
  </si>
  <si>
    <t>Gokul Agro Resources Ltd</t>
  </si>
  <si>
    <t>GOKULAGRO</t>
  </si>
  <si>
    <t>Gufic Biosciences Ltd</t>
  </si>
  <si>
    <t>GUFICBIO</t>
  </si>
  <si>
    <t>Neogen Chemicals Ltd</t>
  </si>
  <si>
    <t>NEOGEN</t>
  </si>
  <si>
    <t>Rajoo Engineers Ltd</t>
  </si>
  <si>
    <t>RAJOOENG</t>
  </si>
  <si>
    <t>Geojit Financial Services Ltd</t>
  </si>
  <si>
    <t>GEOJITFSL</t>
  </si>
  <si>
    <t>Greaves Cotton Ltd</t>
  </si>
  <si>
    <t>GREAVESCOT</t>
  </si>
  <si>
    <t>Seamec Ltd</t>
  </si>
  <si>
    <t>SEAMECLTD</t>
  </si>
  <si>
    <t>Oil &amp; Gas - Equipment &amp; Services</t>
  </si>
  <si>
    <t>Bajaj Consumer Care Ltd</t>
  </si>
  <si>
    <t>BAJAJCON</t>
  </si>
  <si>
    <t>RPG Life Sciences Limited</t>
  </si>
  <si>
    <t>RPGLIFE</t>
  </si>
  <si>
    <t>Polyplex Corp Ltd</t>
  </si>
  <si>
    <t>POLYPLEX</t>
  </si>
  <si>
    <t>Artemis Medicare Services Ltd</t>
  </si>
  <si>
    <t>ARTEMISMED</t>
  </si>
  <si>
    <t>Datamatics Global Services Ltd</t>
  </si>
  <si>
    <t>DATAMATICS</t>
  </si>
  <si>
    <t>Kewal Kiran Clothing Ltd</t>
  </si>
  <si>
    <t>KKCL</t>
  </si>
  <si>
    <t>HPL Electric &amp; Power Ltd</t>
  </si>
  <si>
    <t>HPL</t>
  </si>
  <si>
    <t>Prakash Industries Ltd</t>
  </si>
  <si>
    <t>PRAKASH</t>
  </si>
  <si>
    <t>Muthoot Microfin Ltd</t>
  </si>
  <si>
    <t>MUTHOOTMF</t>
  </si>
  <si>
    <t>Microfinancing</t>
  </si>
  <si>
    <t>La Opala R G Ltd</t>
  </si>
  <si>
    <t>LAOPALA</t>
  </si>
  <si>
    <t>DCB Bank Ltd</t>
  </si>
  <si>
    <t>DCBBANK</t>
  </si>
  <si>
    <t>V2 Retail Ltd</t>
  </si>
  <si>
    <t>V2RETAIL</t>
  </si>
  <si>
    <t>DCX Systems Ltd</t>
  </si>
  <si>
    <t>DCXINDIA</t>
  </si>
  <si>
    <t>VST Tillers Tractors Ltd</t>
  </si>
  <si>
    <t>VSTTILLERS</t>
  </si>
  <si>
    <t>Sunflag Iron and Steel Co Ltd</t>
  </si>
  <si>
    <t>SUNFLAG</t>
  </si>
  <si>
    <t>Cigniti Technologies Ltd</t>
  </si>
  <si>
    <t>CIGNITITEC</t>
  </si>
  <si>
    <t>IRB InvIT Fund</t>
  </si>
  <si>
    <t>IRBINVIT</t>
  </si>
  <si>
    <t>Jeena Sikho Lifecare Ltd</t>
  </si>
  <si>
    <t>JSLL</t>
  </si>
  <si>
    <t>Honda India Power Products Ltd</t>
  </si>
  <si>
    <t>HONDAPOWER</t>
  </si>
  <si>
    <t>Motilal Oswal NASDAQ 100 ETF</t>
  </si>
  <si>
    <t>MON100</t>
  </si>
  <si>
    <t>Apeejay Surrendra Park Hotels Ltd</t>
  </si>
  <si>
    <t>PARKHOTELS</t>
  </si>
  <si>
    <t>Sandhar Technologies Ltd</t>
  </si>
  <si>
    <t>SANDHAR</t>
  </si>
  <si>
    <t>RPSG Ventures Ltd</t>
  </si>
  <si>
    <t>RPSGVENT</t>
  </si>
  <si>
    <t>Shipping Corporation of India Land and Assets Ltd</t>
  </si>
  <si>
    <t>SCILAL</t>
  </si>
  <si>
    <t>TCNS Clothing Co Ltd</t>
  </si>
  <si>
    <t>TCNSBRANDS</t>
  </si>
  <si>
    <t>Gensol Engineering Ltd</t>
  </si>
  <si>
    <t>GENSOL</t>
  </si>
  <si>
    <t>IndoStar Capital Finance Ltd</t>
  </si>
  <si>
    <t>INDOSTAR</t>
  </si>
  <si>
    <t>Gujarat Themis Biosyn Ltd</t>
  </si>
  <si>
    <t>GUJTHEM</t>
  </si>
  <si>
    <t>Dalmia Bharat Sugar and Industries Ltd</t>
  </si>
  <si>
    <t>DALMIASUG</t>
  </si>
  <si>
    <t>Nucleus Software Exports Ltd</t>
  </si>
  <si>
    <t>NUCLEUS</t>
  </si>
  <si>
    <t>Hathway Cable and Datacom Ltd</t>
  </si>
  <si>
    <t>HATHWAY</t>
  </si>
  <si>
    <t>Cable &amp; D2H</t>
  </si>
  <si>
    <t>Ddev Plastiks Industries Ltd</t>
  </si>
  <si>
    <t>DDEVPLASTIK</t>
  </si>
  <si>
    <t>Sundaram Clayton Ltd</t>
  </si>
  <si>
    <t>SUNCLAY</t>
  </si>
  <si>
    <t>PTC India Financial Services Ltd</t>
  </si>
  <si>
    <t>PFS</t>
  </si>
  <si>
    <t>Delta Corp Ltd</t>
  </si>
  <si>
    <t>DELTACORP</t>
  </si>
  <si>
    <t>Steel Strips Wheels Ltd</t>
  </si>
  <si>
    <t>SSWL</t>
  </si>
  <si>
    <t>Tasty Bite Eatables Ltd</t>
  </si>
  <si>
    <t>TASTYBITE</t>
  </si>
  <si>
    <t>Sanghvi Movers Ltd</t>
  </si>
  <si>
    <t>SANGHVIMOV</t>
  </si>
  <si>
    <t>Goldiam International Ltd</t>
  </si>
  <si>
    <t>GOLDIAM</t>
  </si>
  <si>
    <t>Jindal Poly Films Ltd</t>
  </si>
  <si>
    <t>JINDALPOLY</t>
  </si>
  <si>
    <t>Gujarat Industries Power Company Ltd</t>
  </si>
  <si>
    <t>GIPCL</t>
  </si>
  <si>
    <t>Lumax AutoTechnologies Ltd</t>
  </si>
  <si>
    <t>LUMAXTECH</t>
  </si>
  <si>
    <t>Mahanagar Telephone Nigam Ltd</t>
  </si>
  <si>
    <t>MTNL</t>
  </si>
  <si>
    <t>Sky Gold Ltd</t>
  </si>
  <si>
    <t>SKYGOLD</t>
  </si>
  <si>
    <t>Navneet Education Ltd</t>
  </si>
  <si>
    <t>NAVNETEDUL</t>
  </si>
  <si>
    <t>Fino Payments Bank Ltd</t>
  </si>
  <si>
    <t>FINOPB</t>
  </si>
  <si>
    <t>D P Abhushan Ltd</t>
  </si>
  <si>
    <t>DPABHUSHAN</t>
  </si>
  <si>
    <t>Stylam Industries Ltd</t>
  </si>
  <si>
    <t>STYLAMIND</t>
  </si>
  <si>
    <t>Indian Metals and Ferro Alloys Ltd</t>
  </si>
  <si>
    <t>IMFA</t>
  </si>
  <si>
    <t>Monarch Networth Capital Ltd</t>
  </si>
  <si>
    <t>MONARCH</t>
  </si>
  <si>
    <t>Arvind Smartspaces Ltd</t>
  </si>
  <si>
    <t>ARVSMART</t>
  </si>
  <si>
    <t>Indoco Remedies Ltd</t>
  </si>
  <si>
    <t>INDOCO</t>
  </si>
  <si>
    <t>S H Kelkar and Company Ltd</t>
  </si>
  <si>
    <t>SHK</t>
  </si>
  <si>
    <t>Thirumalai Chemicals Ltd</t>
  </si>
  <si>
    <t>TIRUMALCHM</t>
  </si>
  <si>
    <t>TVS Srichakra Ltd</t>
  </si>
  <si>
    <t>TVSSRICHAK</t>
  </si>
  <si>
    <t>Venky's (India) Ltd</t>
  </si>
  <si>
    <t>VENKEYS</t>
  </si>
  <si>
    <t>Fischer Medical Ventures Ltd</t>
  </si>
  <si>
    <t>FISCHER</t>
  </si>
  <si>
    <t>Mahindra Logistics Ltd</t>
  </si>
  <si>
    <t>MAHLOG</t>
  </si>
  <si>
    <t>KKRRAFTON Developers Limited</t>
  </si>
  <si>
    <t>KDL</t>
  </si>
  <si>
    <t>Marine Electricals (India) Ltd</t>
  </si>
  <si>
    <t>MARINE</t>
  </si>
  <si>
    <t>Salasar Techno Engineering Ltd</t>
  </si>
  <si>
    <t>SALASAR</t>
  </si>
  <si>
    <t>Hi-Tech Pipes Ltd</t>
  </si>
  <si>
    <t>HITECH</t>
  </si>
  <si>
    <t>Repco Home Finance Ltd</t>
  </si>
  <si>
    <t>REPCOHOME</t>
  </si>
  <si>
    <t>Rane Holdings Ltd</t>
  </si>
  <si>
    <t>RANEHOLDIN</t>
  </si>
  <si>
    <t>Suraj Estate Developers Ltd</t>
  </si>
  <si>
    <t>SURAJEST</t>
  </si>
  <si>
    <t>Real Estate Rental, Development &amp; Operations</t>
  </si>
  <si>
    <t>Avalon Technologies Ltd</t>
  </si>
  <si>
    <t>AVALON</t>
  </si>
  <si>
    <t>Precision Wires India Ltd</t>
  </si>
  <si>
    <t>PRECWIRE</t>
  </si>
  <si>
    <t>Eveready Industries India Ltd</t>
  </si>
  <si>
    <t>EVEREADY</t>
  </si>
  <si>
    <t>Kalyani Steels Ltd</t>
  </si>
  <si>
    <t>KSL</t>
  </si>
  <si>
    <t>Suven Life Sciences Ltd</t>
  </si>
  <si>
    <t>SUVEN</t>
  </si>
  <si>
    <t>Ashiana Housing Ltd</t>
  </si>
  <si>
    <t>ASHIANA</t>
  </si>
  <si>
    <t>Saksoft Ltd</t>
  </si>
  <si>
    <t>SAKSOFT</t>
  </si>
  <si>
    <t>Hindustan Oil Exploration Company Ltd</t>
  </si>
  <si>
    <t>HINDOILEXP</t>
  </si>
  <si>
    <t>Shivalik Bimetal Controls Ltd</t>
  </si>
  <si>
    <t>SBCL</t>
  </si>
  <si>
    <t>Capacite Infraprojects Ltd</t>
  </si>
  <si>
    <t>CAPACITE</t>
  </si>
  <si>
    <t>Solara Active Pharma Sciences Ltd</t>
  </si>
  <si>
    <t>SOLARA</t>
  </si>
  <si>
    <t>Maithan Alloys Ltd</t>
  </si>
  <si>
    <t>MAITHANALL</t>
  </si>
  <si>
    <t>Genesys International Corporation Ltd</t>
  </si>
  <si>
    <t>GENESYS</t>
  </si>
  <si>
    <t>KCP Ltd</t>
  </si>
  <si>
    <t>KCP</t>
  </si>
  <si>
    <t>Kolte-Patil Developers Ltd</t>
  </si>
  <si>
    <t>KOLTEPATIL</t>
  </si>
  <si>
    <t>Max Ventures and Industries Ltd</t>
  </si>
  <si>
    <t>MAXVIL</t>
  </si>
  <si>
    <t>Servotech Power Systems Ltd</t>
  </si>
  <si>
    <t>SERVOTECH</t>
  </si>
  <si>
    <t>Flair Writing Industries Ltd</t>
  </si>
  <si>
    <t>FLAIR</t>
  </si>
  <si>
    <t>Apollo Micro Systems Ltd</t>
  </si>
  <si>
    <t>APOLLO</t>
  </si>
  <si>
    <t>Fusion Finance Ltd</t>
  </si>
  <si>
    <t>FUSION</t>
  </si>
  <si>
    <t>Globus Spirits Ltd</t>
  </si>
  <si>
    <t>GLOBUSSPR</t>
  </si>
  <si>
    <t>GTL Infrastructure Ltd</t>
  </si>
  <si>
    <t>GTLINFRA</t>
  </si>
  <si>
    <t>NRB Bearings Ltd</t>
  </si>
  <si>
    <t>NRBBEARING</t>
  </si>
  <si>
    <t>Marathon Nextgen Realty Ltd</t>
  </si>
  <si>
    <t>MARATHON</t>
  </si>
  <si>
    <t>TCPL Packaging Ltd</t>
  </si>
  <si>
    <t>TCPLPACK</t>
  </si>
  <si>
    <t>Dishman Carbogen Amcis Ltd</t>
  </si>
  <si>
    <t>DCAL</t>
  </si>
  <si>
    <t>Kitex Garments Ltd</t>
  </si>
  <si>
    <t>KITEX</t>
  </si>
  <si>
    <t>Dhani Services Ltd</t>
  </si>
  <si>
    <t>DHANI</t>
  </si>
  <si>
    <t>Foseco India Ltd</t>
  </si>
  <si>
    <t>FOSECOIND</t>
  </si>
  <si>
    <t>Pokarna Ltd</t>
  </si>
  <si>
    <t>POKARNA</t>
  </si>
  <si>
    <t>Rajratan Global Wire Ltd</t>
  </si>
  <si>
    <t>RAJRATAN</t>
  </si>
  <si>
    <t>Vertoz Ltd</t>
  </si>
  <si>
    <t>VERTOZ</t>
  </si>
  <si>
    <t>Premier Explosives Ltd</t>
  </si>
  <si>
    <t>PREMEXPLN</t>
  </si>
  <si>
    <t>Sagar Cements Ltd</t>
  </si>
  <si>
    <t>SAGCEM</t>
  </si>
  <si>
    <t>Huhtamaki India Ltd</t>
  </si>
  <si>
    <t>HUHTAMAKI</t>
  </si>
  <si>
    <t>Automotive Axles Ltd</t>
  </si>
  <si>
    <t>AUTOAXLES</t>
  </si>
  <si>
    <t>ideaForge Technology Ltd</t>
  </si>
  <si>
    <t>IDEAFORGE</t>
  </si>
  <si>
    <t>Bajel Projects Ltd</t>
  </si>
  <si>
    <t>BAJEL</t>
  </si>
  <si>
    <t>Electric Utilities</t>
  </si>
  <si>
    <t>Vadilal Industries Ltd</t>
  </si>
  <si>
    <t>VADILALIND</t>
  </si>
  <si>
    <t>SJS Enterprises Ltd</t>
  </si>
  <si>
    <t>SJS</t>
  </si>
  <si>
    <t>Dolat Algotech Ltd</t>
  </si>
  <si>
    <t>DOLATALGO</t>
  </si>
  <si>
    <t>Shalby Ltd</t>
  </si>
  <si>
    <t>SHALBY</t>
  </si>
  <si>
    <t>CARE Ratings Ltd</t>
  </si>
  <si>
    <t>CARERATING</t>
  </si>
  <si>
    <t>Baazar Style Retail Ltd</t>
  </si>
  <si>
    <t>STYLEBAAZA</t>
  </si>
  <si>
    <t>Ashapura Minechem Ltd</t>
  </si>
  <si>
    <t>ASHAPURMIN</t>
  </si>
  <si>
    <t>Vishnu Prakash R Punglia Ltd</t>
  </si>
  <si>
    <t>VPRPL</t>
  </si>
  <si>
    <t>SML Isuzu Ltd</t>
  </si>
  <si>
    <t>SMLISUZU</t>
  </si>
  <si>
    <t>Tinna Rubber and Infrastructure Ltd</t>
  </si>
  <si>
    <t>TINNARUBR</t>
  </si>
  <si>
    <t>Thejo Engineering Ltd</t>
  </si>
  <si>
    <t>THEJO</t>
  </si>
  <si>
    <t>Wendt (India) Limited</t>
  </si>
  <si>
    <t>WENDT</t>
  </si>
  <si>
    <t>Somany Ceramics Ltd</t>
  </si>
  <si>
    <t>SOMANYCERA</t>
  </si>
  <si>
    <t>Indian Hume Pipe Company Ltd</t>
  </si>
  <si>
    <t>INDIANHUME</t>
  </si>
  <si>
    <t>ADF Foods Ltd</t>
  </si>
  <si>
    <t>ADFFOODS</t>
  </si>
  <si>
    <t>Confidence Petroleum India Ltd</t>
  </si>
  <si>
    <t>CONFIPET</t>
  </si>
  <si>
    <t>BF Utilities Ltd</t>
  </si>
  <si>
    <t>BFUTILITIE</t>
  </si>
  <si>
    <t>Dollar Industries Ltd</t>
  </si>
  <si>
    <t>DOLLAR</t>
  </si>
  <si>
    <t>Marsons Ltd</t>
  </si>
  <si>
    <t>MARSONS</t>
  </si>
  <si>
    <t>Veritas (India) Ltd</t>
  </si>
  <si>
    <t>VERITAS</t>
  </si>
  <si>
    <t>Stanley Lifestyles Ltd</t>
  </si>
  <si>
    <t>STANLEY</t>
  </si>
  <si>
    <t>Spectrum Electrical Industries Ltd</t>
  </si>
  <si>
    <t>SPECTRUM</t>
  </si>
  <si>
    <t>SMS Pharmaceuticals Ltd</t>
  </si>
  <si>
    <t>SMSPHARMA</t>
  </si>
  <si>
    <t>Ram Ratna Wires Ltd</t>
  </si>
  <si>
    <t>RAMRAT</t>
  </si>
  <si>
    <t>Nilkamal Ltd</t>
  </si>
  <si>
    <t>NILKAMAL</t>
  </si>
  <si>
    <t>MM Forgings Ltd</t>
  </si>
  <si>
    <t>MMFL</t>
  </si>
  <si>
    <t>Nelco Ltd</t>
  </si>
  <si>
    <t>NELCO</t>
  </si>
  <si>
    <t>Jubilant Industries Ltd</t>
  </si>
  <si>
    <t>JUBLINDS</t>
  </si>
  <si>
    <t>Insecticides (India) Ltd</t>
  </si>
  <si>
    <t>INSECTICID</t>
  </si>
  <si>
    <t>HLE Glascoat Ltd</t>
  </si>
  <si>
    <t>HLEGLAS</t>
  </si>
  <si>
    <t>Ge Power India Ltd</t>
  </si>
  <si>
    <t>GEPIL</t>
  </si>
  <si>
    <t>Mayur Uniquoters Ltd</t>
  </si>
  <si>
    <t>MAYURUNIQ</t>
  </si>
  <si>
    <t>Oriental Hotels Ltd</t>
  </si>
  <si>
    <t>ORIENTHOT</t>
  </si>
  <si>
    <t>Vindhya Telelinks Ltd</t>
  </si>
  <si>
    <t>VINDHYATEL</t>
  </si>
  <si>
    <t>Abans Holdings Ltd</t>
  </si>
  <si>
    <t>AHL</t>
  </si>
  <si>
    <t>Paramount Communications Ltd</t>
  </si>
  <si>
    <t>PARACABLES</t>
  </si>
  <si>
    <t>Mangalam Cement Ltd</t>
  </si>
  <si>
    <t>MANGLMCEM</t>
  </si>
  <si>
    <t>SG Finserve Ltd</t>
  </si>
  <si>
    <t>SGFIN</t>
  </si>
  <si>
    <t>IOL Chemicals and Pharmaceuticals Ltd</t>
  </si>
  <si>
    <t>IOLCP</t>
  </si>
  <si>
    <t>Stove Kraft Ltd</t>
  </si>
  <si>
    <t>STOVEKRAFT</t>
  </si>
  <si>
    <t>DCW Ltd</t>
  </si>
  <si>
    <t>DCW</t>
  </si>
  <si>
    <t>Lumax Industries Ltd</t>
  </si>
  <si>
    <t>LUMAXIND</t>
  </si>
  <si>
    <t>TechNVision Ventures Ltd</t>
  </si>
  <si>
    <t>TECHNVISN</t>
  </si>
  <si>
    <t>Unitech Ltd</t>
  </si>
  <si>
    <t>UNITECH</t>
  </si>
  <si>
    <t>Goodyear India Ltd</t>
  </si>
  <si>
    <t>GOODYEAR</t>
  </si>
  <si>
    <t>S.P.Apparels Ltd</t>
  </si>
  <si>
    <t>SPAL</t>
  </si>
  <si>
    <t>Novartis India Ltd</t>
  </si>
  <si>
    <t>NOVARTIND</t>
  </si>
  <si>
    <t>63 Moons Technologies Ltd</t>
  </si>
  <si>
    <t>63MOONS</t>
  </si>
  <si>
    <t>PSP Projects Ltd</t>
  </si>
  <si>
    <t>PSPPROJECT</t>
  </si>
  <si>
    <t>Meghmani Organics Ltd</t>
  </si>
  <si>
    <t>MOL</t>
  </si>
  <si>
    <t>Accelya Solutions India Ltd</t>
  </si>
  <si>
    <t>ACCELYA</t>
  </si>
  <si>
    <t>Raghav Productivity Enhancers Ltd</t>
  </si>
  <si>
    <t>RPEL</t>
  </si>
  <si>
    <t>Apollo Pipes Ltd</t>
  </si>
  <si>
    <t>APOLLOPIPE</t>
  </si>
  <si>
    <t>NIBE Ltd</t>
  </si>
  <si>
    <t>NIBE</t>
  </si>
  <si>
    <t>Sai Silks (Kalamandir) Ltd</t>
  </si>
  <si>
    <t>KALAMANDIR</t>
  </si>
  <si>
    <t>SBI Gold ETF</t>
  </si>
  <si>
    <t>SETFGOLD</t>
  </si>
  <si>
    <t>Hindware Home Innovation Ltd</t>
  </si>
  <si>
    <t>HINDWAREAP</t>
  </si>
  <si>
    <t>Mold-Tek Packaging Ltd</t>
  </si>
  <si>
    <t>MOLDTKPAC</t>
  </si>
  <si>
    <t>Dreamfolks Services Ltd</t>
  </si>
  <si>
    <t>DREAMFOLKS</t>
  </si>
  <si>
    <t>ECOS (India) Mobility &amp; Hospitality Ltd</t>
  </si>
  <si>
    <t>ECOSMOBLTY</t>
  </si>
  <si>
    <t>Rashi Peripherals Ltd</t>
  </si>
  <si>
    <t>RPTECH</t>
  </si>
  <si>
    <t>Summit Securities Ltd</t>
  </si>
  <si>
    <t>SUMMITSEC</t>
  </si>
  <si>
    <t>Vishnu Chemicals Ltd</t>
  </si>
  <si>
    <t>VISHNU</t>
  </si>
  <si>
    <t>DISA India Ltd</t>
  </si>
  <si>
    <t>DISAQ</t>
  </si>
  <si>
    <t>Dredging Corporation of India Ltd</t>
  </si>
  <si>
    <t>DREDGECORP</t>
  </si>
  <si>
    <t>Dredging</t>
  </si>
  <si>
    <t>Kalyani Investment Company Ltd</t>
  </si>
  <si>
    <t>KICL</t>
  </si>
  <si>
    <t>Nippon India ETF Nifty 1D Rate Liquid BeES</t>
  </si>
  <si>
    <t>LIQUIDBEES</t>
  </si>
  <si>
    <t>Jash Engineering Ltd</t>
  </si>
  <si>
    <t>JASH</t>
  </si>
  <si>
    <t>Welspun Specialty Solutions Ltd</t>
  </si>
  <si>
    <t>WELSPLSOL</t>
  </si>
  <si>
    <t>Rama Steel Tubes Ltd</t>
  </si>
  <si>
    <t>RAMASTEEL</t>
  </si>
  <si>
    <t>K.P. Energy Ltd</t>
  </si>
  <si>
    <t>KPEL</t>
  </si>
  <si>
    <t>Epack Durable Ltd</t>
  </si>
  <si>
    <t>EPACK</t>
  </si>
  <si>
    <t>Man Industries (India) Ltd</t>
  </si>
  <si>
    <t>MANINDS</t>
  </si>
  <si>
    <t>ESAF Small Finance Bank Limited</t>
  </si>
  <si>
    <t>ESAFSFB</t>
  </si>
  <si>
    <t>Dish TV India Ltd</t>
  </si>
  <si>
    <t>DISHTV</t>
  </si>
  <si>
    <t>Deep Industries Ltd</t>
  </si>
  <si>
    <t>DEEPINDS</t>
  </si>
  <si>
    <t>NIIT Ltd</t>
  </si>
  <si>
    <t>NIITLTD</t>
  </si>
  <si>
    <t>Xpro India Ltd</t>
  </si>
  <si>
    <t>XPROINDIA</t>
  </si>
  <si>
    <t>Barbeque-Nation Hospitality Ltd</t>
  </si>
  <si>
    <t>BARBEQUE</t>
  </si>
  <si>
    <t>TIL Ltd</t>
  </si>
  <si>
    <t>TIL</t>
  </si>
  <si>
    <t>EFC (I) Ltd</t>
  </si>
  <si>
    <t>EFCIL</t>
  </si>
  <si>
    <t>Distributors</t>
  </si>
  <si>
    <t>HMA Agro Industries Ltd</t>
  </si>
  <si>
    <t>HMAAGRO</t>
  </si>
  <si>
    <t>Dolphin Offshore Enterprises (India) Ltd</t>
  </si>
  <si>
    <t>DOLPHIN</t>
  </si>
  <si>
    <t>India Pesticides Ltd</t>
  </si>
  <si>
    <t>IPL</t>
  </si>
  <si>
    <t>EIH Associated Hotels Ltd</t>
  </si>
  <si>
    <t>EIHAHOTELS</t>
  </si>
  <si>
    <t>JITF Infralogistics Ltd</t>
  </si>
  <si>
    <t>JITFINFRA</t>
  </si>
  <si>
    <t>Rupa &amp; Company Ltd</t>
  </si>
  <si>
    <t>RUPA</t>
  </si>
  <si>
    <t>Panama Petrochem Ltd</t>
  </si>
  <si>
    <t>PANAMAPET</t>
  </si>
  <si>
    <t>John Cockerill India Ltd</t>
  </si>
  <si>
    <t>COCKERILL</t>
  </si>
  <si>
    <t>Industrial Machinery &amp; Supplies &amp; Components</t>
  </si>
  <si>
    <t>Updater Services Ltd</t>
  </si>
  <si>
    <t>UDS</t>
  </si>
  <si>
    <t>Sanstar Ltd</t>
  </si>
  <si>
    <t>SANSTAR</t>
  </si>
  <si>
    <t>Hariom Pipe Industries Ltd</t>
  </si>
  <si>
    <t>HARIOMPIPE</t>
  </si>
  <si>
    <t>Carysil Ltd</t>
  </si>
  <si>
    <t>CARYSIL</t>
  </si>
  <si>
    <t>TTK Healthcare Ltd</t>
  </si>
  <si>
    <t>TTKHLTCARE</t>
  </si>
  <si>
    <t>Tarsons Products Ltd</t>
  </si>
  <si>
    <t>TARSONS</t>
  </si>
  <si>
    <t>Ajmera Realty &amp; Infra India Ltd</t>
  </si>
  <si>
    <t>AJMERA</t>
  </si>
  <si>
    <t>Veranda Learning Solutions Ltd</t>
  </si>
  <si>
    <t>VERANDA</t>
  </si>
  <si>
    <t>Precision Camshafts Ltd</t>
  </si>
  <si>
    <t>PRECAM</t>
  </si>
  <si>
    <t>Andrew Yule &amp; Co Ltd</t>
  </si>
  <si>
    <t>ANDREWYU</t>
  </si>
  <si>
    <t>Landmark Cars Ltd</t>
  </si>
  <si>
    <t>LANDMARK</t>
  </si>
  <si>
    <t>Aeroflex Industries Ltd</t>
  </si>
  <si>
    <t>AEROFLEX</t>
  </si>
  <si>
    <t>DEN Networks Ltd</t>
  </si>
  <si>
    <t>DEN</t>
  </si>
  <si>
    <t>Krsnaa Diagnostics Ltd</t>
  </si>
  <si>
    <t>KRSNAA</t>
  </si>
  <si>
    <t>KP Green Engineering Ltd</t>
  </si>
  <si>
    <t>KPGEL</t>
  </si>
  <si>
    <t>Heavy Electrical Equipment</t>
  </si>
  <si>
    <t>Federal-Mogul Goetze (India) Ltd</t>
  </si>
  <si>
    <t>FMGOETZE</t>
  </si>
  <si>
    <t>Axiscades Technologies Ltd</t>
  </si>
  <si>
    <t>AXISCADES</t>
  </si>
  <si>
    <t>B L Kashyap and Sons Ltd</t>
  </si>
  <si>
    <t>BLKASHYAP</t>
  </si>
  <si>
    <t>Astec Lifesciences Ltd</t>
  </si>
  <si>
    <t>ASTEC</t>
  </si>
  <si>
    <t>Nitin Spinners Ltd</t>
  </si>
  <si>
    <t>NITINSPIN</t>
  </si>
  <si>
    <t>Jyoti Structures Ltd</t>
  </si>
  <si>
    <t>JYOTISTRUC</t>
  </si>
  <si>
    <t>Owais Metal and Mineral Processing Ltd</t>
  </si>
  <si>
    <t>OWAIS</t>
  </si>
  <si>
    <t>Jagran Prakashan Ltd</t>
  </si>
  <si>
    <t>JAGRAN</t>
  </si>
  <si>
    <t>Orient Green Power Company Ltd</t>
  </si>
  <si>
    <t>GREENPOWER</t>
  </si>
  <si>
    <t>Centum Electronics Ltd</t>
  </si>
  <si>
    <t>CENTUM</t>
  </si>
  <si>
    <t>Amrutanjan Health Care Ltd</t>
  </si>
  <si>
    <t>AMRUTANJAN</t>
  </si>
  <si>
    <t>Shriram Properties Ltd</t>
  </si>
  <si>
    <t>SHRIRAMPPS</t>
  </si>
  <si>
    <t>Vardhman Special Steels Ltd</t>
  </si>
  <si>
    <t>VSSL</t>
  </si>
  <si>
    <t>Alicon Castalloy Ltd</t>
  </si>
  <si>
    <t>ALICON</t>
  </si>
  <si>
    <t>Gocl Corporation Ltd</t>
  </si>
  <si>
    <t>GOCLCORP</t>
  </si>
  <si>
    <t>Nalwa Sons Investments Ltd</t>
  </si>
  <si>
    <t>NSIL</t>
  </si>
  <si>
    <t>Universal Cables Ltd</t>
  </si>
  <si>
    <t>UNIVCABLES</t>
  </si>
  <si>
    <t>Satin Creditcare Network Ltd</t>
  </si>
  <si>
    <t>SATIN</t>
  </si>
  <si>
    <t>D Link (India) Limited</t>
  </si>
  <si>
    <t>DLINKINDIA</t>
  </si>
  <si>
    <t>Spright Agro Ltd</t>
  </si>
  <si>
    <t>SPRIGHT</t>
  </si>
  <si>
    <t>Cupid Ltd</t>
  </si>
  <si>
    <t>CUPID</t>
  </si>
  <si>
    <t>Pennar Industries Ltd</t>
  </si>
  <si>
    <t>PENIND</t>
  </si>
  <si>
    <t>Platinum Industries Ltd</t>
  </si>
  <si>
    <t>PLATIND</t>
  </si>
  <si>
    <t>Sasken Technologies Ltd</t>
  </si>
  <si>
    <t>SASKEN</t>
  </si>
  <si>
    <t>Tatva Chintan Pharma Chem Ltd</t>
  </si>
  <si>
    <t>TATVA</t>
  </si>
  <si>
    <t>DEE Development Engineers Ltd</t>
  </si>
  <si>
    <t>DEEDEV</t>
  </si>
  <si>
    <t>Apcotex Industries Ltd</t>
  </si>
  <si>
    <t>APCOTEXIND</t>
  </si>
  <si>
    <t>Lotus Chocolate Company Ltd</t>
  </si>
  <si>
    <t>LOTUSCHO</t>
  </si>
  <si>
    <t>Indo Tech Transformers Ltd</t>
  </si>
  <si>
    <t>INDOTECH</t>
  </si>
  <si>
    <t>Yatra Online Ltd</t>
  </si>
  <si>
    <t>YATRA</t>
  </si>
  <si>
    <t>Sanghi Industries Ltd</t>
  </si>
  <si>
    <t>SANGHIIND</t>
  </si>
  <si>
    <t>Andhra Paper Ltd</t>
  </si>
  <si>
    <t>ANDHRAPAP</t>
  </si>
  <si>
    <t>Pondy Oxides and Chemicals Ltd</t>
  </si>
  <si>
    <t>POCL</t>
  </si>
  <si>
    <t>Alpex Solar Ltd</t>
  </si>
  <si>
    <t>ALPEXSOLAR</t>
  </si>
  <si>
    <t>IFGL Refractories Ltd</t>
  </si>
  <si>
    <t>IFGLEXPOR</t>
  </si>
  <si>
    <t>Parag Milk Foods Ltd</t>
  </si>
  <si>
    <t>PARAGMILK</t>
  </si>
  <si>
    <t>Vidhi Specialty Food Ingredients Ltd</t>
  </si>
  <si>
    <t>VIDHIING</t>
  </si>
  <si>
    <t>Eraaya Lifespaces Ltd</t>
  </si>
  <si>
    <t>ERAAYA</t>
  </si>
  <si>
    <t>Omaxe Ltd</t>
  </si>
  <si>
    <t>OMAXE</t>
  </si>
  <si>
    <t>BF Investment Ltd</t>
  </si>
  <si>
    <t>BFINVEST</t>
  </si>
  <si>
    <t>Pnb Gilts Ltd</t>
  </si>
  <si>
    <t>PNBGILTS</t>
  </si>
  <si>
    <t>Navkar Corporation Ltd</t>
  </si>
  <si>
    <t>NAVKARCORP</t>
  </si>
  <si>
    <t>Aaswa Trading and Exports Ltd</t>
  </si>
  <si>
    <t>TCC</t>
  </si>
  <si>
    <t>Real Estate Services</t>
  </si>
  <si>
    <t>Ugro Capital Ltd</t>
  </si>
  <si>
    <t>UGROCAP</t>
  </si>
  <si>
    <t>Igarashi Motors India Ltd</t>
  </si>
  <si>
    <t>IGARASHI</t>
  </si>
  <si>
    <t>Themis Medicare Ltd</t>
  </si>
  <si>
    <t>THEMISMED</t>
  </si>
  <si>
    <t>IKIO Lighting Ltd</t>
  </si>
  <si>
    <t>IKIO</t>
  </si>
  <si>
    <t>Yasho Industries Ltd</t>
  </si>
  <si>
    <t>YASHO</t>
  </si>
  <si>
    <t>Mukand Ltd</t>
  </si>
  <si>
    <t>MUKANDLTD</t>
  </si>
  <si>
    <t>Kody Technolab Ltd</t>
  </si>
  <si>
    <t>KODYTECH</t>
  </si>
  <si>
    <t>ICICI Prudential Nifty 50 ETF</t>
  </si>
  <si>
    <t>NIFTYIETF</t>
  </si>
  <si>
    <t>Uniparts India Ltd</t>
  </si>
  <si>
    <t>UNIPARTS</t>
  </si>
  <si>
    <t>Syncom Formulations (India) Ltd</t>
  </si>
  <si>
    <t>SYNCOMF</t>
  </si>
  <si>
    <t>Vakrangee Limited</t>
  </si>
  <si>
    <t>VAKRANGEE</t>
  </si>
  <si>
    <t>Balmer Lawrie Investments Ltd</t>
  </si>
  <si>
    <t>BLIL</t>
  </si>
  <si>
    <t>Siyaram Silk Mills Ltd</t>
  </si>
  <si>
    <t>SIYSIL</t>
  </si>
  <si>
    <t>Ramco Industries Ltd</t>
  </si>
  <si>
    <t>RAMCOIND</t>
  </si>
  <si>
    <t>Praveg Ltd</t>
  </si>
  <si>
    <t>PRAVEG</t>
  </si>
  <si>
    <t>Seshasayee Paper and Boards Ltd</t>
  </si>
  <si>
    <t>SESHAPAPER</t>
  </si>
  <si>
    <t>Tanfac Industries Ltd</t>
  </si>
  <si>
    <t>TANFACIND</t>
  </si>
  <si>
    <t>BLS E-Services Ltd</t>
  </si>
  <si>
    <t>BLSE</t>
  </si>
  <si>
    <t>Som Distilleries and Breweries Ltd</t>
  </si>
  <si>
    <t>SDBL</t>
  </si>
  <si>
    <t>Rossell India Ltd</t>
  </si>
  <si>
    <t>ROSSELLIND</t>
  </si>
  <si>
    <t>Gandhar Oil Refinery (INDIA) Ltd</t>
  </si>
  <si>
    <t>GANDHAR</t>
  </si>
  <si>
    <t>HIL Ltd</t>
  </si>
  <si>
    <t>HIL</t>
  </si>
  <si>
    <t>Eco Recycling Ltd</t>
  </si>
  <si>
    <t>ECORECO</t>
  </si>
  <si>
    <t>Kokuyo Camlin Ltd</t>
  </si>
  <si>
    <t>KOKUYOCMLN</t>
  </si>
  <si>
    <t>Deccan Gold Mines Ltd</t>
  </si>
  <si>
    <t>DECNGOLD</t>
  </si>
  <si>
    <t>Everest Kanto Cylinder Ltd</t>
  </si>
  <si>
    <t>EKC</t>
  </si>
  <si>
    <t>JISLDVREQS</t>
  </si>
  <si>
    <t>Rane (Madras) Ltd</t>
  </si>
  <si>
    <t>RML</t>
  </si>
  <si>
    <t>Hubtown Ltd</t>
  </si>
  <si>
    <t>HUBTOWN</t>
  </si>
  <si>
    <t>Master Trust Ltd</t>
  </si>
  <si>
    <t>MASTERTR</t>
  </si>
  <si>
    <t>Talbros Automotive Components Ltd</t>
  </si>
  <si>
    <t>TALBROAUTO</t>
  </si>
  <si>
    <t>Advait Infratech Ltd</t>
  </si>
  <si>
    <t>ADVAIT</t>
  </si>
  <si>
    <t>Electrical Components &amp; Equipment</t>
  </si>
  <si>
    <t>Hester Biosciences Ltd</t>
  </si>
  <si>
    <t>HESTERBIO</t>
  </si>
  <si>
    <t>PIX Transmissions Ltd</t>
  </si>
  <si>
    <t>PIXTRANS</t>
  </si>
  <si>
    <t>Sangam (India) Ltd</t>
  </si>
  <si>
    <t>SANGAMIND</t>
  </si>
  <si>
    <t>Suratwwala Business Group Ltd</t>
  </si>
  <si>
    <t>SBGLP</t>
  </si>
  <si>
    <t>Cosmo First Ltd</t>
  </si>
  <si>
    <t>COSMOFIRST</t>
  </si>
  <si>
    <t>TAJ GVK Hotels and Resorts Ltd</t>
  </si>
  <si>
    <t>TAJGVK</t>
  </si>
  <si>
    <t>Agro Tech Foods Ltd</t>
  </si>
  <si>
    <t>ATFL</t>
  </si>
  <si>
    <t>Mufin Green Finance Ltd</t>
  </si>
  <si>
    <t>MUFIN</t>
  </si>
  <si>
    <t>Interarch Building Products Ltd</t>
  </si>
  <si>
    <t>INTERARCH</t>
  </si>
  <si>
    <t>Building Products - Prefab Structures</t>
  </si>
  <si>
    <t>Unicommerce eSolutions Ltd</t>
  </si>
  <si>
    <t>UNIECOM</t>
  </si>
  <si>
    <t>Expleo Solutions Ltd</t>
  </si>
  <si>
    <t>EXPLEOSOL</t>
  </si>
  <si>
    <t>I G Petrochemicals Ltd</t>
  </si>
  <si>
    <t>IGPL</t>
  </si>
  <si>
    <t>GPT Infraprojects Ltd</t>
  </si>
  <si>
    <t>GPTINFRA</t>
  </si>
  <si>
    <t>Shanti Educational Initiatives Ltd</t>
  </si>
  <si>
    <t>SEIL</t>
  </si>
  <si>
    <t>Kiri Industries Ltd</t>
  </si>
  <si>
    <t>KIRIINDUS</t>
  </si>
  <si>
    <t>Cantabil Retail India Ltd</t>
  </si>
  <si>
    <t>CANTABIL</t>
  </si>
  <si>
    <t>Systematix Corporate Services Ltd</t>
  </si>
  <si>
    <t>SYSTMTXC</t>
  </si>
  <si>
    <t>Kotak Gold Etf</t>
  </si>
  <si>
    <t>GOLD1</t>
  </si>
  <si>
    <t>Bombay Super Hybrid Seeds Ltd</t>
  </si>
  <si>
    <t>BSHSL</t>
  </si>
  <si>
    <t>Prataap Snacks Ltd</t>
  </si>
  <si>
    <t>DIAMONDYD</t>
  </si>
  <si>
    <t>Suryoday Small Finance Bank Ltd</t>
  </si>
  <si>
    <t>SURYODAY</t>
  </si>
  <si>
    <t>GKW Ltd</t>
  </si>
  <si>
    <t>GKWLIMITED</t>
  </si>
  <si>
    <t>Antony Waste Handling Cell Ltd</t>
  </si>
  <si>
    <t>AWHCL</t>
  </si>
  <si>
    <t>Wheels India Ltd</t>
  </si>
  <si>
    <t>WHEELS</t>
  </si>
  <si>
    <t>Excel Industries Ltd</t>
  </si>
  <si>
    <t>EXCELINDUS</t>
  </si>
  <si>
    <t>Heranba Industries Ltd</t>
  </si>
  <si>
    <t>HERANBA</t>
  </si>
  <si>
    <t>Dynacons Systems and Solutions Ltd</t>
  </si>
  <si>
    <t>DSSL</t>
  </si>
  <si>
    <t>Jaiprakash Associates Ltd</t>
  </si>
  <si>
    <t>JPASSOCIAT</t>
  </si>
  <si>
    <t>Motisons Jewellers Ltd</t>
  </si>
  <si>
    <t>MOTISONS</t>
  </si>
  <si>
    <t>Apparel &amp; Accessories Retailers</t>
  </si>
  <si>
    <t>G M Breweries Ltd</t>
  </si>
  <si>
    <t>GMBREW</t>
  </si>
  <si>
    <t>Madhya Bharat Agro Products Ltd</t>
  </si>
  <si>
    <t>MBAPL</t>
  </si>
  <si>
    <t>Jindal Drilling and Industries Ltd</t>
  </si>
  <si>
    <t>JINDRILL</t>
  </si>
  <si>
    <t>HDFC Gold Exchange Traded Fund</t>
  </si>
  <si>
    <t>HDFCGOLD</t>
  </si>
  <si>
    <t>Bharat Wire Ropes Ltd</t>
  </si>
  <si>
    <t>BHARATWIRE</t>
  </si>
  <si>
    <t>ICICI Prudential Gold ETF</t>
  </si>
  <si>
    <t>GOLDIETF</t>
  </si>
  <si>
    <t>Oriental Rail Infrastructure Ltd</t>
  </si>
  <si>
    <t>ORIRAIL</t>
  </si>
  <si>
    <t>Nippon India ETF Nifty Next 50 Junior BeES</t>
  </si>
  <si>
    <t>JUNIORBEES</t>
  </si>
  <si>
    <t>Atul Auto Ltd</t>
  </si>
  <si>
    <t>ATULAUTO</t>
  </si>
  <si>
    <t>Three Wheelers</t>
  </si>
  <si>
    <t>Kilburn Engineering Ltd</t>
  </si>
  <si>
    <t>KLBRENG-B</t>
  </si>
  <si>
    <t>Butterfly Gandhimathi Appliances Ltd</t>
  </si>
  <si>
    <t>BUTTERFLY</t>
  </si>
  <si>
    <t>Windlas Biotech Ltd</t>
  </si>
  <si>
    <t>WINDLAS</t>
  </si>
  <si>
    <t>GNA Axles Ltd</t>
  </si>
  <si>
    <t>GNA</t>
  </si>
  <si>
    <t>GTPL Hathway Ltd</t>
  </si>
  <si>
    <t>GTPL</t>
  </si>
  <si>
    <t>NDR Auto Components Ltd</t>
  </si>
  <si>
    <t>NDRAUTO</t>
  </si>
  <si>
    <t>Dr Agarwal's Eye Hospital Ltd</t>
  </si>
  <si>
    <t>DRAGARWQ</t>
  </si>
  <si>
    <t>Paushak Ltd</t>
  </si>
  <si>
    <t>PAUSHAKLTD</t>
  </si>
  <si>
    <t>Udaipur Cement Works Ltd</t>
  </si>
  <si>
    <t>UDAICEMENT</t>
  </si>
  <si>
    <t>Swelect Energy Systems Ltd</t>
  </si>
  <si>
    <t>SWELECTES</t>
  </si>
  <si>
    <t>Sigachi Industries Ltd</t>
  </si>
  <si>
    <t>SIGACHI</t>
  </si>
  <si>
    <t>Hercules Hoists Ltd</t>
  </si>
  <si>
    <t>HERCULES</t>
  </si>
  <si>
    <t>GRP Ltd</t>
  </si>
  <si>
    <t>GRPLTD</t>
  </si>
  <si>
    <t>Ador Welding Ltd</t>
  </si>
  <si>
    <t>ADORWELD</t>
  </si>
  <si>
    <t>Southern Petrochemical Industries Corporation Ltd</t>
  </si>
  <si>
    <t>SPIC</t>
  </si>
  <si>
    <t>Elpro International Ltd</t>
  </si>
  <si>
    <t>ELPROINTL</t>
  </si>
  <si>
    <t>Sirca Paints India Ltd</t>
  </si>
  <si>
    <t>SIRCA</t>
  </si>
  <si>
    <t>Agarwal Industrial Corporation Ltd</t>
  </si>
  <si>
    <t>AGARIND</t>
  </si>
  <si>
    <t>Wonder Electricals Ltd</t>
  </si>
  <si>
    <t>WEL</t>
  </si>
  <si>
    <t>Sadhana Nitro Chem Ltd</t>
  </si>
  <si>
    <t>SADHNANIQ</t>
  </si>
  <si>
    <t>India Motor Parts &amp; Accessories Ltd</t>
  </si>
  <si>
    <t>IMPAL</t>
  </si>
  <si>
    <t>Fedders Holding Ltd</t>
  </si>
  <si>
    <t>FEDDERSHOL</t>
  </si>
  <si>
    <t>India Nippon Electricals Ltd</t>
  </si>
  <si>
    <t>INDNIPPON</t>
  </si>
  <si>
    <t>Divgi TorqTransfer Systems Ltd</t>
  </si>
  <si>
    <t>DIVGIITTS</t>
  </si>
  <si>
    <t>Salzer Electronics Ltd</t>
  </si>
  <si>
    <t>SALZERELEC</t>
  </si>
  <si>
    <t>Zota Health Care Ltd</t>
  </si>
  <si>
    <t>ZOTA</t>
  </si>
  <si>
    <t>Everest Industries Ltd</t>
  </si>
  <si>
    <t>EVERESTIND</t>
  </si>
  <si>
    <t>Camlin Fine Sciences Ltd</t>
  </si>
  <si>
    <t>CAMLINFINE</t>
  </si>
  <si>
    <t>Roto Pumps Ltd</t>
  </si>
  <si>
    <t>ROTO</t>
  </si>
  <si>
    <t>Media Matrix Worldwide Ltd</t>
  </si>
  <si>
    <t>MMWL</t>
  </si>
  <si>
    <t>Matrimony.Com Ltd</t>
  </si>
  <si>
    <t>MATRIMONY</t>
  </si>
  <si>
    <t>India Power Corporation Ltd</t>
  </si>
  <si>
    <t>DPSCLTD</t>
  </si>
  <si>
    <t>Arman Financial Services Ltd</t>
  </si>
  <si>
    <t>ARMANFIN</t>
  </si>
  <si>
    <t>MIC Electronics Ltd</t>
  </si>
  <si>
    <t>MICEL</t>
  </si>
  <si>
    <t>Sterling Tools Ltd</t>
  </si>
  <si>
    <t>STERTOOLS</t>
  </si>
  <si>
    <t>Asian Energy Services Ltd</t>
  </si>
  <si>
    <t>ASIANENE</t>
  </si>
  <si>
    <t>Irm Energy Ltd</t>
  </si>
  <si>
    <t>IRMENERGY</t>
  </si>
  <si>
    <t>Eimco Elecon (India) Ltd</t>
  </si>
  <si>
    <t>EIMCOELECO</t>
  </si>
  <si>
    <t>Automobile Corp Of Goa Ltd</t>
  </si>
  <si>
    <t>ACGL</t>
  </si>
  <si>
    <t>Hexa Tradex Ltd</t>
  </si>
  <si>
    <t>HEXATRADEX</t>
  </si>
  <si>
    <t>Amines and Plasticizers Ltd</t>
  </si>
  <si>
    <t>AMNPLST</t>
  </si>
  <si>
    <t>Reliance Industrial Infrastructure Ltd</t>
  </si>
  <si>
    <t>RIIL</t>
  </si>
  <si>
    <t>Walchandnagar Industries Ltd</t>
  </si>
  <si>
    <t>WALCHANNAG</t>
  </si>
  <si>
    <t>Bigbloc Construction Ltd</t>
  </si>
  <si>
    <t>BIGBLOC</t>
  </si>
  <si>
    <t>ASM Technologies Ltd</t>
  </si>
  <si>
    <t>ASMTEC</t>
  </si>
  <si>
    <t>Peninsula Land Ltd</t>
  </si>
  <si>
    <t>PENINLAND</t>
  </si>
  <si>
    <t>Borosil Scientific Ltd</t>
  </si>
  <si>
    <t>BOROSCI</t>
  </si>
  <si>
    <t>Jyoti Resins and Adhesives Ltd</t>
  </si>
  <si>
    <t>JYOTIRES</t>
  </si>
  <si>
    <t>Texmaco Infrastructure &amp; Holdings Ltd</t>
  </si>
  <si>
    <t>TEXINFRA</t>
  </si>
  <si>
    <t>MSP Steel &amp; Power Ltd</t>
  </si>
  <si>
    <t>MSPL</t>
  </si>
  <si>
    <t>Forbes Precision Tools and Machine Parts Ltd</t>
  </si>
  <si>
    <t>TOTEM</t>
  </si>
  <si>
    <t>Kamdhenu Ltd</t>
  </si>
  <si>
    <t>KAMDHENU</t>
  </si>
  <si>
    <t>Oriental Aromatics Ltd</t>
  </si>
  <si>
    <t>OAL</t>
  </si>
  <si>
    <t>RIR Power Electronics Ltd</t>
  </si>
  <si>
    <t>RIR</t>
  </si>
  <si>
    <t>Beta Drugs Ltd</t>
  </si>
  <si>
    <t>BETA</t>
  </si>
  <si>
    <t>Yamuna Syndicate Ltd</t>
  </si>
  <si>
    <t>YSL</t>
  </si>
  <si>
    <t>Madras Fertilizers Ltd</t>
  </si>
  <si>
    <t>MADRASFERT</t>
  </si>
  <si>
    <t>Sportking India Ltd</t>
  </si>
  <si>
    <t>SPORTKING</t>
  </si>
  <si>
    <t>Om Infra Ltd</t>
  </si>
  <si>
    <t>OMINFRAL</t>
  </si>
  <si>
    <t>Likhitha Infrastructure Ltd</t>
  </si>
  <si>
    <t>LIKHITHA</t>
  </si>
  <si>
    <t>Filatex India Ltd</t>
  </si>
  <si>
    <t>FILATEX</t>
  </si>
  <si>
    <t>Allsec Technologies Ltd</t>
  </si>
  <si>
    <t>ALLSEC</t>
  </si>
  <si>
    <t>Dcm Shriram Industries Ltd</t>
  </si>
  <si>
    <t>DCMSRIND</t>
  </si>
  <si>
    <t>Brightcom Group Ltd</t>
  </si>
  <si>
    <t>BCG</t>
  </si>
  <si>
    <t>BCL Industries Ltd</t>
  </si>
  <si>
    <t>BCLIND</t>
  </si>
  <si>
    <t>Saraswati Commercial (India) Ltd</t>
  </si>
  <si>
    <t>ZSARACOM</t>
  </si>
  <si>
    <t>Fairchem Organics Ltd</t>
  </si>
  <si>
    <t>FAIRCHEMOR</t>
  </si>
  <si>
    <t>Hi-Tech Gears Ltd</t>
  </si>
  <si>
    <t>HITECHGEAR</t>
  </si>
  <si>
    <t>Rico Auto Industries Ltd</t>
  </si>
  <si>
    <t>RICOAUTO</t>
  </si>
  <si>
    <t>Associated Alcohols &amp; Breweries Ltd</t>
  </si>
  <si>
    <t>ASALCBR</t>
  </si>
  <si>
    <t>Allied Digital Services Ltd</t>
  </si>
  <si>
    <t>ADSL</t>
  </si>
  <si>
    <t>Finkurve Financial Services Ltd</t>
  </si>
  <si>
    <t>FINKURVE</t>
  </si>
  <si>
    <t>TV Today Network Limited</t>
  </si>
  <si>
    <t>TVTODAY</t>
  </si>
  <si>
    <t>Mishtann Foods Ltd</t>
  </si>
  <si>
    <t>MISHTANN</t>
  </si>
  <si>
    <t>Tourism Finance Corporation of India Ltd</t>
  </si>
  <si>
    <t>TFCILTD</t>
  </si>
  <si>
    <t>Popular Vehicles and Services Ltd</t>
  </si>
  <si>
    <t>PVSL</t>
  </si>
  <si>
    <t>Kopran Ltd</t>
  </si>
  <si>
    <t>KOPRAN</t>
  </si>
  <si>
    <t>5Paisa Capital Ltd</t>
  </si>
  <si>
    <t>5PAISA</t>
  </si>
  <si>
    <t>Subex Ltd</t>
  </si>
  <si>
    <t>SUBEXLTD</t>
  </si>
  <si>
    <t>Steel Exchange India Ltd</t>
  </si>
  <si>
    <t>STEELXIND</t>
  </si>
  <si>
    <t>JG Chemicals Ltd</t>
  </si>
  <si>
    <t>JGCHEM</t>
  </si>
  <si>
    <t>Fratelli Vineyards Ltd</t>
  </si>
  <si>
    <t>TINNATFL</t>
  </si>
  <si>
    <t>Yuken India Ltd</t>
  </si>
  <si>
    <t>YUKEN</t>
  </si>
  <si>
    <t>Knowledge Marine &amp; Engineering Works Ltd</t>
  </si>
  <si>
    <t>KMEW</t>
  </si>
  <si>
    <t>Marine Transportation</t>
  </si>
  <si>
    <t>BMW Industries Ltd</t>
  </si>
  <si>
    <t>BMW</t>
  </si>
  <si>
    <t>AMIC Forging Ltd</t>
  </si>
  <si>
    <t>AMIC</t>
  </si>
  <si>
    <t>Steel</t>
  </si>
  <si>
    <t>Sri Adhikari Brothers Television Network Ltd</t>
  </si>
  <si>
    <t>SABTNL</t>
  </si>
  <si>
    <t>Kesar India Ltd</t>
  </si>
  <si>
    <t>KESAR</t>
  </si>
  <si>
    <t>Real Estate Development</t>
  </si>
  <si>
    <t>Ramco Systems Ltd</t>
  </si>
  <si>
    <t>RAMCOSYS</t>
  </si>
  <si>
    <t>GRM Overseas Ltd</t>
  </si>
  <si>
    <t>GRMOVER</t>
  </si>
  <si>
    <t>Century Enka Ltd</t>
  </si>
  <si>
    <t>CENTENKA</t>
  </si>
  <si>
    <t>SPML Infra Ltd</t>
  </si>
  <si>
    <t>SPMLINFRA</t>
  </si>
  <si>
    <t>ULTRAMARINE &amp; PIGMENTS Ltd</t>
  </si>
  <si>
    <t>ULTRAMAR</t>
  </si>
  <si>
    <t>Raj Rayon Industries Ltd</t>
  </si>
  <si>
    <t>RAJRILTD</t>
  </si>
  <si>
    <t>One Point One Solutions Ltd</t>
  </si>
  <si>
    <t>ONEPOINT</t>
  </si>
  <si>
    <t>Suyog Telematics Ltd</t>
  </si>
  <si>
    <t>SUYOG</t>
  </si>
  <si>
    <t>Punjab Chemicals and Crop Protection Ltd</t>
  </si>
  <si>
    <t>PUNJABCHEM</t>
  </si>
  <si>
    <t>Tribhovandas Bhimji Zaveri Ltd</t>
  </si>
  <si>
    <t>TBZ</t>
  </si>
  <si>
    <t>Best Agrolife Ltd</t>
  </si>
  <si>
    <t>BESTAGRO</t>
  </si>
  <si>
    <t>Krishana Phoschem Ltd</t>
  </si>
  <si>
    <t>KRISHANA</t>
  </si>
  <si>
    <t>Hind Rectifiers Ltd</t>
  </si>
  <si>
    <t>HIRECT</t>
  </si>
  <si>
    <t>Lincoln Pharmaceuticals Ltd</t>
  </si>
  <si>
    <t>LINCOLN</t>
  </si>
  <si>
    <t>Z F Steering Gear (India) Ltd</t>
  </si>
  <si>
    <t>ZFSTEERING</t>
  </si>
  <si>
    <t>Veefin Solutions Ltd</t>
  </si>
  <si>
    <t>VEEFIN</t>
  </si>
  <si>
    <t>Application Software</t>
  </si>
  <si>
    <t>Mangalore Chemicals and Fertilisers Ltd</t>
  </si>
  <si>
    <t>MANGCHEFER</t>
  </si>
  <si>
    <t>Vascon Engineers Ltd</t>
  </si>
  <si>
    <t>VASCONEQ</t>
  </si>
  <si>
    <t>Andhra Sugars Ltd</t>
  </si>
  <si>
    <t>ANDHRSUGAR</t>
  </si>
  <si>
    <t>Prakash Pipes Ltd</t>
  </si>
  <si>
    <t>PPL</t>
  </si>
  <si>
    <t>Monte Carlo Fashions Ltd</t>
  </si>
  <si>
    <t>MONTECARLO</t>
  </si>
  <si>
    <t>Sat Industries Ltd</t>
  </si>
  <si>
    <t>SATINDLTD</t>
  </si>
  <si>
    <t>Steelcast Ltd</t>
  </si>
  <si>
    <t>STEELCAS</t>
  </si>
  <si>
    <t>Cosmic CRF Ltd</t>
  </si>
  <si>
    <t>COSMICCRF</t>
  </si>
  <si>
    <t>SMC Global Securities Ltd</t>
  </si>
  <si>
    <t>SMCGLOBAL</t>
  </si>
  <si>
    <t>Remus Pharmaceuticals Ltd</t>
  </si>
  <si>
    <t>REMUS</t>
  </si>
  <si>
    <t>Tamilnadu Newsprint &amp; Papers Ltd</t>
  </si>
  <si>
    <t>TNPL</t>
  </si>
  <si>
    <t>Kothari Petrochemicals Ltd</t>
  </si>
  <si>
    <t>KOTHARIPET</t>
  </si>
  <si>
    <t>Panacea Biotec Ltd</t>
  </si>
  <si>
    <t>PANACEABIO</t>
  </si>
  <si>
    <t>Dhunseri Ventures Ltd</t>
  </si>
  <si>
    <t>DVL</t>
  </si>
  <si>
    <t>Kotak Nifty 50 ETF</t>
  </si>
  <si>
    <t>NIFTY1</t>
  </si>
  <si>
    <t>Solex Energy Ltd</t>
  </si>
  <si>
    <t>SOLEX</t>
  </si>
  <si>
    <t>Kamdhenu Ventures Ltd</t>
  </si>
  <si>
    <t>KAMOPAINTS</t>
  </si>
  <si>
    <t>Allcargo Gati Ltd</t>
  </si>
  <si>
    <t>ACLGATI</t>
  </si>
  <si>
    <t>Centrum Capital Ltd</t>
  </si>
  <si>
    <t>CENTRUM</t>
  </si>
  <si>
    <t>Timex Group India Ltd</t>
  </si>
  <si>
    <t>TIMEX</t>
  </si>
  <si>
    <t>GPT Healthcare Ltd</t>
  </si>
  <si>
    <t>GPTHEALTH</t>
  </si>
  <si>
    <t>Manali Petrochemicals Ltd</t>
  </si>
  <si>
    <t>MANALIPETC</t>
  </si>
  <si>
    <t>Basilic Fly Studio Ltd</t>
  </si>
  <si>
    <t>BASILIC</t>
  </si>
  <si>
    <t>Indo Amines Ltd</t>
  </si>
  <si>
    <t>INDOAMIN</t>
  </si>
  <si>
    <t>Polo Queen Industrial and Fintech Ltd</t>
  </si>
  <si>
    <t>PQIF</t>
  </si>
  <si>
    <t>SAR Televenture Ltd</t>
  </si>
  <si>
    <t>SARTELE</t>
  </si>
  <si>
    <t>Shree Digvijay Cement Co Ltd</t>
  </si>
  <si>
    <t>SHREDIGCEM</t>
  </si>
  <si>
    <t>Last Mile Enterprises Ltd</t>
  </si>
  <si>
    <t>LASTMILE</t>
  </si>
  <si>
    <t>Avadh Sugar &amp; Energy Ltd</t>
  </si>
  <si>
    <t>AVADHSUGAR</t>
  </si>
  <si>
    <t>Sathlokhar Synergys E&amp;C Global Ltd</t>
  </si>
  <si>
    <t>SSEGL</t>
  </si>
  <si>
    <t>Kellton Tech Solutions Ltd</t>
  </si>
  <si>
    <t>KELLTONTEC</t>
  </si>
  <si>
    <t>Aurum Proptech Ltd</t>
  </si>
  <si>
    <t>AURUM</t>
  </si>
  <si>
    <t>Kernex Microsystems (India) Ltd</t>
  </si>
  <si>
    <t>KERNEX</t>
  </si>
  <si>
    <t>Dhampur Sugar Mills Ltd</t>
  </si>
  <si>
    <t>DHAMPURSUG</t>
  </si>
  <si>
    <t>Taneja Aerospace and Aviation Ltd</t>
  </si>
  <si>
    <t>TANAA</t>
  </si>
  <si>
    <t>Rishabh Instruments Ltd</t>
  </si>
  <si>
    <t>RISHABH</t>
  </si>
  <si>
    <t>Shiva Cement Ltd</t>
  </si>
  <si>
    <t>SHIVACEM</t>
  </si>
  <si>
    <t>VLS Finance Ltd</t>
  </si>
  <si>
    <t>VLSFINANCE</t>
  </si>
  <si>
    <t>Wardwizard Innovations &amp; Mobility Ltd</t>
  </si>
  <si>
    <t>WARDINMOBI</t>
  </si>
  <si>
    <t>Chemfab Alkalis Ltd</t>
  </si>
  <si>
    <t>CHEMFAB</t>
  </si>
  <si>
    <t>Spacenet Enterprises India Ltd</t>
  </si>
  <si>
    <t>SPCENET</t>
  </si>
  <si>
    <t>Selan Exploration Technology Ltd</t>
  </si>
  <si>
    <t>SELAN</t>
  </si>
  <si>
    <t>Himatsingka Seide Ltd</t>
  </si>
  <si>
    <t>HIMATSEIDE</t>
  </si>
  <si>
    <t>Kabra Extrusion Technik Ltd</t>
  </si>
  <si>
    <t>KABRAEXTRU</t>
  </si>
  <si>
    <t>KMC Speciality Hospitals (India) Ltd</t>
  </si>
  <si>
    <t>KMCSHIL</t>
  </si>
  <si>
    <t>Sunshine Capital Ltd</t>
  </si>
  <si>
    <t>SCL</t>
  </si>
  <si>
    <t>Macpower CNC Machines Ltd</t>
  </si>
  <si>
    <t>MACPOWER</t>
  </si>
  <si>
    <t>Shankara Building Products Ltd</t>
  </si>
  <si>
    <t>SHANKARA</t>
  </si>
  <si>
    <t>Vimta Labs Ltd</t>
  </si>
  <si>
    <t>VIMTALABS</t>
  </si>
  <si>
    <t>Gulshan Polyols Ltd</t>
  </si>
  <si>
    <t>GULPOLY</t>
  </si>
  <si>
    <t>Ngl Fine Chem Ltd</t>
  </si>
  <si>
    <t>NGLFINE</t>
  </si>
  <si>
    <t>Arihant Superstructures Ltd</t>
  </si>
  <si>
    <t>ARIHANTSUP</t>
  </si>
  <si>
    <t>Asian Star Co Ltd</t>
  </si>
  <si>
    <t>ASTAR</t>
  </si>
  <si>
    <t>Saurashtra Cement Ltd</t>
  </si>
  <si>
    <t>SAURASHCEM</t>
  </si>
  <si>
    <t>Radhika Jeweltech Ltd</t>
  </si>
  <si>
    <t>RADHIKAJWE</t>
  </si>
  <si>
    <t>Xchanging Solutions Ltd</t>
  </si>
  <si>
    <t>XCHANGING</t>
  </si>
  <si>
    <t>Pakka Limited</t>
  </si>
  <si>
    <t>PAKKA</t>
  </si>
  <si>
    <t>Snowman Logistics Ltd</t>
  </si>
  <si>
    <t>SNOWMAN</t>
  </si>
  <si>
    <t>Mukka Proteins Ltd</t>
  </si>
  <si>
    <t>MUKKA</t>
  </si>
  <si>
    <t>AVT Natural Products Ltd</t>
  </si>
  <si>
    <t>AVTNPL</t>
  </si>
  <si>
    <t>Vintage Coffee and Beverages Ltd</t>
  </si>
  <si>
    <t>VINCOFE</t>
  </si>
  <si>
    <t>Trident Techlabs Ltd</t>
  </si>
  <si>
    <t>TECHLABS</t>
  </si>
  <si>
    <t>Bliss GVS Pharma Ltd</t>
  </si>
  <si>
    <t>BLISSGVS</t>
  </si>
  <si>
    <t>AGS Transact Technologies Ltd</t>
  </si>
  <si>
    <t>AGSTRA</t>
  </si>
  <si>
    <t>HLV Ltd</t>
  </si>
  <si>
    <t>HLVLTD</t>
  </si>
  <si>
    <t>Capital Small Finance Bank Ltd</t>
  </si>
  <si>
    <t>CAPITALSFB</t>
  </si>
  <si>
    <t>Aptech Ltd</t>
  </si>
  <si>
    <t>APTECHT</t>
  </si>
  <si>
    <t>VL E-Governance &amp; IT Solutions Ltd</t>
  </si>
  <si>
    <t>VLEGOV</t>
  </si>
  <si>
    <t>Dwarikesh Sugar Industries Ltd</t>
  </si>
  <si>
    <t>DWARKESH</t>
  </si>
  <si>
    <t>CFF Fluid Control Ltd</t>
  </si>
  <si>
    <t>CFF</t>
  </si>
  <si>
    <t>Aerospace &amp; Defense</t>
  </si>
  <si>
    <t>Dynamic Cables Ltd</t>
  </si>
  <si>
    <t>DYCL</t>
  </si>
  <si>
    <t>Ravindra Energy Ltd</t>
  </si>
  <si>
    <t>RELTD</t>
  </si>
  <si>
    <t>Control Print Ltd</t>
  </si>
  <si>
    <t>CONTROLPR</t>
  </si>
  <si>
    <t>Munjal Auto Industries Ltd</t>
  </si>
  <si>
    <t>MUNJALAU</t>
  </si>
  <si>
    <t>Windsor Machines Ltd</t>
  </si>
  <si>
    <t>WINDMACHIN</t>
  </si>
  <si>
    <t>Crest Ventures Ltd</t>
  </si>
  <si>
    <t>CREST</t>
  </si>
  <si>
    <t>Credo Brands Marketing Ltd</t>
  </si>
  <si>
    <t>MUFTI</t>
  </si>
  <si>
    <t>Men's Clothing</t>
  </si>
  <si>
    <t>Heubach Colorants India Ltd</t>
  </si>
  <si>
    <t>HEUBACHIND</t>
  </si>
  <si>
    <t>Jagatjit Industries Ltd</t>
  </si>
  <si>
    <t>JAGAJITIND</t>
  </si>
  <si>
    <t>Wealth First Portfolio Managers Ltd</t>
  </si>
  <si>
    <t>WEALTH</t>
  </si>
  <si>
    <t>Uniphos Enterprises Ltd</t>
  </si>
  <si>
    <t>UNIENTER</t>
  </si>
  <si>
    <t>Ester Industries Ltd</t>
  </si>
  <si>
    <t>ESTER</t>
  </si>
  <si>
    <t>Mafatlal Industries Ltd</t>
  </si>
  <si>
    <t>MAFATIND</t>
  </si>
  <si>
    <t>Kirloskar Electric Company Ltd</t>
  </si>
  <si>
    <t>KECL</t>
  </si>
  <si>
    <t>Saint-Gobain Sekurit India Ltd</t>
  </si>
  <si>
    <t>SAINTGOBAIN</t>
  </si>
  <si>
    <t>Uttam Sugar Mills Ltd</t>
  </si>
  <si>
    <t>UTTAMSUGAR</t>
  </si>
  <si>
    <t>GIC Housing Finance Ltd</t>
  </si>
  <si>
    <t>GICHSGFIN</t>
  </si>
  <si>
    <t>Arrow Greentech Ltd</t>
  </si>
  <si>
    <t>ARROWGREEN</t>
  </si>
  <si>
    <t>New Delhi Television Ltd</t>
  </si>
  <si>
    <t>NDTV</t>
  </si>
  <si>
    <t>Sandesh Ltd</t>
  </si>
  <si>
    <t>SANDESH</t>
  </si>
  <si>
    <t>Bajaj Steel Industries Ltd</t>
  </si>
  <si>
    <t>BAJAJST</t>
  </si>
  <si>
    <t>Oswal Greentech Ltd</t>
  </si>
  <si>
    <t>OSWALGREEN</t>
  </si>
  <si>
    <t>Automotive Stampings and Assemblies Ltd</t>
  </si>
  <si>
    <t>ASAL</t>
  </si>
  <si>
    <t>Orient Technologies Ltd</t>
  </si>
  <si>
    <t>ORIENTTECH</t>
  </si>
  <si>
    <t>Vardhman Holdings Ltd</t>
  </si>
  <si>
    <t>VHL</t>
  </si>
  <si>
    <t>Jaykay Enterprises Ltd</t>
  </si>
  <si>
    <t>JAYKAY</t>
  </si>
  <si>
    <t>Elin Electronics Ltd</t>
  </si>
  <si>
    <t>ELIN</t>
  </si>
  <si>
    <t>Beekay Steel Industries Ltd</t>
  </si>
  <si>
    <t>BEEKAY</t>
  </si>
  <si>
    <t>Indo Rama Synthetics (India) Ltd</t>
  </si>
  <si>
    <t>INDORAMA</t>
  </si>
  <si>
    <t>Mercury Ev-Tech Ltd</t>
  </si>
  <si>
    <t>MERCURYEV</t>
  </si>
  <si>
    <t>Kuantum Papers Ltd</t>
  </si>
  <si>
    <t>KUANTUM</t>
  </si>
  <si>
    <t>3B Blackbio DX Ltd</t>
  </si>
  <si>
    <t>3BBLACKBIO</t>
  </si>
  <si>
    <t>Fertilizers &amp; Agricultural Chemicals</t>
  </si>
  <si>
    <t>Khazanchi Jewellers Ltd</t>
  </si>
  <si>
    <t>KHAZANCHI</t>
  </si>
  <si>
    <t>Apparel, Accessories &amp; Luxury Goods</t>
  </si>
  <si>
    <t>Panorama Studios International Ltd</t>
  </si>
  <si>
    <t>PANORAMA</t>
  </si>
  <si>
    <t>Nelcast Ltd</t>
  </si>
  <si>
    <t>NELCAST</t>
  </si>
  <si>
    <t>Chaman Lal Setia Exports Ltd</t>
  </si>
  <si>
    <t>CLSEL</t>
  </si>
  <si>
    <t>Ksolves India Ltd</t>
  </si>
  <si>
    <t>KSOLVES</t>
  </si>
  <si>
    <t>R K Swamy Ltd</t>
  </si>
  <si>
    <t>RKSWAMY</t>
  </si>
  <si>
    <t>Manoj Vaibhav Gems N Jewellers Ltd</t>
  </si>
  <si>
    <t>MVGJL</t>
  </si>
  <si>
    <t>Dharmaj Crop Guard Ltd</t>
  </si>
  <si>
    <t>DHARMAJ</t>
  </si>
  <si>
    <t>Voith Paper Fabrics India Ltd</t>
  </si>
  <si>
    <t>VOITHPAPR</t>
  </si>
  <si>
    <t>Concord Control Systems Ltd</t>
  </si>
  <si>
    <t>CNCRD</t>
  </si>
  <si>
    <t>Faze Three Ltd</t>
  </si>
  <si>
    <t>FAZE3Q</t>
  </si>
  <si>
    <t>Allcargo Terminals Ltd</t>
  </si>
  <si>
    <t>ATL</t>
  </si>
  <si>
    <t>Ganesh Benzoplast Ltd</t>
  </si>
  <si>
    <t>GANESHBE</t>
  </si>
  <si>
    <t>Vinyas Innovative Technologies Ltd</t>
  </si>
  <si>
    <t>VINYAS</t>
  </si>
  <si>
    <t>Magadh Sugar &amp; Energy Ltd</t>
  </si>
  <si>
    <t>MAGADSUGAR</t>
  </si>
  <si>
    <t>Enkei Wheels (India) Ltd</t>
  </si>
  <si>
    <t>ENKEIWHEL</t>
  </si>
  <si>
    <t>Signpost India Ltd</t>
  </si>
  <si>
    <t>SIGNPOST</t>
  </si>
  <si>
    <t>Electrotherm (India) Ltd</t>
  </si>
  <si>
    <t>ELECTHERM</t>
  </si>
  <si>
    <t>AGI Infra Ltd</t>
  </si>
  <si>
    <t>AGIIL</t>
  </si>
  <si>
    <t>Ceinsys Tech Ltd</t>
  </si>
  <si>
    <t>CEINSYSTECH</t>
  </si>
  <si>
    <t>Transindia Real Estate Ltd</t>
  </si>
  <si>
    <t>TREL</t>
  </si>
  <si>
    <t>Satia Industries Ltd</t>
  </si>
  <si>
    <t>SATIA</t>
  </si>
  <si>
    <t>IST Ltd</t>
  </si>
  <si>
    <t>ISTLTD</t>
  </si>
  <si>
    <t>Nectar Lifesciences Ltd</t>
  </si>
  <si>
    <t>NECLIFE</t>
  </si>
  <si>
    <t>Nahar Spinning Mills Ltd</t>
  </si>
  <si>
    <t>NAHARSPING</t>
  </si>
  <si>
    <t>Dhunseri Investments Ltd</t>
  </si>
  <si>
    <t>DHUNINV</t>
  </si>
  <si>
    <t>BEML Land Assets Ltd</t>
  </si>
  <si>
    <t>BLAL</t>
  </si>
  <si>
    <t>Pudumjee Paper Products Ltd</t>
  </si>
  <si>
    <t>PDMJEPAPER</t>
  </si>
  <si>
    <t>NACL Industries Ltd</t>
  </si>
  <si>
    <t>NACLIND</t>
  </si>
  <si>
    <t>Shalimar Paints Ltd</t>
  </si>
  <si>
    <t>SHALPAINTS</t>
  </si>
  <si>
    <t>Sutlej Textiles and Industries Ltd</t>
  </si>
  <si>
    <t>SUTLEJTEX</t>
  </si>
  <si>
    <t>Jay Bharat Maruti Ltd</t>
  </si>
  <si>
    <t>JAYBARMARU</t>
  </si>
  <si>
    <t>Krystal Integrated Services Ltd</t>
  </si>
  <si>
    <t>KRYSTAL</t>
  </si>
  <si>
    <t>Max India Ltd</t>
  </si>
  <si>
    <t>MAXIND</t>
  </si>
  <si>
    <t>SBC Exports Ltd</t>
  </si>
  <si>
    <t>SBC</t>
  </si>
  <si>
    <t>20 Microns Ltd</t>
  </si>
  <si>
    <t>20MICRONS</t>
  </si>
  <si>
    <t>Shree Ganesh Remedies Ltd</t>
  </si>
  <si>
    <t>SGRL</t>
  </si>
  <si>
    <t>State Trading Corporation of India Ltd</t>
  </si>
  <si>
    <t>STCINDIA</t>
  </si>
  <si>
    <t>Asian Granito India Ltd</t>
  </si>
  <si>
    <t>ASIANTILES</t>
  </si>
  <si>
    <t>Renaissance Global Ltd</t>
  </si>
  <si>
    <t>RGL</t>
  </si>
  <si>
    <t>Creative Newtech Ltd</t>
  </si>
  <si>
    <t>CREATIVE</t>
  </si>
  <si>
    <t>Tuticorin Alkali Chemicals and Fertilizers Ltd</t>
  </si>
  <si>
    <t>TUTIALKA</t>
  </si>
  <si>
    <t>Valiant Organics Ltd</t>
  </si>
  <si>
    <t>VALIANTORG</t>
  </si>
  <si>
    <t>Urja Global Ltd</t>
  </si>
  <si>
    <t>URJA</t>
  </si>
  <si>
    <t>Zuari Industries Ltd</t>
  </si>
  <si>
    <t>ZUARIIND</t>
  </si>
  <si>
    <t>Sika Interplant Systems Ltd</t>
  </si>
  <si>
    <t>SIKA</t>
  </si>
  <si>
    <t>Sical Logistics Ltd</t>
  </si>
  <si>
    <t>SICALLOG</t>
  </si>
  <si>
    <t>Jagsonpal Pharmaceuticals Ltd</t>
  </si>
  <si>
    <t>JAGSNPHARM</t>
  </si>
  <si>
    <t>Ice Make Refrigeration Ltd</t>
  </si>
  <si>
    <t>ICEMAKE</t>
  </si>
  <si>
    <t>Hardwyn India Ltd</t>
  </si>
  <si>
    <t>HARDWYN</t>
  </si>
  <si>
    <t>Building Products - Glass</t>
  </si>
  <si>
    <t>Sahana System Ltd</t>
  </si>
  <si>
    <t>SAHANA</t>
  </si>
  <si>
    <t>Industrial and Prudential Investment Co Ltd</t>
  </si>
  <si>
    <t>INDPRUD</t>
  </si>
  <si>
    <t>Ganesh Green Bharat Ltd</t>
  </si>
  <si>
    <t>GGBL</t>
  </si>
  <si>
    <t>Lancer Container Lines Ltd</t>
  </si>
  <si>
    <t>LANCER</t>
  </si>
  <si>
    <t>Vilas Transcore Ltd</t>
  </si>
  <si>
    <t>VILAS</t>
  </si>
  <si>
    <t>Bhageria Industries Ltd</t>
  </si>
  <si>
    <t>BHAGERIA</t>
  </si>
  <si>
    <t>Infobeans Technologies Ltd</t>
  </si>
  <si>
    <t>INFOBEAN</t>
  </si>
  <si>
    <t>RACL Geartech Ltd</t>
  </si>
  <si>
    <t>RACLGEAR</t>
  </si>
  <si>
    <t>Rhetan TMT Ltd</t>
  </si>
  <si>
    <t>RHETAN</t>
  </si>
  <si>
    <t>Kriti Industries (India) Limited</t>
  </si>
  <si>
    <t>KRITI</t>
  </si>
  <si>
    <t>Filatex Fashions Ltd</t>
  </si>
  <si>
    <t>FILATFASH</t>
  </si>
  <si>
    <t>AFCOM Holdings Ltd</t>
  </si>
  <si>
    <t>AFCOM</t>
  </si>
  <si>
    <t>Anuh Pharma Ltd</t>
  </si>
  <si>
    <t>ANUHPHR</t>
  </si>
  <si>
    <t>Innovana Thinklabs Ltd</t>
  </si>
  <si>
    <t>INNOVANA</t>
  </si>
  <si>
    <t>Primo Chemicals Ltd</t>
  </si>
  <si>
    <t>PRIMO</t>
  </si>
  <si>
    <t>Bajaj Healthcare Ltd</t>
  </si>
  <si>
    <t>BAJAJHCARE</t>
  </si>
  <si>
    <t>Bharat Parenterals Ltd</t>
  </si>
  <si>
    <t>BPLPHARMA</t>
  </si>
  <si>
    <t>Arihant Capital Markets Ltd</t>
  </si>
  <si>
    <t>ARIHANTCAP</t>
  </si>
  <si>
    <t>Hazoor Multi Projects Ltd</t>
  </si>
  <si>
    <t>HAZOOR</t>
  </si>
  <si>
    <t>Foods and Inns Ltd</t>
  </si>
  <si>
    <t>FOODSIN</t>
  </si>
  <si>
    <t>TGV SRAAC Ltd</t>
  </si>
  <si>
    <t>TGVSL</t>
  </si>
  <si>
    <t>CSL Finance Ltd</t>
  </si>
  <si>
    <t>CSLFINANCE</t>
  </si>
  <si>
    <t>Benares Hotels Ltd</t>
  </si>
  <si>
    <t>BENARAS</t>
  </si>
  <si>
    <t>Bodal Chemicals Ltd</t>
  </si>
  <si>
    <t>BODALCHEM</t>
  </si>
  <si>
    <t>Morganite Crucible (India) Ltd</t>
  </si>
  <si>
    <t>MORGANITE</t>
  </si>
  <si>
    <t>GHCL Textiles Ltd</t>
  </si>
  <si>
    <t>GHCLTEXTIL</t>
  </si>
  <si>
    <t>RSWM Ltd</t>
  </si>
  <si>
    <t>RSWM</t>
  </si>
  <si>
    <t>Algoquant Fintech Ltd</t>
  </si>
  <si>
    <t>AQFINTECH</t>
  </si>
  <si>
    <t>Deep Energy Resources Ltd</t>
  </si>
  <si>
    <t>DEEPENR</t>
  </si>
  <si>
    <t>STEL Holdings Ltd</t>
  </si>
  <si>
    <t>STEL</t>
  </si>
  <si>
    <t>Alphalogic Techsys Ltd</t>
  </si>
  <si>
    <t>ALPHALOGIC</t>
  </si>
  <si>
    <t>Prime Securities Ltd</t>
  </si>
  <si>
    <t>PRIMESECU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</si>
  <si>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</si>
  <si>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</si>
  <si>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</si>
  <si>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</si>
  <si>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</si>
  <si>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</si>
  <si>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</si>
  <si>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</si>
  <si>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</si>
  <si>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</si>
  <si>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Consumer Services</t>
  </si>
  <si>
    <t>Metals &amp; Mining</t>
  </si>
  <si>
    <t>Construction Materials</t>
  </si>
  <si>
    <t>Consumer Durables</t>
  </si>
  <si>
    <t>Capital Goods</t>
  </si>
  <si>
    <t>Services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</si>
  <si>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</si>
  <si>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</si>
  <si>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</si>
  <si>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</si>
  <si>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</si>
  <si>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</si>
  <si>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</si>
  <si>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</si>
  <si>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</si>
  <si>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</si>
  <si>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</si>
  <si>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</si>
  <si>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</si>
  <si>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</si>
  <si>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</si>
  <si>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</si>
  <si>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</si>
  <si>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</si>
  <si>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</si>
  <si>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</si>
  <si>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</si>
  <si>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</si>
  <si>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</si>
  <si>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</si>
  <si>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</si>
  <si>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</si>
  <si>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</si>
  <si>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</si>
  <si>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</si>
  <si>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</si>
  <si>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</si>
  <si>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</si>
  <si>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</si>
  <si>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Neutral</t>
  </si>
  <si>
    <t>Positive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</si>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</sst>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20A652-909F-4647-881E-3E7DE0DFA242}" name="Table3" displayName="Table3" ref="A1:Z122" totalsRowShown="0">
  <autoFilter ref="A1:Z122" xr:uid="{0520A652-909F-4647-881E-3E7DE0DFA242}"/>
  <sortState xmlns:xlrd2="http://schemas.microsoft.com/office/spreadsheetml/2017/richdata2" ref="A2:Z122">
    <sortCondition ref="Z1:Z122"/>
  </sortState>
  <tableColumns count="26">
    <tableColumn id="1" xr3:uid="{D1074E03-86B7-4ED7-8991-8B8CB3FE113C}" name="Sub-Sector"/>
    <tableColumn id="2" xr3:uid="{4455232D-3979-407F-B663-A3E658BF445B}" name="Count" dataDxfId="56">
      <calculatedColumnFormula>COUNTIFS(Table2[Sub-Sector],Table3[[#This Row],[Sub-Sector]])</calculatedColumnFormula>
    </tableColumn>
    <tableColumn id="3" xr3:uid="{30AD2786-3D40-4761-8963-484AC2116969}" name="Uptrend" dataDxfId="55">
      <calculatedColumnFormula>COUNTIFS(Table2[Sub-Sector],Table3[[#This Row],[Sub-Sector]],Table2[Uptrend],"Uptrend")/Table3[[#This Row],[Count]]</calculatedColumnFormula>
    </tableColumn>
    <tableColumn id="4" xr3:uid="{1194F597-3378-4AD9-BE8D-DA5C58E13825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7DCC21F6-A5E8-4369-B62F-04316BDAFCAC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4F8BF413-E8F6-49A9-96EA-E24537330CBC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E3816186-D0E4-4E25-9E00-0FE89CBD93FA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ED243927-3042-42A5-A8E7-3C1EF7B983B6}" name="RSI" dataDxfId="50">
      <calculatedColumnFormula>COUNTIFS(Table2[Sub-Sector],Table3[[#This Row],[Sub-Sector]],Table2[RSI Exponential â€“ 14D],"&gt;=50")/Table3[[#This Row],[Count]]</calculatedColumnFormula>
    </tableColumn>
    <tableColumn id="9" xr3:uid="{10677798-8B36-4585-9F1A-8E7B348D6DD9}" name="Relative Volume" dataDxfId="49">
      <calculatedColumnFormula>COUNTIFS(Table2[Sub-Sector],Table3[[#This Row],[Sub-Sector]],Table2[Relative Volume],"&gt;=1")/Table3[[#This Row],[Count]]</calculatedColumnFormula>
    </tableColumn>
    <tableColumn id="10" xr3:uid="{C26783B7-6469-440C-B0A4-929EEF769EDA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1A386AED-0E0B-49D0-AB30-D51ED2A1A686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F8C5B9DF-05D0-439D-BBFC-63639D7D3ADE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A2507D41-4FA7-46AB-8911-D93DF0FA443C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E38B39D4-39F7-43B5-913B-65030F385A62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2E77CC71-8D8C-4C83-9767-560BDC51C9CC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615D9549-462D-4801-BA98-6087A5AA7BB2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3D42BE93-D1CB-4708-9672-B1423FDD580D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8D6A66E4-F2B2-4507-B4B2-3B9483137935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446729F1-FD83-44B6-8E72-38FC4573D2BF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82415A9B-C05C-4C3F-912D-E45298D08C00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C3888BC9-D87A-42EE-8358-97335F86C16E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5E4EC879-BE44-492C-BA6F-3ED0FA155AD0}" name="Sharpe Ratio" dataDxfId="36">
      <calculatedColumnFormula>COUNTIFS(Table2[Sub-Sector],Table3[[#This Row],[Sub-Sector]],Table2[Sharpe Ratio],"&gt;=0.10")/Table3[[#This Row],[Count]]</calculatedColumnFormula>
    </tableColumn>
    <tableColumn id="23" xr3:uid="{89CC1EC6-CCBC-43EE-9858-BD94B1B51396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2119D6D3-8E72-4F1B-B023-DE843CA95987}" name="Rank" dataDxfId="34">
      <calculatedColumnFormula>_xlfn.RANK.AVG(Table3[[#This Row],[Score]],Table3[Score],1)</calculatedColumnFormula>
    </tableColumn>
    <tableColumn id="25" xr3:uid="{2A182F10-C6F4-4494-8BBF-6A43DE9CF345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426DD6AD-768E-4ACE-BC3C-7AD228D896C9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AFB1E-2211-4D4A-828A-465867BB56D4}" name="Table2" displayName="Table2" ref="A1:AV739" totalsRowShown="0">
  <sortState xmlns:xlrd2="http://schemas.microsoft.com/office/spreadsheetml/2017/richdata2" ref="A2:AV739">
    <sortCondition ref="AV1:AV739"/>
  </sortState>
  <tableColumns count="48">
    <tableColumn id="1" xr3:uid="{83A68687-3BCF-49ED-B11D-BDACD14F7504}" name="Name"/>
    <tableColumn id="2" xr3:uid="{84BFA103-2B08-41E5-887D-101DBBF9DECD}" name="Ticker"/>
    <tableColumn id="3" xr3:uid="{2852531D-9520-4A72-91D3-F30938C838C7}" name="Industry"/>
    <tableColumn id="4" xr3:uid="{5C3FE47A-B8F2-4831-B7B6-20E4494B820B}" name="Sub-Sector"/>
    <tableColumn id="5" xr3:uid="{765C6109-793E-4252-8F27-68F6437CA4E6}" name="Market Cap"/>
    <tableColumn id="6" xr3:uid="{2B765886-F426-49AB-AFD1-124E4E26B72C}" name="Close Price"/>
    <tableColumn id="7" xr3:uid="{D55CDD24-9422-475D-AB13-FAEB745A0540}" name="1Y Return vs Nifty"/>
    <tableColumn id="18" xr3:uid="{DEC62F19-C54B-4DD8-AF19-F4A38A0BEAFD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AD8A1DFB-3090-4313-8AC1-E80576780C1D}" name="1M Return vs Nifty"/>
    <tableColumn id="19" xr3:uid="{792B4027-3AA1-41FA-8DA3-B508C6B1DB54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287A8B27-149F-4426-B647-C67613094F79}" name="6M Return vs Nifty"/>
    <tableColumn id="20" xr3:uid="{23DEB97D-FF20-4B68-9930-E49D375403B9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C9E8B5D0-2311-444E-94B0-7647D5CA63CA}" name="1W Return vs Nifty"/>
    <tableColumn id="22" xr3:uid="{5D528600-E691-40D3-9306-7B230058A254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2361DD5E-E7EB-4764-BA5F-3FAD27776FCA}" name="20D EMA" dataDxfId="27"/>
    <tableColumn id="11" xr3:uid="{7F892288-CC59-4ECB-9A8A-90944F776395}" name="50D EMA"/>
    <tableColumn id="12" xr3:uid="{21DAC40C-6DB4-4C61-AA64-827873F0C6E3}" name="200D EMA"/>
    <tableColumn id="13" xr3:uid="{8D5F7E42-0064-4272-902E-EB49E18886F2}" name="RSI Exponential â€“ 14D"/>
    <tableColumn id="25" xr3:uid="{01079C16-E0A0-42CE-9B6D-236410533EDA}" name="% Price above 20 EMA" dataDxfId="26">
      <calculatedColumnFormula>(Table2[[#This Row],[Close Price]]-Table2[[#This Row],[20D EMA]])/Table2[[#This Row],[20D EMA]]</calculatedColumnFormula>
    </tableColumn>
    <tableColumn id="24" xr3:uid="{4A8E5E9D-440A-4AAB-B92D-6C5E36876FD1}" name="% Price above 50 EMA" dataDxfId="25">
      <calculatedColumnFormula>(Table2[[#This Row],[Close Price]]-Table2[[#This Row],[50D EMA]])/Table2[[#This Row],[50D EMA]]</calculatedColumnFormula>
    </tableColumn>
    <tableColumn id="23" xr3:uid="{10E9265B-C4F9-4220-833B-D0E6B152D1D8}" name="% Price above 200 EMA" dataDxfId="24">
      <calculatedColumnFormula>(Table2[[#This Row],[Close Price]]-Table2[[#This Row],[200D EMA]])/Table2[[#This Row],[200D EMA]]</calculatedColumnFormula>
    </tableColumn>
    <tableColumn id="14" xr3:uid="{1D308E08-06D6-4009-B551-CADD19CDA46E}" name="Relative Volume"/>
    <tableColumn id="37" xr3:uid="{D28FD135-EFF6-468B-80A3-ABE7EA4259D2}" name="Day Low" dataDxfId="23"/>
    <tableColumn id="36" xr3:uid="{8CF1FCA8-B8CB-4A6E-9272-D682329B8033}" name="Day High" dataDxfId="22"/>
    <tableColumn id="35" xr3:uid="{A1A198F2-CBD9-4E55-81A4-0C348CB97087}" name="Current Week Low" dataDxfId="21"/>
    <tableColumn id="34" xr3:uid="{D8018DB3-AD6F-43D2-B1B8-8D024AAC6792}" name="Current Week High" dataDxfId="20"/>
    <tableColumn id="33" xr3:uid="{752D7D1D-4E95-4965-A5E8-26B4E30E7ABA}" name="Current Month Low" dataDxfId="19"/>
    <tableColumn id="32" xr3:uid="{0998186F-76B3-4255-A243-58D254EA1880}" name="Current Month High" dataDxfId="18"/>
    <tableColumn id="31" xr3:uid="{1EBEA6A3-2993-4968-A436-7617E49CE39B}" name="% Away From Day Low" dataDxfId="17">
      <calculatedColumnFormula>(Table2[[#This Row],[Close Price]]/Table2[[#This Row],[Day Low]])-1</calculatedColumnFormula>
    </tableColumn>
    <tableColumn id="30" xr3:uid="{5A10E7F0-D325-4397-8997-02B81AEDE9E7}" name="% Away From Day High" dataDxfId="16">
      <calculatedColumnFormula>(Table2[[#This Row],[Day High]]/Table2[[#This Row],[Close Price]])-1</calculatedColumnFormula>
    </tableColumn>
    <tableColumn id="29" xr3:uid="{EA9F2872-DD71-4D19-A991-9C74418C1FEE}" name="% Away From Current Week Low" dataDxfId="15">
      <calculatedColumnFormula>(Table2[[#This Row],[Close Price]]/Table2[[#This Row],[Current Week Low]])-1</calculatedColumnFormula>
    </tableColumn>
    <tableColumn id="28" xr3:uid="{F0D02F3A-12D6-4BCB-AAA2-D1EB5F1DAB2F}" name="% Away From Current Week High" dataDxfId="14">
      <calculatedColumnFormula>(Table2[[#This Row],[Current Week High]]/Table2[[#This Row],[Close Price]])-1</calculatedColumnFormula>
    </tableColumn>
    <tableColumn id="27" xr3:uid="{0943F84F-E329-4034-BFF7-3257DC2BD40E}" name="% Away From Current Month Low" dataDxfId="13">
      <calculatedColumnFormula>(Table2[[#This Row],[Close Price]]/Table2[[#This Row],[Current Month Low]])-1</calculatedColumnFormula>
    </tableColumn>
    <tableColumn id="26" xr3:uid="{56FA3BAB-DF3E-4064-8E52-225FB1801CC9}" name="% Away From Current Month High" dataDxfId="12">
      <calculatedColumnFormula>(Table2[[#This Row],[Current Month High]]/Table2[[#This Row],[Close Price]])-1</calculatedColumnFormula>
    </tableColumn>
    <tableColumn id="15" xr3:uid="{5E15A501-009C-4C3E-9E4C-F3142D6C94E8}" name="% Away From 52W High"/>
    <tableColumn id="16" xr3:uid="{A3999F1E-179F-4E40-9C73-1A04230FD475}" name="% Away From 52W Low"/>
    <tableColumn id="42" xr3:uid="{A308EC0B-0F57-4AF6-AAAF-85D6F3FABBA7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2FBAAFC2-6323-434C-AE1A-EE453B6C5A96}" name="Relative Strength Sector Index" dataDxfId="10"/>
    <tableColumn id="40" xr3:uid="{F4A296A0-225A-4F4D-82CB-5442064AB701}" name="Relative Strength Sector Index - Zone" dataDxfId="9"/>
    <tableColumn id="39" xr3:uid="{0D3475A8-3E97-4C0A-AE7A-D26D0EC433C5}" name="Rate of Change" dataDxfId="8"/>
    <tableColumn id="38" xr3:uid="{48F80A3F-855B-42B6-B580-60B949F4B173}" name="Rate of Change - Zone" dataDxfId="7"/>
    <tableColumn id="17" xr3:uid="{1E311C6A-3113-4CA5-B518-39E5503F519B}" name="Sharpe Ratio"/>
    <tableColumn id="43" xr3:uid="{8B056BBF-8F2D-4EDA-A59F-C972CE5904BB}" name="Sharpe Ratio Z-Score" dataDxfId="6">
      <calculatedColumnFormula>(Table2[[#This Row],[Sharpe Ratio]]-AVERAGE(Table2[Sharpe Ratio]))/_xlfn.STDEV.P(Table2[Sharpe Ratio])</calculatedColumnFormula>
    </tableColumn>
    <tableColumn id="44" xr3:uid="{39167523-F385-4352-97B3-1CE55E6CE674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18309F7A-CF4E-4E6B-9648-4F6B8F86895D}" name="Rank 1Y" dataDxfId="4">
      <calculatedColumnFormula>_xlfn.RANK.AVG(Table2[[#This Row],[1Y Return vs Nifty Z-Score]],Table2[1Y Return vs Nifty Z-Score])</calculatedColumnFormula>
    </tableColumn>
    <tableColumn id="46" xr3:uid="{A3F8E563-CE19-4410-81A9-3DB460C6127E}" name="Rank 6M" dataDxfId="3">
      <calculatedColumnFormula>_xlfn.RANK.AVG(Table2[[#This Row],[6M Return vs Nifty Z-Score]],Table2[6M Return vs Nifty Z-Score])</calculatedColumnFormula>
    </tableColumn>
    <tableColumn id="47" xr3:uid="{ABC5C146-936D-426C-85FC-0A668DDBC728}" name="Rank Sharpe" dataDxfId="2">
      <calculatedColumnFormula>_xlfn.RANK.AVG(Table2[[#This Row],[Sharpe Ratio Z-Score]],Table2[Sharpe Ratio Z-Score])</calculatedColumnFormula>
    </tableColumn>
    <tableColumn id="48" xr3:uid="{0A83803C-6CE8-4AE4-909A-F684890EC268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3E070-5E9A-467B-8746-DE11C6C091D3}" name="Table1" displayName="Table1" ref="A1:Q1477" totalsRowShown="0">
  <autoFilter ref="A1:Q1477" xr:uid="{B473E070-5E9A-467B-8746-DE11C6C091D3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A41132D5-4B8C-4028-B43E-BF768ECE2023}" name="Name"/>
    <tableColumn id="2" xr3:uid="{54714CB9-C95D-40B4-9DE5-A389178D44E7}" name="Ticker"/>
    <tableColumn id="17" xr3:uid="{047DE616-606B-4550-835B-C5D700457049}" name="Industry" dataDxfId="0"/>
    <tableColumn id="3" xr3:uid="{87081465-6DC9-41ED-A734-D0FC2075049D}" name="Sub-Sector"/>
    <tableColumn id="4" xr3:uid="{D0B0C2D9-B409-4802-8E7E-BA6212956313}" name="Market Cap"/>
    <tableColumn id="5" xr3:uid="{98062E40-C26A-4780-BFC8-BCC98DF131D4}" name="Close Price"/>
    <tableColumn id="6" xr3:uid="{67FAD6CA-6B38-4B90-AF07-6521862E574D}" name="1Y Return vs Nifty"/>
    <tableColumn id="7" xr3:uid="{B5F797F2-9FA5-470C-B7E9-E221BFA6134C}" name="1M Return vs Nifty"/>
    <tableColumn id="8" xr3:uid="{B36F8794-4608-44EF-A3C9-82C4E94CA3AF}" name="6M Return vs Nifty"/>
    <tableColumn id="9" xr3:uid="{758FB157-77E2-4984-A5A3-365A4A115E81}" name="1W Return vs Nifty"/>
    <tableColumn id="10" xr3:uid="{5E0FE369-BB68-4F2A-983D-83F61C04DADF}" name="50D EMA"/>
    <tableColumn id="11" xr3:uid="{E06B7266-8891-4EA7-BBA9-F785B1D2EC79}" name="200D EMA"/>
    <tableColumn id="12" xr3:uid="{C72B0C78-12B2-44EB-AB9D-D6CD8F2ADA8B}" name="RSI Exponential â€“ 14D"/>
    <tableColumn id="13" xr3:uid="{2539944A-C558-4F45-95D3-7C9AAE0B087A}" name="Relative Volume"/>
    <tableColumn id="14" xr3:uid="{20E8553C-C994-45C9-B50D-89B88F135A47}" name="% Away From 52W High"/>
    <tableColumn id="15" xr3:uid="{45D143D3-FDB4-4D4B-82B6-D9CCE82BEFB9}" name="% Away From 52W Low"/>
    <tableColumn id="16" xr3:uid="{FEA903B1-7496-4080-A359-DB959A9299BD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E800-E9BB-4A4D-B067-60C4820611CB}">
  <dimension ref="A1:Z122"/>
  <sheetViews>
    <sheetView topLeftCell="J1" workbookViewId="0">
      <selection activeCell="O3" sqref="O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3183</v>
      </c>
      <c r="C1" t="s">
        <v>3169</v>
      </c>
      <c r="D1" t="s">
        <v>3184</v>
      </c>
      <c r="E1" t="s">
        <v>3185</v>
      </c>
      <c r="F1" t="s">
        <v>7</v>
      </c>
      <c r="G1" t="s">
        <v>5</v>
      </c>
      <c r="H1" t="s">
        <v>3186</v>
      </c>
      <c r="I1" t="s">
        <v>12</v>
      </c>
      <c r="J1" t="s">
        <v>3163</v>
      </c>
      <c r="K1" t="s">
        <v>3164</v>
      </c>
      <c r="L1" t="s">
        <v>3165</v>
      </c>
      <c r="M1" t="s">
        <v>3166</v>
      </c>
      <c r="N1" t="s">
        <v>3167</v>
      </c>
      <c r="O1" t="s">
        <v>3168</v>
      </c>
      <c r="P1" t="s">
        <v>13</v>
      </c>
      <c r="Q1" t="s">
        <v>14</v>
      </c>
      <c r="R1" t="s">
        <v>3187</v>
      </c>
      <c r="S1" t="s">
        <v>3155</v>
      </c>
      <c r="T1" t="s">
        <v>3156</v>
      </c>
      <c r="U1" t="s">
        <v>3173</v>
      </c>
      <c r="V1" t="s">
        <v>15</v>
      </c>
      <c r="W1" t="s">
        <v>3178</v>
      </c>
      <c r="X1" t="s">
        <v>3188</v>
      </c>
      <c r="Y1" t="s">
        <v>3189</v>
      </c>
      <c r="Z1" t="s">
        <v>3190</v>
      </c>
    </row>
    <row r="2" spans="1:26" x14ac:dyDescent="0.3">
      <c r="A2" t="s">
        <v>151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156.5</v>
      </c>
      <c r="X2">
        <f>_xlfn.RANK.AVG(Table3[[#This Row],[Score]],Table3[Score],1)</f>
        <v>4.5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</v>
      </c>
      <c r="Z2">
        <f>_xlfn.RANK.AVG(Table3[[#This Row],[Score 2 ]],Table3[[Score 2 ]],1)</f>
        <v>2</v>
      </c>
    </row>
    <row r="3" spans="1:26" x14ac:dyDescent="0.3">
      <c r="A3" t="s">
        <v>387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156.5</v>
      </c>
      <c r="X3">
        <f>_xlfn.RANK.AVG(Table3[[#This Row],[Score]],Table3[Score],1)</f>
        <v>4.5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</v>
      </c>
      <c r="Z3">
        <f>_xlfn.RANK.AVG(Table3[[#This Row],[Score 2 ]],Table3[[Score 2 ]],1)</f>
        <v>2</v>
      </c>
    </row>
    <row r="4" spans="1:26" x14ac:dyDescent="0.3">
      <c r="A4" t="s">
        <v>487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1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1</v>
      </c>
      <c r="M4" s="1">
        <f>COUNTIFS(Table2[Sub-Sector],Table3[[#This Row],[Sub-Sector]],Table2[% Away From Current Week High],"&lt;=0.05")/Table3[[#This Row],[Count]]</f>
        <v>0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64.5</v>
      </c>
      <c r="X4">
        <f>_xlfn.RANK.AVG(Table3[[#This Row],[Score]],Table3[Score],1)</f>
        <v>1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</v>
      </c>
      <c r="Z4">
        <f>_xlfn.RANK.AVG(Table3[[#This Row],[Score 2 ]],Table3[[Score 2 ]],1)</f>
        <v>2</v>
      </c>
    </row>
    <row r="5" spans="1:26" x14ac:dyDescent="0.3">
      <c r="A5" t="s">
        <v>98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0.33333333333333331</v>
      </c>
      <c r="E5" s="1">
        <f>COUNTIFS(Table2[Sub-Sector],Table3[[#This Row],[Sub-Sector]],Table2[1M Return vs Nifty],"&gt;=5")/Table3[[#This Row],[Count]]</f>
        <v>1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0.66666666666666663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103.5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45.5</v>
      </c>
      <c r="Z5">
        <f>_xlfn.RANK.AVG(Table3[[#This Row],[Score 2 ]],Table3[[Score 2 ]],1)</f>
        <v>4</v>
      </c>
    </row>
    <row r="6" spans="1:26" x14ac:dyDescent="0.3">
      <c r="A6" t="s">
        <v>774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0.33333333333333331</v>
      </c>
      <c r="E6" s="1">
        <f>COUNTIFS(Table2[Sub-Sector],Table3[[#This Row],[Sub-Sector]],Table2[1M Return vs Nifty],"&gt;=5")/Table3[[#This Row],[Count]]</f>
        <v>1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0.66666666666666663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0.33333333333333331</v>
      </c>
      <c r="M6" s="1">
        <f>COUNTIFS(Table2[Sub-Sector],Table3[[#This Row],[Sub-Sector]],Table2[% Away From Current Week High],"&lt;=0.05")/Table3[[#This Row],[Count]]</f>
        <v>0.66666666666666663</v>
      </c>
      <c r="N6" s="1">
        <f>COUNTIFS(Table2[Sub-Sector],Table3[[#This Row],[Sub-Sector]],Table2[% Away From Current Month Low],"&gt;=0.05")/Table3[[#This Row],[Count]]</f>
        <v>0.33333333333333331</v>
      </c>
      <c r="O6" s="1">
        <f>COUNTIFS(Table2[Sub-Sector],Table3[[#This Row],[Sub-Sector]],Table2[% Away From Current Month High],"&lt;=0.05")/Table3[[#This Row],[Count]]</f>
        <v>0.66666666666666663</v>
      </c>
      <c r="P6" s="1">
        <f>COUNTIFS(Table2[Sub-Sector],Table3[[#This Row],[Sub-Sector]],Table2[% Away From 52W High],"&lt;=10")/Table3[[#This Row],[Count]]</f>
        <v>1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0.66666666666666663</v>
      </c>
      <c r="V6" s="1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151.5</v>
      </c>
      <c r="X6">
        <f>_xlfn.RANK.AVG(Table3[[#This Row],[Score]],Table3[Score],1)</f>
        <v>3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93.5</v>
      </c>
      <c r="Z6">
        <f>_xlfn.RANK.AVG(Table3[[#This Row],[Score 2 ]],Table3[[Score 2 ]],1)</f>
        <v>5</v>
      </c>
    </row>
    <row r="7" spans="1:26" x14ac:dyDescent="0.3">
      <c r="A7" t="s">
        <v>190</v>
      </c>
      <c r="B7">
        <f>COUNTIFS(Table2[Sub-Sector],Table3[[#This Row],[Sub-Sector]])</f>
        <v>4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0.25</v>
      </c>
      <c r="E7" s="1">
        <f>COUNTIFS(Table2[Sub-Sector],Table3[[#This Row],[Sub-Sector]],Table2[1M Return vs Nifty],"&gt;=5")/Table3[[#This Row],[Count]]</f>
        <v>0.5</v>
      </c>
      <c r="F7" s="1">
        <f>COUNTIFS(Table2[Sub-Sector],Table3[[#This Row],[Sub-Sector]],Table2[6M Return vs Nifty],"&gt;=10")/Table3[[#This Row],[Count]]</f>
        <v>0.75</v>
      </c>
      <c r="G7" s="1">
        <f>COUNTIFS(Table2[Sub-Sector],Table3[[#This Row],[Sub-Sector]],Table2[1Y Return vs Nifty],"&gt;=10")/Table3[[#This Row],[Count]]</f>
        <v>0.5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0.75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0.75</v>
      </c>
      <c r="L7" s="1">
        <f>COUNTIFS(Table2[Sub-Sector],Table3[[#This Row],[Sub-Sector]],Table2[% Away From Current Week Low],"&gt;=0.05")/Table3[[#This Row],[Count]]</f>
        <v>0.25</v>
      </c>
      <c r="M7" s="1">
        <f>COUNTIFS(Table2[Sub-Sector],Table3[[#This Row],[Sub-Sector]],Table2[% Away From Current Week High],"&lt;=0.05")/Table3[[#This Row],[Count]]</f>
        <v>0.75</v>
      </c>
      <c r="N7" s="1">
        <f>COUNTIFS(Table2[Sub-Sector],Table3[[#This Row],[Sub-Sector]],Table2[% Away From Current Month Low],"&gt;=0.05")/Table3[[#This Row],[Count]]</f>
        <v>0.25</v>
      </c>
      <c r="O7" s="1">
        <f>COUNTIFS(Table2[Sub-Sector],Table3[[#This Row],[Sub-Sector]],Table2[% Away From Current Month High],"&lt;=0.05")/Table3[[#This Row],[Count]]</f>
        <v>0.75</v>
      </c>
      <c r="P7" s="1">
        <f>COUNTIFS(Table2[Sub-Sector],Table3[[#This Row],[Sub-Sector]],Table2[% Away From 52W High],"&lt;=10")/Table3[[#This Row],[Count]]</f>
        <v>0.75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201.5</v>
      </c>
      <c r="X7">
        <f>_xlfn.RANK.AVG(Table3[[#This Row],[Score]],Table3[Score],1)</f>
        <v>9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110</v>
      </c>
      <c r="Z7">
        <f>_xlfn.RANK.AVG(Table3[[#This Row],[Score 2 ]],Table3[[Score 2 ]],1)</f>
        <v>6</v>
      </c>
    </row>
    <row r="8" spans="1:26" x14ac:dyDescent="0.3">
      <c r="A8" t="s">
        <v>54</v>
      </c>
      <c r="B8">
        <f>COUNTIFS(Table2[Sub-Sector],Table3[[#This Row],[Sub-Sector]])</f>
        <v>44</v>
      </c>
      <c r="C8" s="1">
        <f>COUNTIFS(Table2[Sub-Sector],Table3[[#This Row],[Sub-Sector]],Table2[Uptrend],"Uptrend")/Table3[[#This Row],[Count]]</f>
        <v>0.95454545454545459</v>
      </c>
      <c r="D8" s="1">
        <f>COUNTIFS(Table2[Sub-Sector],Table3[[#This Row],[Sub-Sector]],Table2[1W Return vs Nifty],"&gt;=5")/Table3[[#This Row],[Count]]</f>
        <v>0.45454545454545453</v>
      </c>
      <c r="E8" s="1">
        <f>COUNTIFS(Table2[Sub-Sector],Table3[[#This Row],[Sub-Sector]],Table2[1M Return vs Nifty],"&gt;=5")/Table3[[#This Row],[Count]]</f>
        <v>0.65909090909090906</v>
      </c>
      <c r="F8" s="1">
        <f>COUNTIFS(Table2[Sub-Sector],Table3[[#This Row],[Sub-Sector]],Table2[6M Return vs Nifty],"&gt;=10")/Table3[[#This Row],[Count]]</f>
        <v>0.70454545454545459</v>
      </c>
      <c r="G8" s="1">
        <f>COUNTIFS(Table2[Sub-Sector],Table3[[#This Row],[Sub-Sector]],Table2[1Y Return vs Nifty],"&gt;=10")/Table3[[#This Row],[Count]]</f>
        <v>0.68181818181818177</v>
      </c>
      <c r="H8" s="1">
        <f>COUNTIFS(Table2[Sub-Sector],Table3[[#This Row],[Sub-Sector]],Table2[RSI Exponential â€“ 14D],"&gt;=50")/Table3[[#This Row],[Count]]</f>
        <v>0.86363636363636365</v>
      </c>
      <c r="I8" s="1">
        <f>COUNTIFS(Table2[Sub-Sector],Table3[[#This Row],[Sub-Sector]],Table2[Relative Volume],"&gt;=1")/Table3[[#This Row],[Count]]</f>
        <v>0.47727272727272729</v>
      </c>
      <c r="J8" s="1">
        <f>COUNTIFS(Table2[Sub-Sector],Table3[[#This Row],[Sub-Sector]],Table2[% Away From Day Low],"&gt;=0.05")/Table3[[#This Row],[Count]]</f>
        <v>6.8181818181818177E-2</v>
      </c>
      <c r="K8" s="1">
        <f>COUNTIFS(Table2[Sub-Sector],Table3[[#This Row],[Sub-Sector]],Table2[% Away From Day High],"&lt;=0.05")/Table3[[#This Row],[Count]]</f>
        <v>0.86363636363636365</v>
      </c>
      <c r="L8" s="1">
        <f>COUNTIFS(Table2[Sub-Sector],Table3[[#This Row],[Sub-Sector]],Table2[% Away From Current Week Low],"&gt;=0.05")/Table3[[#This Row],[Count]]</f>
        <v>0.38636363636363635</v>
      </c>
      <c r="M8" s="1">
        <f>COUNTIFS(Table2[Sub-Sector],Table3[[#This Row],[Sub-Sector]],Table2[% Away From Current Week High],"&lt;=0.05")/Table3[[#This Row],[Count]]</f>
        <v>0.72727272727272729</v>
      </c>
      <c r="N8" s="1">
        <f>COUNTIFS(Table2[Sub-Sector],Table3[[#This Row],[Sub-Sector]],Table2[% Away From Current Month Low],"&gt;=0.05")/Table3[[#This Row],[Count]]</f>
        <v>0.38636363636363635</v>
      </c>
      <c r="O8" s="1">
        <f>COUNTIFS(Table2[Sub-Sector],Table3[[#This Row],[Sub-Sector]],Table2[% Away From Current Month High],"&lt;=0.05")/Table3[[#This Row],[Count]]</f>
        <v>0.72727272727272729</v>
      </c>
      <c r="P8" s="1">
        <f>COUNTIFS(Table2[Sub-Sector],Table3[[#This Row],[Sub-Sector]],Table2[% Away From 52W High],"&lt;=10")/Table3[[#This Row],[Count]]</f>
        <v>0.86363636363636365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0.88636363636363635</v>
      </c>
      <c r="S8" s="1">
        <f>COUNTIFS(Table2[Sub-Sector],Table3[[#This Row],[Sub-Sector]],Table2[% Price above 50 EMA],"&gt;=0")/Table3[[#This Row],[Count]]</f>
        <v>0.90909090909090906</v>
      </c>
      <c r="T8" s="1">
        <f>COUNTIFS(Table2[Sub-Sector],Table3[[#This Row],[Sub-Sector]],Table2[% Price above 200 EMA],"&gt;=0")/Table3[[#This Row],[Count]]</f>
        <v>0.97727272727272729</v>
      </c>
      <c r="U8" s="1">
        <f>COUNTIFS(Table2[Sub-Sector],Table3[[#This Row],[Sub-Sector]],Table2[Rate of Change - Zone],"Positive")/Table3[[#This Row],[Count]]</f>
        <v>0.86363636363636365</v>
      </c>
      <c r="V8" s="1">
        <f>COUNTIFS(Table2[Sub-Sector],Table3[[#This Row],[Sub-Sector]],Table2[Sharpe Ratio],"&gt;=0.10")/Table3[[#This Row],[Count]]</f>
        <v>0.11363636363636363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196</v>
      </c>
      <c r="X8">
        <f>_xlfn.RANK.AVG(Table3[[#This Row],[Score]],Table3[Score],1)</f>
        <v>8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</v>
      </c>
      <c r="Z8">
        <f>_xlfn.RANK.AVG(Table3[[#This Row],[Score 2 ]],Table3[[Score 2 ]],1)</f>
        <v>7</v>
      </c>
    </row>
    <row r="9" spans="1:26" x14ac:dyDescent="0.3">
      <c r="A9" t="s">
        <v>215</v>
      </c>
      <c r="B9">
        <f>COUNTIFS(Table2[Sub-Sector],Table3[[#This Row],[Sub-Sector]])</f>
        <v>7</v>
      </c>
      <c r="C9" s="1">
        <f>COUNTIFS(Table2[Sub-Sector],Table3[[#This Row],[Sub-Sector]],Table2[Uptrend],"Uptrend")/Table3[[#This Row],[Count]]</f>
        <v>0.8571428571428571</v>
      </c>
      <c r="D9" s="1">
        <f>COUNTIFS(Table2[Sub-Sector],Table3[[#This Row],[Sub-Sector]],Table2[1W Return vs Nifty],"&gt;=5")/Table3[[#This Row],[Count]]</f>
        <v>0.7142857142857143</v>
      </c>
      <c r="E9" s="1">
        <f>COUNTIFS(Table2[Sub-Sector],Table3[[#This Row],[Sub-Sector]],Table2[1M Return vs Nifty],"&gt;=5")/Table3[[#This Row],[Count]]</f>
        <v>0.8571428571428571</v>
      </c>
      <c r="F9" s="1">
        <f>COUNTIFS(Table2[Sub-Sector],Table3[[#This Row],[Sub-Sector]],Table2[6M Return vs Nifty],"&gt;=10")/Table3[[#This Row],[Count]]</f>
        <v>0.42857142857142855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0.8571428571428571</v>
      </c>
      <c r="I9" s="1">
        <f>COUNTIFS(Table2[Sub-Sector],Table3[[#This Row],[Sub-Sector]],Table2[Relative Volume],"&gt;=1")/Table3[[#This Row],[Count]]</f>
        <v>0.7142857142857143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0.42857142857142855</v>
      </c>
      <c r="M9" s="1">
        <f>COUNTIFS(Table2[Sub-Sector],Table3[[#This Row],[Sub-Sector]],Table2[% Away From Current Week High],"&lt;=0.05")/Table3[[#This Row],[Count]]</f>
        <v>0.8571428571428571</v>
      </c>
      <c r="N9" s="1">
        <f>COUNTIFS(Table2[Sub-Sector],Table3[[#This Row],[Sub-Sector]],Table2[% Away From Current Month Low],"&gt;=0.05")/Table3[[#This Row],[Count]]</f>
        <v>0.42857142857142855</v>
      </c>
      <c r="O9" s="1">
        <f>COUNTIFS(Table2[Sub-Sector],Table3[[#This Row],[Sub-Sector]],Table2[% Away From Current Month High],"&lt;=0.05")/Table3[[#This Row],[Count]]</f>
        <v>0.8571428571428571</v>
      </c>
      <c r="P9" s="1">
        <f>COUNTIFS(Table2[Sub-Sector],Table3[[#This Row],[Sub-Sector]],Table2[% Away From 52W High],"&lt;=10")/Table3[[#This Row],[Count]]</f>
        <v>0.8571428571428571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0.8571428571428571</v>
      </c>
      <c r="V9" s="1">
        <f>COUNTIFS(Table2[Sub-Sector],Table3[[#This Row],[Sub-Sector]],Table2[Sharpe Ratio],"&gt;=0.10")/Table3[[#This Row],[Count]]</f>
        <v>0.42857142857142855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178.5</v>
      </c>
      <c r="X9">
        <f>_xlfn.RANK.AVG(Table3[[#This Row],[Score]],Table3[Score],1)</f>
        <v>7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113.5</v>
      </c>
      <c r="Z9">
        <f>_xlfn.RANK.AVG(Table3[[#This Row],[Score 2 ]],Table3[[Score 2 ]],1)</f>
        <v>8</v>
      </c>
    </row>
    <row r="10" spans="1:26" x14ac:dyDescent="0.3">
      <c r="A10" t="s">
        <v>982</v>
      </c>
      <c r="B10">
        <f>COUNTIFS(Table2[Sub-Sector],Table3[[#This Row],[Sub-Sector]])</f>
        <v>1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1</v>
      </c>
      <c r="E10" s="1">
        <f>COUNTIFS(Table2[Sub-Sector],Table3[[#This Row],[Sub-Sector]],Table2[1M Return vs Nifty],"&gt;=5")/Table3[[#This Row],[Count]]</f>
        <v>1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0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0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160</v>
      </c>
      <c r="X10">
        <f>_xlfn.RANK.AVG(Table3[[#This Row],[Score]],Table3[Score],1)</f>
        <v>6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131.5</v>
      </c>
      <c r="Z10">
        <f>_xlfn.RANK.AVG(Table3[[#This Row],[Score 2 ]],Table3[[Score 2 ]],1)</f>
        <v>9</v>
      </c>
    </row>
    <row r="11" spans="1:26" x14ac:dyDescent="0.3">
      <c r="A11" t="s">
        <v>353</v>
      </c>
      <c r="B11">
        <f>COUNTIFS(Table2[Sub-Sector],Table3[[#This Row],[Sub-Sector]])</f>
        <v>10</v>
      </c>
      <c r="C11" s="1">
        <f>COUNTIFS(Table2[Sub-Sector],Table3[[#This Row],[Sub-Sector]],Table2[Uptrend],"Uptrend")/Table3[[#This Row],[Count]]</f>
        <v>0.9</v>
      </c>
      <c r="D11" s="1">
        <f>COUNTIFS(Table2[Sub-Sector],Table3[[#This Row],[Sub-Sector]],Table2[1W Return vs Nifty],"&gt;=5")/Table3[[#This Row],[Count]]</f>
        <v>0.1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0.9</v>
      </c>
      <c r="G11" s="1">
        <f>COUNTIFS(Table2[Sub-Sector],Table3[[#This Row],[Sub-Sector]],Table2[1Y Return vs Nifty],"&gt;=10")/Table3[[#This Row],[Count]]</f>
        <v>0.7</v>
      </c>
      <c r="H11" s="1">
        <f>COUNTIFS(Table2[Sub-Sector],Table3[[#This Row],[Sub-Sector]],Table2[RSI Exponential â€“ 14D],"&gt;=50")/Table3[[#This Row],[Count]]</f>
        <v>0.6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0.9</v>
      </c>
      <c r="L11" s="1">
        <f>COUNTIFS(Table2[Sub-Sector],Table3[[#This Row],[Sub-Sector]],Table2[% Away From Current Week Low],"&gt;=0.05")/Table3[[#This Row],[Count]]</f>
        <v>0.1</v>
      </c>
      <c r="M11" s="1">
        <f>COUNTIFS(Table2[Sub-Sector],Table3[[#This Row],[Sub-Sector]],Table2[% Away From Current Week High],"&lt;=0.05")/Table3[[#This Row],[Count]]</f>
        <v>0.6</v>
      </c>
      <c r="N11" s="1">
        <f>COUNTIFS(Table2[Sub-Sector],Table3[[#This Row],[Sub-Sector]],Table2[% Away From Current Month Low],"&gt;=0.05")/Table3[[#This Row],[Count]]</f>
        <v>0.1</v>
      </c>
      <c r="O11" s="1">
        <f>COUNTIFS(Table2[Sub-Sector],Table3[[#This Row],[Sub-Sector]],Table2[% Away From Current Month High],"&lt;=0.05")/Table3[[#This Row],[Count]]</f>
        <v>0.6</v>
      </c>
      <c r="P11" s="1">
        <f>COUNTIFS(Table2[Sub-Sector],Table3[[#This Row],[Sub-Sector]],Table2[% Away From 52W High],"&lt;=10")/Table3[[#This Row],[Count]]</f>
        <v>0.5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0.6</v>
      </c>
      <c r="S11" s="1">
        <f>COUNTIFS(Table2[Sub-Sector],Table3[[#This Row],[Sub-Sector]],Table2[% Price above 50 EMA],"&gt;=0")/Table3[[#This Row],[Count]]</f>
        <v>0.8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0.2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</v>
      </c>
      <c r="X11">
        <f>_xlfn.RANK.AVG(Table3[[#This Row],[Score]],Table3[Score],1)</f>
        <v>19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1">
        <f>_xlfn.RANK.AVG(Table3[[#This Row],[Score 2 ]],Table3[[Score 2 ]],1)</f>
        <v>10</v>
      </c>
    </row>
    <row r="12" spans="1:26" x14ac:dyDescent="0.3">
      <c r="A12" t="s">
        <v>81</v>
      </c>
      <c r="B12">
        <f>COUNTIFS(Table2[Sub-Sector],Table3[[#This Row],[Sub-Sector]])</f>
        <v>5</v>
      </c>
      <c r="C12" s="1">
        <f>COUNTIFS(Table2[Sub-Sector],Table3[[#This Row],[Sub-Sector]],Table2[Uptrend],"Uptrend")/Table3[[#This Row],[Count]]</f>
        <v>0.8</v>
      </c>
      <c r="D12" s="1">
        <f>COUNTIFS(Table2[Sub-Sector],Table3[[#This Row],[Sub-Sector]],Table2[1W Return vs Nifty],"&gt;=5")/Table3[[#This Row],[Count]]</f>
        <v>0.8</v>
      </c>
      <c r="E12" s="1">
        <f>COUNTIFS(Table2[Sub-Sector],Table3[[#This Row],[Sub-Sector]],Table2[1M Return vs Nifty],"&gt;=5")/Table3[[#This Row],[Count]]</f>
        <v>0.8</v>
      </c>
      <c r="F12" s="1">
        <f>COUNTIFS(Table2[Sub-Sector],Table3[[#This Row],[Sub-Sector]],Table2[6M Return vs Nifty],"&gt;=10")/Table3[[#This Row],[Count]]</f>
        <v>0.6</v>
      </c>
      <c r="G12" s="1">
        <f>COUNTIFS(Table2[Sub-Sector],Table3[[#This Row],[Sub-Sector]],Table2[1Y Return vs Nifty],"&gt;=10")/Table3[[#This Row],[Count]]</f>
        <v>0.6</v>
      </c>
      <c r="H12" s="1">
        <f>COUNTIFS(Table2[Sub-Sector],Table3[[#This Row],[Sub-Sector]],Table2[RSI Exponential â€“ 14D],"&gt;=50")/Table3[[#This Row],[Count]]</f>
        <v>0.8</v>
      </c>
      <c r="I12" s="1">
        <f>COUNTIFS(Table2[Sub-Sector],Table3[[#This Row],[Sub-Sector]],Table2[Relative Volume],"&gt;=1")/Table3[[#This Row],[Count]]</f>
        <v>0.6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0.6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0.6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0.8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0.8</v>
      </c>
      <c r="S12" s="1">
        <f>COUNTIFS(Table2[Sub-Sector],Table3[[#This Row],[Sub-Sector]],Table2[% Price above 50 EMA],"&gt;=0")/Table3[[#This Row],[Count]]</f>
        <v>0.8</v>
      </c>
      <c r="T12" s="1">
        <f>COUNTIFS(Table2[Sub-Sector],Table3[[#This Row],[Sub-Sector]],Table2[% Price above 200 EMA],"&gt;=0")/Table3[[#This Row],[Count]]</f>
        <v>0.8</v>
      </c>
      <c r="U12" s="1">
        <f>COUNTIFS(Table2[Sub-Sector],Table3[[#This Row],[Sub-Sector]],Table2[Rate of Change - Zone],"Positive")/Table3[[#This Row],[Count]]</f>
        <v>0.8</v>
      </c>
      <c r="V12" s="1">
        <f>COUNTIFS(Table2[Sub-Sector],Table3[[#This Row],[Sub-Sector]],Table2[Sharpe Ratio],"&gt;=0.10")/Table3[[#This Row],[Count]]</f>
        <v>0.4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209.5</v>
      </c>
      <c r="X12">
        <f>_xlfn.RANK.AVG(Table3[[#This Row],[Score]],Table3[Score],1)</f>
        <v>12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2">
        <f>_xlfn.RANK.AVG(Table3[[#This Row],[Score 2 ]],Table3[[Score 2 ]],1)</f>
        <v>11</v>
      </c>
    </row>
    <row r="13" spans="1:26" x14ac:dyDescent="0.3">
      <c r="A13" t="s">
        <v>252</v>
      </c>
      <c r="B13">
        <f>COUNTIFS(Table2[Sub-Sector],Table3[[#This Row],[Sub-Sector]])</f>
        <v>6</v>
      </c>
      <c r="C13" s="1">
        <f>COUNTIFS(Table2[Sub-Sector],Table3[[#This Row],[Sub-Sector]],Table2[Uptrend],"Uptrend")/Table3[[#This Row],[Count]]</f>
        <v>0.83333333333333337</v>
      </c>
      <c r="D13" s="1">
        <f>COUNTIFS(Table2[Sub-Sector],Table3[[#This Row],[Sub-Sector]],Table2[1W Return vs Nifty],"&gt;=5")/Table3[[#This Row],[Count]]</f>
        <v>0.5</v>
      </c>
      <c r="E13" s="1">
        <f>COUNTIFS(Table2[Sub-Sector],Table3[[#This Row],[Sub-Sector]],Table2[1M Return vs Nifty],"&gt;=5")/Table3[[#This Row],[Count]]</f>
        <v>0.5</v>
      </c>
      <c r="F13" s="1">
        <f>COUNTIFS(Table2[Sub-Sector],Table3[[#This Row],[Sub-Sector]],Table2[6M Return vs Nifty],"&gt;=10")/Table3[[#This Row],[Count]]</f>
        <v>0.66666666666666663</v>
      </c>
      <c r="G13" s="1">
        <f>COUNTIFS(Table2[Sub-Sector],Table3[[#This Row],[Sub-Sector]],Table2[1Y Return vs Nifty],"&gt;=10")/Table3[[#This Row],[Count]]</f>
        <v>0.5</v>
      </c>
      <c r="H13" s="1">
        <f>COUNTIFS(Table2[Sub-Sector],Table3[[#This Row],[Sub-Sector]],Table2[RSI Exponential â€“ 14D],"&gt;=50")/Table3[[#This Row],[Count]]</f>
        <v>0.66666666666666663</v>
      </c>
      <c r="I13" s="1">
        <f>COUNTIFS(Table2[Sub-Sector],Table3[[#This Row],[Sub-Sector]],Table2[Relative Volume],"&gt;=1")/Table3[[#This Row],[Count]]</f>
        <v>0.66666666666666663</v>
      </c>
      <c r="J13" s="1">
        <f>COUNTIFS(Table2[Sub-Sector],Table3[[#This Row],[Sub-Sector]],Table2[% Away From Day Low],"&gt;=0.05")/Table3[[#This Row],[Count]]</f>
        <v>0.16666666666666666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0.33333333333333331</v>
      </c>
      <c r="M13" s="1">
        <f>COUNTIFS(Table2[Sub-Sector],Table3[[#This Row],[Sub-Sector]],Table2[% Away From Current Week High],"&lt;=0.05")/Table3[[#This Row],[Count]]</f>
        <v>0.66666666666666663</v>
      </c>
      <c r="N13" s="1">
        <f>COUNTIFS(Table2[Sub-Sector],Table3[[#This Row],[Sub-Sector]],Table2[% Away From Current Month Low],"&gt;=0.05")/Table3[[#This Row],[Count]]</f>
        <v>0.33333333333333331</v>
      </c>
      <c r="O13" s="1">
        <f>COUNTIFS(Table2[Sub-Sector],Table3[[#This Row],[Sub-Sector]],Table2[% Away From Current Month High],"&lt;=0.05")/Table3[[#This Row],[Count]]</f>
        <v>0.66666666666666663</v>
      </c>
      <c r="P13" s="1">
        <f>COUNTIFS(Table2[Sub-Sector],Table3[[#This Row],[Sub-Sector]],Table2[% Away From 52W High],"&lt;=10")/Table3[[#This Row],[Count]]</f>
        <v>0.83333333333333337</v>
      </c>
      <c r="Q13" s="1">
        <f>COUNTIFS(Table2[Sub-Sector],Table3[[#This Row],[Sub-Sector]],Table2[% Away From 52W Low],"&gt;=10")/Table3[[#This Row],[Count]]</f>
        <v>0.83333333333333337</v>
      </c>
      <c r="R13" s="1">
        <f>COUNTIFS(Table2[Sub-Sector],Table3[[#This Row],[Sub-Sector]],Table2[% Price above 20 EMA],"&gt;=0")/Table3[[#This Row],[Count]]</f>
        <v>0.66666666666666663</v>
      </c>
      <c r="S13" s="1">
        <f>COUNTIFS(Table2[Sub-Sector],Table3[[#This Row],[Sub-Sector]],Table2[% Price above 50 EMA],"&gt;=0")/Table3[[#This Row],[Count]]</f>
        <v>0.83333333333333337</v>
      </c>
      <c r="T13" s="1">
        <f>COUNTIFS(Table2[Sub-Sector],Table3[[#This Row],[Sub-Sector]],Table2[% Price above 200 EMA],"&gt;=0")/Table3[[#This Row],[Count]]</f>
        <v>0.83333333333333337</v>
      </c>
      <c r="U13" s="1">
        <f>COUNTIFS(Table2[Sub-Sector],Table3[[#This Row],[Sub-Sector]],Table2[Rate of Change - Zone],"Positive")/Table3[[#This Row],[Count]]</f>
        <v>0.66666666666666663</v>
      </c>
      <c r="V13" s="1">
        <f>COUNTIFS(Table2[Sub-Sector],Table3[[#This Row],[Sub-Sector]],Table2[Sharpe Ratio],"&gt;=0.10")/Table3[[#This Row],[Count]]</f>
        <v>0.16666666666666666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242</v>
      </c>
      <c r="X13">
        <f>_xlfn.RANK.AVG(Table3[[#This Row],[Score]],Table3[Score],1)</f>
        <v>15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13">
        <f>_xlfn.RANK.AVG(Table3[[#This Row],[Score 2 ]],Table3[[Score 2 ]],1)</f>
        <v>12</v>
      </c>
    </row>
    <row r="14" spans="1:26" x14ac:dyDescent="0.3">
      <c r="A14" t="s">
        <v>417</v>
      </c>
      <c r="B14">
        <f>COUNTIFS(Table2[Sub-Sector],Table3[[#This Row],[Sub-Sector]])</f>
        <v>11</v>
      </c>
      <c r="C14" s="1">
        <f>COUNTIFS(Table2[Sub-Sector],Table3[[#This Row],[Sub-Sector]],Table2[Uptrend],"Uptrend")/Table3[[#This Row],[Count]]</f>
        <v>0.63636363636363635</v>
      </c>
      <c r="D14" s="1">
        <f>COUNTIFS(Table2[Sub-Sector],Table3[[#This Row],[Sub-Sector]],Table2[1W Return vs Nifty],"&gt;=5")/Table3[[#This Row],[Count]]</f>
        <v>0.36363636363636365</v>
      </c>
      <c r="E14" s="1">
        <f>COUNTIFS(Table2[Sub-Sector],Table3[[#This Row],[Sub-Sector]],Table2[1M Return vs Nifty],"&gt;=5")/Table3[[#This Row],[Count]]</f>
        <v>0.45454545454545453</v>
      </c>
      <c r="F14" s="1">
        <f>COUNTIFS(Table2[Sub-Sector],Table3[[#This Row],[Sub-Sector]],Table2[6M Return vs Nifty],"&gt;=10")/Table3[[#This Row],[Count]]</f>
        <v>0.54545454545454541</v>
      </c>
      <c r="G14" s="1">
        <f>COUNTIFS(Table2[Sub-Sector],Table3[[#This Row],[Sub-Sector]],Table2[1Y Return vs Nifty],"&gt;=10")/Table3[[#This Row],[Count]]</f>
        <v>0.54545454545454541</v>
      </c>
      <c r="H14" s="1">
        <f>COUNTIFS(Table2[Sub-Sector],Table3[[#This Row],[Sub-Sector]],Table2[RSI Exponential â€“ 14D],"&gt;=50")/Table3[[#This Row],[Count]]</f>
        <v>0.63636363636363635</v>
      </c>
      <c r="I14" s="1">
        <f>COUNTIFS(Table2[Sub-Sector],Table3[[#This Row],[Sub-Sector]],Table2[Relative Volume],"&gt;=1")/Table3[[#This Row],[Count]]</f>
        <v>0.54545454545454541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0.81818181818181823</v>
      </c>
      <c r="L14" s="1">
        <f>COUNTIFS(Table2[Sub-Sector],Table3[[#This Row],[Sub-Sector]],Table2[% Away From Current Week Low],"&gt;=0.05")/Table3[[#This Row],[Count]]</f>
        <v>0.36363636363636365</v>
      </c>
      <c r="M14" s="1">
        <f>COUNTIFS(Table2[Sub-Sector],Table3[[#This Row],[Sub-Sector]],Table2[% Away From Current Week High],"&lt;=0.05")/Table3[[#This Row],[Count]]</f>
        <v>0.63636363636363635</v>
      </c>
      <c r="N14" s="1">
        <f>COUNTIFS(Table2[Sub-Sector],Table3[[#This Row],[Sub-Sector]],Table2[% Away From Current Month Low],"&gt;=0.05")/Table3[[#This Row],[Count]]</f>
        <v>0.36363636363636365</v>
      </c>
      <c r="O14" s="1">
        <f>COUNTIFS(Table2[Sub-Sector],Table3[[#This Row],[Sub-Sector]],Table2[% Away From Current Month High],"&lt;=0.05")/Table3[[#This Row],[Count]]</f>
        <v>0.63636363636363635</v>
      </c>
      <c r="P14" s="1">
        <f>COUNTIFS(Table2[Sub-Sector],Table3[[#This Row],[Sub-Sector]],Table2[% Away From 52W High],"&lt;=10")/Table3[[#This Row],[Count]]</f>
        <v>0.54545454545454541</v>
      </c>
      <c r="Q14" s="1">
        <f>COUNTIFS(Table2[Sub-Sector],Table3[[#This Row],[Sub-Sector]],Table2[% Away From 52W Low],"&gt;=10")/Table3[[#This Row],[Count]]</f>
        <v>0.72727272727272729</v>
      </c>
      <c r="R14" s="1">
        <f>COUNTIFS(Table2[Sub-Sector],Table3[[#This Row],[Sub-Sector]],Table2[% Price above 20 EMA],"&gt;=0")/Table3[[#This Row],[Count]]</f>
        <v>0.63636363636363635</v>
      </c>
      <c r="S14" s="1">
        <f>COUNTIFS(Table2[Sub-Sector],Table3[[#This Row],[Sub-Sector]],Table2[% Price above 50 EMA],"&gt;=0")/Table3[[#This Row],[Count]]</f>
        <v>0.63636363636363635</v>
      </c>
      <c r="T14" s="1">
        <f>COUNTIFS(Table2[Sub-Sector],Table3[[#This Row],[Sub-Sector]],Table2[% Price above 200 EMA],"&gt;=0")/Table3[[#This Row],[Count]]</f>
        <v>0.72727272727272729</v>
      </c>
      <c r="U14" s="1">
        <f>COUNTIFS(Table2[Sub-Sector],Table3[[#This Row],[Sub-Sector]],Table2[Rate of Change - Zone],"Positive")/Table3[[#This Row],[Count]]</f>
        <v>0.72727272727272729</v>
      </c>
      <c r="V14" s="1">
        <f>COUNTIFS(Table2[Sub-Sector],Table3[[#This Row],[Sub-Sector]],Table2[Sharpe Ratio],"&gt;=0.10")/Table3[[#This Row],[Count]]</f>
        <v>0.36363636363636365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</v>
      </c>
      <c r="X14">
        <f>_xlfn.RANK.AVG(Table3[[#This Row],[Score]],Table3[Score],1)</f>
        <v>22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14">
        <f>_xlfn.RANK.AVG(Table3[[#This Row],[Score 2 ]],Table3[[Score 2 ]],1)</f>
        <v>13</v>
      </c>
    </row>
    <row r="15" spans="1:26" x14ac:dyDescent="0.3">
      <c r="A15" t="s">
        <v>182</v>
      </c>
      <c r="B15">
        <f>COUNTIFS(Table2[Sub-Sector],Table3[[#This Row],[Sub-Sector]])</f>
        <v>9</v>
      </c>
      <c r="C15" s="1">
        <f>COUNTIFS(Table2[Sub-Sector],Table3[[#This Row],[Sub-Sector]],Table2[Uptrend],"Uptrend")/Table3[[#This Row],[Count]]</f>
        <v>0.88888888888888884</v>
      </c>
      <c r="D15" s="1">
        <f>COUNTIFS(Table2[Sub-Sector],Table3[[#This Row],[Sub-Sector]],Table2[1W Return vs Nifty],"&gt;=5")/Table3[[#This Row],[Count]]</f>
        <v>0.1111111111111111</v>
      </c>
      <c r="E15" s="1">
        <f>COUNTIFS(Table2[Sub-Sector],Table3[[#This Row],[Sub-Sector]],Table2[1M Return vs Nifty],"&gt;=5")/Table3[[#This Row],[Count]]</f>
        <v>0.44444444444444442</v>
      </c>
      <c r="F15" s="1">
        <f>COUNTIFS(Table2[Sub-Sector],Table3[[#This Row],[Sub-Sector]],Table2[6M Return vs Nifty],"&gt;=10")/Table3[[#This Row],[Count]]</f>
        <v>0.66666666666666663</v>
      </c>
      <c r="G15" s="1">
        <f>COUNTIFS(Table2[Sub-Sector],Table3[[#This Row],[Sub-Sector]],Table2[1Y Return vs Nifty],"&gt;=10")/Table3[[#This Row],[Count]]</f>
        <v>0.55555555555555558</v>
      </c>
      <c r="H15" s="1">
        <f>COUNTIFS(Table2[Sub-Sector],Table3[[#This Row],[Sub-Sector]],Table2[RSI Exponential â€“ 14D],"&gt;=50")/Table3[[#This Row],[Count]]</f>
        <v>0.66666666666666663</v>
      </c>
      <c r="I15" s="1">
        <f>COUNTIFS(Table2[Sub-Sector],Table3[[#This Row],[Sub-Sector]],Table2[Relative Volume],"&gt;=1")/Table3[[#This Row],[Count]]</f>
        <v>0.44444444444444442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0.33333333333333331</v>
      </c>
      <c r="M15" s="1">
        <f>COUNTIFS(Table2[Sub-Sector],Table3[[#This Row],[Sub-Sector]],Table2[% Away From Current Week High],"&lt;=0.05")/Table3[[#This Row],[Count]]</f>
        <v>0.88888888888888884</v>
      </c>
      <c r="N15" s="1">
        <f>COUNTIFS(Table2[Sub-Sector],Table3[[#This Row],[Sub-Sector]],Table2[% Away From Current Month Low],"&gt;=0.05")/Table3[[#This Row],[Count]]</f>
        <v>0.33333333333333331</v>
      </c>
      <c r="O15" s="1">
        <f>COUNTIFS(Table2[Sub-Sector],Table3[[#This Row],[Sub-Sector]],Table2[% Away From Current Month High],"&lt;=0.05")/Table3[[#This Row],[Count]]</f>
        <v>0.88888888888888884</v>
      </c>
      <c r="P15" s="1">
        <f>COUNTIFS(Table2[Sub-Sector],Table3[[#This Row],[Sub-Sector]],Table2[% Away From 52W High],"&lt;=10")/Table3[[#This Row],[Count]]</f>
        <v>0.88888888888888884</v>
      </c>
      <c r="Q15" s="1">
        <f>COUNTIFS(Table2[Sub-Sector],Table3[[#This Row],[Sub-Sector]],Table2[% Away From 52W Low],"&gt;=10")/Table3[[#This Row],[Count]]</f>
        <v>0.88888888888888884</v>
      </c>
      <c r="R15" s="1">
        <f>COUNTIFS(Table2[Sub-Sector],Table3[[#This Row],[Sub-Sector]],Table2[% Price above 20 EMA],"&gt;=0")/Table3[[#This Row],[Count]]</f>
        <v>0.66666666666666663</v>
      </c>
      <c r="S15" s="1">
        <f>COUNTIFS(Table2[Sub-Sector],Table3[[#This Row],[Sub-Sector]],Table2[% Price above 50 EMA],"&gt;=0")/Table3[[#This Row],[Count]]</f>
        <v>0.88888888888888884</v>
      </c>
      <c r="T15" s="1">
        <f>COUNTIFS(Table2[Sub-Sector],Table3[[#This Row],[Sub-Sector]],Table2[% Price above 200 EMA],"&gt;=0")/Table3[[#This Row],[Count]]</f>
        <v>0.88888888888888884</v>
      </c>
      <c r="U15" s="1">
        <f>COUNTIFS(Table2[Sub-Sector],Table3[[#This Row],[Sub-Sector]],Table2[Rate of Change - Zone],"Positive")/Table3[[#This Row],[Count]]</f>
        <v>0.66666666666666663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299.5</v>
      </c>
      <c r="X15">
        <f>_xlfn.RANK.AVG(Table3[[#This Row],[Score]],Table3[Score],1)</f>
        <v>24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15">
        <f>_xlfn.RANK.AVG(Table3[[#This Row],[Score 2 ]],Table3[[Score 2 ]],1)</f>
        <v>14</v>
      </c>
    </row>
    <row r="16" spans="1:26" x14ac:dyDescent="0.3">
      <c r="A16" t="s">
        <v>228</v>
      </c>
      <c r="B16">
        <f>COUNTIFS(Table2[Sub-Sector],Table3[[#This Row],[Sub-Sector]])</f>
        <v>3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0.66666666666666663</v>
      </c>
      <c r="E16" s="1">
        <f>COUNTIFS(Table2[Sub-Sector],Table3[[#This Row],[Sub-Sector]],Table2[1M Return vs Nifty],"&gt;=5")/Table3[[#This Row],[Count]]</f>
        <v>0.66666666666666663</v>
      </c>
      <c r="F16" s="1">
        <f>COUNTIFS(Table2[Sub-Sector],Table3[[#This Row],[Sub-Sector]],Table2[6M Return vs Nifty],"&gt;=10")/Table3[[#This Row],[Count]]</f>
        <v>0.66666666666666663</v>
      </c>
      <c r="G16" s="1">
        <f>COUNTIFS(Table2[Sub-Sector],Table3[[#This Row],[Sub-Sector]],Table2[1Y Return vs Nifty],"&gt;=10")/Table3[[#This Row],[Count]]</f>
        <v>0.66666666666666663</v>
      </c>
      <c r="H16" s="1">
        <f>COUNTIFS(Table2[Sub-Sector],Table3[[#This Row],[Sub-Sector]],Table2[RSI Exponential â€“ 14D],"&gt;=50")/Table3[[#This Row],[Count]]</f>
        <v>0.66666666666666663</v>
      </c>
      <c r="I16" s="1">
        <f>COUNTIFS(Table2[Sub-Sector],Table3[[#This Row],[Sub-Sector]],Table2[Relative Volume],"&gt;=1")/Table3[[#This Row],[Count]]</f>
        <v>0.33333333333333331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0.66666666666666663</v>
      </c>
      <c r="M16" s="1">
        <f>COUNTIFS(Table2[Sub-Sector],Table3[[#This Row],[Sub-Sector]],Table2[% Away From Current Week High],"&lt;=0.05")/Table3[[#This Row],[Count]]</f>
        <v>0.33333333333333331</v>
      </c>
      <c r="N16" s="1">
        <f>COUNTIFS(Table2[Sub-Sector],Table3[[#This Row],[Sub-Sector]],Table2[% Away From Current Month Low],"&gt;=0.05")/Table3[[#This Row],[Count]]</f>
        <v>0.66666666666666663</v>
      </c>
      <c r="O16" s="1">
        <f>COUNTIFS(Table2[Sub-Sector],Table3[[#This Row],[Sub-Sector]],Table2[% Away From Current Month High],"&lt;=0.05")/Table3[[#This Row],[Count]]</f>
        <v>0.33333333333333331</v>
      </c>
      <c r="P16" s="1">
        <f>COUNTIFS(Table2[Sub-Sector],Table3[[#This Row],[Sub-Sector]],Table2[% Away From 52W High],"&lt;=10")/Table3[[#This Row],[Count]]</f>
        <v>0.66666666666666663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0.66666666666666663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0.66666666666666663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207.5</v>
      </c>
      <c r="X16">
        <f>_xlfn.RANK.AVG(Table3[[#This Row],[Score]],Table3[Score],1)</f>
        <v>10.5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16">
        <f>_xlfn.RANK.AVG(Table3[[#This Row],[Score 2 ]],Table3[[Score 2 ]],1)</f>
        <v>15.5</v>
      </c>
    </row>
    <row r="17" spans="1:26" x14ac:dyDescent="0.3">
      <c r="A17" t="s">
        <v>72</v>
      </c>
      <c r="B17">
        <f>COUNTIFS(Table2[Sub-Sector],Table3[[#This Row],[Sub-Sector]])</f>
        <v>3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0.66666666666666663</v>
      </c>
      <c r="E17" s="1">
        <f>COUNTIFS(Table2[Sub-Sector],Table3[[#This Row],[Sub-Sector]],Table2[1M Return vs Nifty],"&gt;=5")/Table3[[#This Row],[Count]]</f>
        <v>0.66666666666666663</v>
      </c>
      <c r="F17" s="1">
        <f>COUNTIFS(Table2[Sub-Sector],Table3[[#This Row],[Sub-Sector]],Table2[6M Return vs Nifty],"&gt;=10")/Table3[[#This Row],[Count]]</f>
        <v>0.66666666666666663</v>
      </c>
      <c r="G17" s="1">
        <f>COUNTIFS(Table2[Sub-Sector],Table3[[#This Row],[Sub-Sector]],Table2[1Y Return vs Nifty],"&gt;=10")/Table3[[#This Row],[Count]]</f>
        <v>0.66666666666666663</v>
      </c>
      <c r="H17" s="1">
        <f>COUNTIFS(Table2[Sub-Sector],Table3[[#This Row],[Sub-Sector]],Table2[RSI Exponential â€“ 14D],"&gt;=50")/Table3[[#This Row],[Count]]</f>
        <v>0.66666666666666663</v>
      </c>
      <c r="I17" s="1">
        <f>COUNTIFS(Table2[Sub-Sector],Table3[[#This Row],[Sub-Sector]],Table2[Relative Volume],"&gt;=1")/Table3[[#This Row],[Count]]</f>
        <v>0.33333333333333331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0.66666666666666663</v>
      </c>
      <c r="L17" s="1">
        <f>COUNTIFS(Table2[Sub-Sector],Table3[[#This Row],[Sub-Sector]],Table2[% Away From Current Week Low],"&gt;=0.05")/Table3[[#This Row],[Count]]</f>
        <v>0.33333333333333331</v>
      </c>
      <c r="M17" s="1">
        <f>COUNTIFS(Table2[Sub-Sector],Table3[[#This Row],[Sub-Sector]],Table2[% Away From Current Week High],"&lt;=0.05")/Table3[[#This Row],[Count]]</f>
        <v>0.66666666666666663</v>
      </c>
      <c r="N17" s="1">
        <f>COUNTIFS(Table2[Sub-Sector],Table3[[#This Row],[Sub-Sector]],Table2[% Away From Current Month Low],"&gt;=0.05")/Table3[[#This Row],[Count]]</f>
        <v>0.33333333333333331</v>
      </c>
      <c r="O17" s="1">
        <f>COUNTIFS(Table2[Sub-Sector],Table3[[#This Row],[Sub-Sector]],Table2[% Away From Current Month High],"&lt;=0.05")/Table3[[#This Row],[Count]]</f>
        <v>0.66666666666666663</v>
      </c>
      <c r="P17" s="1">
        <f>COUNTIFS(Table2[Sub-Sector],Table3[[#This Row],[Sub-Sector]],Table2[% Away From 52W High],"&lt;=10")/Table3[[#This Row],[Count]]</f>
        <v>0.66666666666666663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0.66666666666666663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0.66666666666666663</v>
      </c>
      <c r="V17" s="1">
        <f>COUNTIFS(Table2[Sub-Sector],Table3[[#This Row],[Sub-Sector]],Table2[Sharpe Ratio],"&gt;=0.10")/Table3[[#This Row],[Count]]</f>
        <v>0.33333333333333331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207.5</v>
      </c>
      <c r="X17">
        <f>_xlfn.RANK.AVG(Table3[[#This Row],[Score]],Table3[Score],1)</f>
        <v>10.5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17">
        <f>_xlfn.RANK.AVG(Table3[[#This Row],[Score 2 ]],Table3[[Score 2 ]],1)</f>
        <v>15.5</v>
      </c>
    </row>
    <row r="18" spans="1:26" x14ac:dyDescent="0.3">
      <c r="A18" t="s">
        <v>713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0.5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0.5</v>
      </c>
      <c r="M18" s="1">
        <f>COUNTIFS(Table2[Sub-Sector],Table3[[#This Row],[Sub-Sector]],Table2[% Away From Current Week High],"&lt;=0.05")/Table3[[#This Row],[Count]]</f>
        <v>0.5</v>
      </c>
      <c r="N18" s="1">
        <f>COUNTIFS(Table2[Sub-Sector],Table3[[#This Row],[Sub-Sector]],Table2[% Away From Current Month Low],"&gt;=0.05")/Table3[[#This Row],[Count]]</f>
        <v>0.5</v>
      </c>
      <c r="O18" s="1">
        <f>COUNTIFS(Table2[Sub-Sector],Table3[[#This Row],[Sub-Sector]],Table2[% Away From Current Month High],"&lt;=0.05")/Table3[[#This Row],[Count]]</f>
        <v>0.5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0.5</v>
      </c>
      <c r="S18" s="1">
        <f>COUNTIFS(Table2[Sub-Sector],Table3[[#This Row],[Sub-Sector]],Table2[% Price above 50 EMA],"&gt;=0")/Table3[[#This Row],[Count]]</f>
        <v>0.5</v>
      </c>
      <c r="T18" s="1">
        <f>COUNTIFS(Table2[Sub-Sector],Table3[[#This Row],[Sub-Sector]],Table2[% Price above 200 EMA],"&gt;=0")/Table3[[#This Row],[Count]]</f>
        <v>0.5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</v>
      </c>
      <c r="X18">
        <f>_xlfn.RANK.AVG(Table3[[#This Row],[Score]],Table3[Score],1)</f>
        <v>23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18">
        <f>_xlfn.RANK.AVG(Table3[[#This Row],[Score 2 ]],Table3[[Score 2 ]],1)</f>
        <v>17</v>
      </c>
    </row>
    <row r="19" spans="1:26" x14ac:dyDescent="0.3">
      <c r="A19" t="s">
        <v>43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0.5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1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0.5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0.5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0.5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0.5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1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0.5</v>
      </c>
      <c r="V19" s="1">
        <f>COUNTIFS(Table2[Sub-Sector],Table3[[#This Row],[Sub-Sector]],Table2[Sharpe Ratio],"&gt;=0.10")/Table3[[#This Row],[Count]]</f>
        <v>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229.5</v>
      </c>
      <c r="X19">
        <f>_xlfn.RANK.AVG(Table3[[#This Row],[Score]],Table3[Score],1)</f>
        <v>14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19">
        <f>_xlfn.RANK.AVG(Table3[[#This Row],[Score 2 ]],Table3[[Score 2 ]],1)</f>
        <v>18</v>
      </c>
    </row>
    <row r="20" spans="1:26" x14ac:dyDescent="0.3">
      <c r="A20" t="s">
        <v>860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0.66666666666666663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0.33333333333333331</v>
      </c>
      <c r="F20" s="1">
        <f>COUNTIFS(Table2[Sub-Sector],Table3[[#This Row],[Sub-Sector]],Table2[6M Return vs Nifty],"&gt;=10")/Table3[[#This Row],[Count]]</f>
        <v>0.33333333333333331</v>
      </c>
      <c r="G20" s="1">
        <f>COUNTIFS(Table2[Sub-Sector],Table3[[#This Row],[Sub-Sector]],Table2[1Y Return vs Nifty],"&gt;=10")/Table3[[#This Row],[Count]]</f>
        <v>0.66666666666666663</v>
      </c>
      <c r="H20" s="1">
        <f>COUNTIFS(Table2[Sub-Sector],Table3[[#This Row],[Sub-Sector]],Table2[RSI Exponential â€“ 14D],"&gt;=50")/Table3[[#This Row],[Count]]</f>
        <v>0.66666666666666663</v>
      </c>
      <c r="I20" s="1">
        <f>COUNTIFS(Table2[Sub-Sector],Table3[[#This Row],[Sub-Sector]],Table2[Relative Volume],"&gt;=1")/Table3[[#This Row],[Count]]</f>
        <v>0.66666666666666663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0.66666666666666663</v>
      </c>
      <c r="N20" s="1">
        <f>COUNTIFS(Table2[Sub-Sector],Table3[[#This Row],[Sub-Sector]],Table2[% Away From Current Month Low],"&gt;=0.05")/Table3[[#This Row],[Count]]</f>
        <v>0</v>
      </c>
      <c r="O20" s="1">
        <f>COUNTIFS(Table2[Sub-Sector],Table3[[#This Row],[Sub-Sector]],Table2[% Away From Current Month High],"&lt;=0.05")/Table3[[#This Row],[Count]]</f>
        <v>0.66666666666666663</v>
      </c>
      <c r="P20" s="1">
        <f>COUNTIFS(Table2[Sub-Sector],Table3[[#This Row],[Sub-Sector]],Table2[% Away From 52W High],"&lt;=10")/Table3[[#This Row],[Count]]</f>
        <v>0.33333333333333331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0.66666666666666663</v>
      </c>
      <c r="S20" s="1">
        <f>COUNTIFS(Table2[Sub-Sector],Table3[[#This Row],[Sub-Sector]],Table2[% Price above 50 EMA],"&gt;=0")/Table3[[#This Row],[Count]]</f>
        <v>0.66666666666666663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0.66666666666666663</v>
      </c>
      <c r="V20" s="1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381.5</v>
      </c>
      <c r="X20">
        <f>_xlfn.RANK.AVG(Table3[[#This Row],[Score]],Table3[Score],1)</f>
        <v>45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0">
        <f>_xlfn.RANK.AVG(Table3[[#This Row],[Score 2 ]],Table3[[Score 2 ]],1)</f>
        <v>19</v>
      </c>
    </row>
    <row r="21" spans="1:26" x14ac:dyDescent="0.3">
      <c r="A21" t="s">
        <v>127</v>
      </c>
      <c r="B21">
        <f>COUNTIFS(Table2[Sub-Sector],Table3[[#This Row],[Sub-Sector]])</f>
        <v>8</v>
      </c>
      <c r="C21" s="1">
        <f>COUNTIFS(Table2[Sub-Sector],Table3[[#This Row],[Sub-Sector]],Table2[Uptrend],"Uptrend")/Table3[[#This Row],[Count]]</f>
        <v>0.75</v>
      </c>
      <c r="D21" s="1">
        <f>COUNTIFS(Table2[Sub-Sector],Table3[[#This Row],[Sub-Sector]],Table2[1W Return vs Nifty],"&gt;=5")/Table3[[#This Row],[Count]]</f>
        <v>0.25</v>
      </c>
      <c r="E21" s="1">
        <f>COUNTIFS(Table2[Sub-Sector],Table3[[#This Row],[Sub-Sector]],Table2[1M Return vs Nifty],"&gt;=5")/Table3[[#This Row],[Count]]</f>
        <v>0.375</v>
      </c>
      <c r="F21" s="1">
        <f>COUNTIFS(Table2[Sub-Sector],Table3[[#This Row],[Sub-Sector]],Table2[6M Return vs Nifty],"&gt;=10")/Table3[[#This Row],[Count]]</f>
        <v>0.625</v>
      </c>
      <c r="G21" s="1">
        <f>COUNTIFS(Table2[Sub-Sector],Table3[[#This Row],[Sub-Sector]],Table2[1Y Return vs Nifty],"&gt;=10")/Table3[[#This Row],[Count]]</f>
        <v>0.625</v>
      </c>
      <c r="H21" s="1">
        <f>COUNTIFS(Table2[Sub-Sector],Table3[[#This Row],[Sub-Sector]],Table2[RSI Exponential â€“ 14D],"&gt;=50")/Table3[[#This Row],[Count]]</f>
        <v>0.625</v>
      </c>
      <c r="I21" s="1">
        <f>COUNTIFS(Table2[Sub-Sector],Table3[[#This Row],[Sub-Sector]],Table2[Relative Volume],"&gt;=1")/Table3[[#This Row],[Count]]</f>
        <v>0.375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0.375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0.375</v>
      </c>
      <c r="O21" s="1">
        <f>COUNTIFS(Table2[Sub-Sector],Table3[[#This Row],[Sub-Sector]],Table2[% Away From Current Month High],"&lt;=0.05")/Table3[[#This Row],[Count]]</f>
        <v>1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0.75</v>
      </c>
      <c r="S21" s="1">
        <f>COUNTIFS(Table2[Sub-Sector],Table3[[#This Row],[Sub-Sector]],Table2[% Price above 50 EMA],"&gt;=0")/Table3[[#This Row],[Count]]</f>
        <v>0.875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0.625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21">
        <f>_xlfn.RANK.AVG(Table3[[#This Row],[Score]],Table3[Score],1)</f>
        <v>28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1">
        <f>_xlfn.RANK.AVG(Table3[[#This Row],[Score 2 ]],Table3[[Score 2 ]],1)</f>
        <v>20</v>
      </c>
    </row>
    <row r="22" spans="1:26" x14ac:dyDescent="0.3">
      <c r="A22" t="s">
        <v>990</v>
      </c>
      <c r="B22">
        <f>COUNTIFS(Table2[Sub-Sector],Table3[[#This Row],[Sub-Sector]])</f>
        <v>6</v>
      </c>
      <c r="C22" s="1">
        <f>COUNTIFS(Table2[Sub-Sector],Table3[[#This Row],[Sub-Sector]],Table2[Uptrend],"Uptrend")/Table3[[#This Row],[Count]]</f>
        <v>1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0.66666666666666663</v>
      </c>
      <c r="F22" s="1">
        <f>COUNTIFS(Table2[Sub-Sector],Table3[[#This Row],[Sub-Sector]],Table2[6M Return vs Nifty],"&gt;=10")/Table3[[#This Row],[Count]]</f>
        <v>0.66666666666666663</v>
      </c>
      <c r="G22" s="1">
        <f>COUNTIFS(Table2[Sub-Sector],Table3[[#This Row],[Sub-Sector]],Table2[1Y Return vs Nifty],"&gt;=10")/Table3[[#This Row],[Count]]</f>
        <v>0.33333333333333331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0.33333333333333331</v>
      </c>
      <c r="N22" s="1">
        <f>COUNTIFS(Table2[Sub-Sector],Table3[[#This Row],[Sub-Sector]],Table2[% Away From Current Month Low],"&gt;=0.05")/Table3[[#This Row],[Count]]</f>
        <v>0</v>
      </c>
      <c r="O22" s="1">
        <f>COUNTIFS(Table2[Sub-Sector],Table3[[#This Row],[Sub-Sector]],Table2[% Away From Current Month High],"&lt;=0.05")/Table3[[#This Row],[Count]]</f>
        <v>0.33333333333333331</v>
      </c>
      <c r="P22" s="1">
        <f>COUNTIFS(Table2[Sub-Sector],Table3[[#This Row],[Sub-Sector]],Table2[% Away From 52W High],"&lt;=10")/Table3[[#This Row],[Count]]</f>
        <v>0.33333333333333331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0.66666666666666663</v>
      </c>
      <c r="S22" s="1">
        <f>COUNTIFS(Table2[Sub-Sector],Table3[[#This Row],[Sub-Sector]],Table2[% Price above 50 EMA],"&gt;=0")/Table3[[#This Row],[Count]]</f>
        <v>0.66666666666666663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0.66666666666666663</v>
      </c>
      <c r="V22" s="1">
        <f>COUNTIFS(Table2[Sub-Sector],Table3[[#This Row],[Sub-Sector]],Table2[Sharpe Ratio],"&gt;=0.10")/Table3[[#This Row],[Count]]</f>
        <v>0.16666666666666666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309.5</v>
      </c>
      <c r="X22">
        <f>_xlfn.RANK.AVG(Table3[[#This Row],[Score]],Table3[Score],1)</f>
        <v>27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22">
        <f>_xlfn.RANK.AVG(Table3[[#This Row],[Score 2 ]],Table3[[Score 2 ]],1)</f>
        <v>21</v>
      </c>
    </row>
    <row r="23" spans="1:26" x14ac:dyDescent="0.3">
      <c r="A23" t="s">
        <v>428</v>
      </c>
      <c r="B23">
        <f>COUNTIFS(Table2[Sub-Sector],Table3[[#This Row],[Sub-Sector]])</f>
        <v>4</v>
      </c>
      <c r="C23" s="1">
        <f>COUNTIFS(Table2[Sub-Sector],Table3[[#This Row],[Sub-Sector]],Table2[Uptrend],"Uptrend")/Table3[[#This Row],[Count]]</f>
        <v>0.75</v>
      </c>
      <c r="D23" s="1">
        <f>COUNTIFS(Table2[Sub-Sector],Table3[[#This Row],[Sub-Sector]],Table2[1W Return vs Nifty],"&gt;=5")/Table3[[#This Row],[Count]]</f>
        <v>0.25</v>
      </c>
      <c r="E23" s="1">
        <f>COUNTIFS(Table2[Sub-Sector],Table3[[#This Row],[Sub-Sector]],Table2[1M Return vs Nifty],"&gt;=5")/Table3[[#This Row],[Count]]</f>
        <v>0.25</v>
      </c>
      <c r="F23" s="1">
        <f>COUNTIFS(Table2[Sub-Sector],Table3[[#This Row],[Sub-Sector]],Table2[6M Return vs Nifty],"&gt;=10")/Table3[[#This Row],[Count]]</f>
        <v>0.75</v>
      </c>
      <c r="G23" s="1">
        <f>COUNTIFS(Table2[Sub-Sector],Table3[[#This Row],[Sub-Sector]],Table2[1Y Return vs Nifty],"&gt;=10")/Table3[[#This Row],[Count]]</f>
        <v>0.75</v>
      </c>
      <c r="H23" s="1">
        <f>COUNTIFS(Table2[Sub-Sector],Table3[[#This Row],[Sub-Sector]],Table2[RSI Exponential â€“ 14D],"&gt;=50")/Table3[[#This Row],[Count]]</f>
        <v>0.25</v>
      </c>
      <c r="I23" s="1">
        <f>COUNTIFS(Table2[Sub-Sector],Table3[[#This Row],[Sub-Sector]],Table2[Relative Volume],"&gt;=1")/Table3[[#This Row],[Count]]</f>
        <v>0.25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0.75</v>
      </c>
      <c r="L23" s="1">
        <f>COUNTIFS(Table2[Sub-Sector],Table3[[#This Row],[Sub-Sector]],Table2[% Away From Current Week Low],"&gt;=0.05")/Table3[[#This Row],[Count]]</f>
        <v>0.25</v>
      </c>
      <c r="M23" s="1">
        <f>COUNTIFS(Table2[Sub-Sector],Table3[[#This Row],[Sub-Sector]],Table2[% Away From Current Week High],"&lt;=0.05")/Table3[[#This Row],[Count]]</f>
        <v>0.5</v>
      </c>
      <c r="N23" s="1">
        <f>COUNTIFS(Table2[Sub-Sector],Table3[[#This Row],[Sub-Sector]],Table2[% Away From Current Month Low],"&gt;=0.05")/Table3[[#This Row],[Count]]</f>
        <v>0.25</v>
      </c>
      <c r="O23" s="1">
        <f>COUNTIFS(Table2[Sub-Sector],Table3[[#This Row],[Sub-Sector]],Table2[% Away From Current Month High],"&lt;=0.05")/Table3[[#This Row],[Count]]</f>
        <v>0.5</v>
      </c>
      <c r="P23" s="1">
        <f>COUNTIFS(Table2[Sub-Sector],Table3[[#This Row],[Sub-Sector]],Table2[% Away From 52W High],"&lt;=10")/Table3[[#This Row],[Count]]</f>
        <v>0.25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0.25</v>
      </c>
      <c r="S23" s="1">
        <f>COUNTIFS(Table2[Sub-Sector],Table3[[#This Row],[Sub-Sector]],Table2[% Price above 50 EMA],"&gt;=0")/Table3[[#This Row],[Count]]</f>
        <v>0.5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336.5</v>
      </c>
      <c r="X23">
        <f>_xlfn.RANK.AVG(Table3[[#This Row],[Score]],Table3[Score],1)</f>
        <v>33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3">
        <f>_xlfn.RANK.AVG(Table3[[#This Row],[Score 2 ]],Table3[[Score 2 ]],1)</f>
        <v>22</v>
      </c>
    </row>
    <row r="24" spans="1:26" x14ac:dyDescent="0.3">
      <c r="A24" t="s">
        <v>264</v>
      </c>
      <c r="B24">
        <f>COUNTIFS(Table2[Sub-Sector],Table3[[#This Row],[Sub-Sector]])</f>
        <v>2</v>
      </c>
      <c r="C24" s="1">
        <f>COUNTIFS(Table2[Sub-Sector],Table3[[#This Row],[Sub-Sector]],Table2[Uptrend],"Uptrend")/Table3[[#This Row],[Count]]</f>
        <v>1</v>
      </c>
      <c r="D24" s="1">
        <f>COUNTIFS(Table2[Sub-Sector],Table3[[#This Row],[Sub-Sector]],Table2[1W Return vs Nifty],"&gt;=5")/Table3[[#This Row],[Count]]</f>
        <v>0.5</v>
      </c>
      <c r="E24" s="1">
        <f>COUNTIFS(Table2[Sub-Sector],Table3[[#This Row],[Sub-Sector]],Table2[1M Return vs Nifty],"&gt;=5")/Table3[[#This Row],[Count]]</f>
        <v>1</v>
      </c>
      <c r="F24" s="1">
        <f>COUNTIFS(Table2[Sub-Sector],Table3[[#This Row],[Sub-Sector]],Table2[6M Return vs Nifty],"&gt;=10")/Table3[[#This Row],[Count]]</f>
        <v>1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0.5</v>
      </c>
      <c r="I24" s="1">
        <f>COUNTIFS(Table2[Sub-Sector],Table3[[#This Row],[Sub-Sector]],Table2[Relative Volume],"&gt;=1")/Table3[[#This Row],[Count]]</f>
        <v>0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0.5</v>
      </c>
      <c r="L24" s="1">
        <f>COUNTIFS(Table2[Sub-Sector],Table3[[#This Row],[Sub-Sector]],Table2[% Away From Current Week Low],"&gt;=0.05")/Table3[[#This Row],[Count]]</f>
        <v>0.5</v>
      </c>
      <c r="M24" s="1">
        <f>COUNTIFS(Table2[Sub-Sector],Table3[[#This Row],[Sub-Sector]],Table2[% Away From Current Week High],"&lt;=0.05")/Table3[[#This Row],[Count]]</f>
        <v>0.5</v>
      </c>
      <c r="N24" s="1">
        <f>COUNTIFS(Table2[Sub-Sector],Table3[[#This Row],[Sub-Sector]],Table2[% Away From Current Month Low],"&gt;=0.05")/Table3[[#This Row],[Count]]</f>
        <v>0.5</v>
      </c>
      <c r="O24" s="1">
        <f>COUNTIFS(Table2[Sub-Sector],Table3[[#This Row],[Sub-Sector]],Table2[% Away From Current Month High],"&lt;=0.05")/Table3[[#This Row],[Count]]</f>
        <v>0.5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0.5</v>
      </c>
      <c r="S24" s="1">
        <f>COUNTIFS(Table2[Sub-Sector],Table3[[#This Row],[Sub-Sector]],Table2[% Price above 50 EMA],"&gt;=0")/Table3[[#This Row],[Count]]</f>
        <v>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0.5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24">
        <f>_xlfn.RANK.AVG(Table3[[#This Row],[Score]],Table3[Score],1)</f>
        <v>13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24">
        <f>_xlfn.RANK.AVG(Table3[[#This Row],[Score 2 ]],Table3[[Score 2 ]],1)</f>
        <v>23</v>
      </c>
    </row>
    <row r="25" spans="1:26" x14ac:dyDescent="0.3">
      <c r="A25" t="s">
        <v>360</v>
      </c>
      <c r="B25">
        <f>COUNTIFS(Table2[Sub-Sector],Table3[[#This Row],[Sub-Sector]])</f>
        <v>6</v>
      </c>
      <c r="C25" s="1">
        <f>COUNTIFS(Table2[Sub-Sector],Table3[[#This Row],[Sub-Sector]],Table2[Uptrend],"Uptrend")/Table3[[#This Row],[Count]]</f>
        <v>0.66666666666666663</v>
      </c>
      <c r="D25" s="1">
        <f>COUNTIFS(Table2[Sub-Sector],Table3[[#This Row],[Sub-Sector]],Table2[1W Return vs Nifty],"&gt;=5")/Table3[[#This Row],[Count]]</f>
        <v>0.33333333333333331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0.66666666666666663</v>
      </c>
      <c r="G25" s="1">
        <f>COUNTIFS(Table2[Sub-Sector],Table3[[#This Row],[Sub-Sector]],Table2[1Y Return vs Nifty],"&gt;=10")/Table3[[#This Row],[Count]]</f>
        <v>0.5</v>
      </c>
      <c r="H25" s="1">
        <f>COUNTIFS(Table2[Sub-Sector],Table3[[#This Row],[Sub-Sector]],Table2[RSI Exponential â€“ 14D],"&gt;=50")/Table3[[#This Row],[Count]]</f>
        <v>0.5</v>
      </c>
      <c r="I25" s="1">
        <f>COUNTIFS(Table2[Sub-Sector],Table3[[#This Row],[Sub-Sector]],Table2[Relative Volume],"&gt;=1")/Table3[[#This Row],[Count]]</f>
        <v>0.33333333333333331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0.33333333333333331</v>
      </c>
      <c r="M25" s="1">
        <f>COUNTIFS(Table2[Sub-Sector],Table3[[#This Row],[Sub-Sector]],Table2[% Away From Current Week High],"&lt;=0.05")/Table3[[#This Row],[Count]]</f>
        <v>0.66666666666666663</v>
      </c>
      <c r="N25" s="1">
        <f>COUNTIFS(Table2[Sub-Sector],Table3[[#This Row],[Sub-Sector]],Table2[% Away From Current Month Low],"&gt;=0.05")/Table3[[#This Row],[Count]]</f>
        <v>0.33333333333333331</v>
      </c>
      <c r="O25" s="1">
        <f>COUNTIFS(Table2[Sub-Sector],Table3[[#This Row],[Sub-Sector]],Table2[% Away From Current Month High],"&lt;=0.05")/Table3[[#This Row],[Count]]</f>
        <v>0.66666666666666663</v>
      </c>
      <c r="P25" s="1">
        <f>COUNTIFS(Table2[Sub-Sector],Table3[[#This Row],[Sub-Sector]],Table2[% Away From 52W High],"&lt;=10")/Table3[[#This Row],[Count]]</f>
        <v>0.5</v>
      </c>
      <c r="Q25" s="1">
        <f>COUNTIFS(Table2[Sub-Sector],Table3[[#This Row],[Sub-Sector]],Table2[% Away From 52W Low],"&gt;=10")/Table3[[#This Row],[Count]]</f>
        <v>0.83333333333333337</v>
      </c>
      <c r="R25" s="1">
        <f>COUNTIFS(Table2[Sub-Sector],Table3[[#This Row],[Sub-Sector]],Table2[% Price above 20 EMA],"&gt;=0")/Table3[[#This Row],[Count]]</f>
        <v>0.66666666666666663</v>
      </c>
      <c r="S25" s="1">
        <f>COUNTIFS(Table2[Sub-Sector],Table3[[#This Row],[Sub-Sector]],Table2[% Price above 50 EMA],"&gt;=0")/Table3[[#This Row],[Count]]</f>
        <v>0.83333333333333337</v>
      </c>
      <c r="T25" s="1">
        <f>COUNTIFS(Table2[Sub-Sector],Table3[[#This Row],[Sub-Sector]],Table2[% Price above 200 EMA],"&gt;=0")/Table3[[#This Row],[Count]]</f>
        <v>0.66666666666666663</v>
      </c>
      <c r="U25" s="1">
        <f>COUNTIFS(Table2[Sub-Sector],Table3[[#This Row],[Sub-Sector]],Table2[Rate of Change - Zone],"Positive")/Table3[[#This Row],[Count]]</f>
        <v>0.66666666666666663</v>
      </c>
      <c r="V25" s="1">
        <f>COUNTIFS(Table2[Sub-Sector],Table3[[#This Row],[Sub-Sector]],Table2[Sharpe Ratio],"&gt;=0.10")/Table3[[#This Row],[Count]]</f>
        <v>0.16666666666666666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25">
        <f>_xlfn.RANK.AVG(Table3[[#This Row],[Score]],Table3[Score],1)</f>
        <v>25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25">
        <f>_xlfn.RANK.AVG(Table3[[#This Row],[Score 2 ]],Table3[[Score 2 ]],1)</f>
        <v>24</v>
      </c>
    </row>
    <row r="26" spans="1:26" x14ac:dyDescent="0.3">
      <c r="A26" t="s">
        <v>65</v>
      </c>
      <c r="B26">
        <f>COUNTIFS(Table2[Sub-Sector],Table3[[#This Row],[Sub-Sector]])</f>
        <v>6</v>
      </c>
      <c r="C26" s="1">
        <f>COUNTIFS(Table2[Sub-Sector],Table3[[#This Row],[Sub-Sector]],Table2[Uptrend],"Uptrend")/Table3[[#This Row],[Count]]</f>
        <v>0.66666666666666663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0.16666666666666666</v>
      </c>
      <c r="F26" s="1">
        <f>COUNTIFS(Table2[Sub-Sector],Table3[[#This Row],[Sub-Sector]],Table2[6M Return vs Nifty],"&gt;=10")/Table3[[#This Row],[Count]]</f>
        <v>0.66666666666666663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0.16666666666666666</v>
      </c>
      <c r="I26" s="1">
        <f>COUNTIFS(Table2[Sub-Sector],Table3[[#This Row],[Sub-Sector]],Table2[Relative Volume],"&gt;=1")/Table3[[#This Row],[Count]]</f>
        <v>0.33333333333333331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0.83333333333333337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0.16666666666666666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0.16666666666666666</v>
      </c>
      <c r="P26" s="1">
        <f>COUNTIFS(Table2[Sub-Sector],Table3[[#This Row],[Sub-Sector]],Table2[% Away From 52W High],"&lt;=10")/Table3[[#This Row],[Count]]</f>
        <v>0.33333333333333331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0.16666666666666666</v>
      </c>
      <c r="S26" s="1">
        <f>COUNTIFS(Table2[Sub-Sector],Table3[[#This Row],[Sub-Sector]],Table2[% Price above 50 EMA],"&gt;=0")/Table3[[#This Row],[Count]]</f>
        <v>0.33333333333333331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0.16666666666666666</v>
      </c>
      <c r="V26" s="1">
        <f>COUNTIFS(Table2[Sub-Sector],Table3[[#This Row],[Sub-Sector]],Table2[Sharpe Ratio],"&gt;=0.10")/Table3[[#This Row],[Count]]</f>
        <v>0.5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26">
        <f>_xlfn.RANK.AVG(Table3[[#This Row],[Score]],Table3[Score],1)</f>
        <v>56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26">
        <f>_xlfn.RANK.AVG(Table3[[#This Row],[Score 2 ]],Table3[[Score 2 ]],1)</f>
        <v>25</v>
      </c>
    </row>
    <row r="27" spans="1:26" x14ac:dyDescent="0.3">
      <c r="A27" t="s">
        <v>138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0.33333333333333331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0.33333333333333331</v>
      </c>
      <c r="F27" s="1">
        <f>COUNTIFS(Table2[Sub-Sector],Table3[[#This Row],[Sub-Sector]],Table2[6M Return vs Nifty],"&gt;=10")/Table3[[#This Row],[Count]]</f>
        <v>0.33333333333333331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0.33333333333333331</v>
      </c>
      <c r="I27" s="1">
        <f>COUNTIFS(Table2[Sub-Sector],Table3[[#This Row],[Sub-Sector]],Table2[Relative Volume],"&gt;=1")/Table3[[#This Row],[Count]]</f>
        <v>0.66666666666666663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0.66666666666666663</v>
      </c>
      <c r="N27" s="1">
        <f>COUNTIFS(Table2[Sub-Sector],Table3[[#This Row],[Sub-Sector]],Table2[% Away From Current Month Low],"&gt;=0.05")/Table3[[#This Row],[Count]]</f>
        <v>0</v>
      </c>
      <c r="O27" s="1">
        <f>COUNTIFS(Table2[Sub-Sector],Table3[[#This Row],[Sub-Sector]],Table2[% Away From Current Month High],"&lt;=0.05")/Table3[[#This Row],[Count]]</f>
        <v>0.66666666666666663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0.66666666666666663</v>
      </c>
      <c r="S27" s="1">
        <f>COUNTIFS(Table2[Sub-Sector],Table3[[#This Row],[Sub-Sector]],Table2[% Price above 50 EMA],"&gt;=0")/Table3[[#This Row],[Count]]</f>
        <v>0.33333333333333331</v>
      </c>
      <c r="T27" s="1">
        <f>COUNTIFS(Table2[Sub-Sector],Table3[[#This Row],[Sub-Sector]],Table2[% Price above 200 EMA],"&gt;=0")/Table3[[#This Row],[Count]]</f>
        <v>0.33333333333333331</v>
      </c>
      <c r="U27" s="1">
        <f>COUNTIFS(Table2[Sub-Sector],Table3[[#This Row],[Sub-Sector]],Table2[Rate of Change - Zone],"Positive")/Table3[[#This Row],[Count]]</f>
        <v>0.33333333333333331</v>
      </c>
      <c r="V27" s="1">
        <f>COUNTIFS(Table2[Sub-Sector],Table3[[#This Row],[Sub-Sector]],Table2[Sharpe Ratio],"&gt;=0.10")/Table3[[#This Row],[Count]]</f>
        <v>0.33333333333333331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27">
        <f>_xlfn.RANK.AVG(Table3[[#This Row],[Score]],Table3[Score],1)</f>
        <v>62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27">
        <f>_xlfn.RANK.AVG(Table3[[#This Row],[Score 2 ]],Table3[[Score 2 ]],1)</f>
        <v>26</v>
      </c>
    </row>
    <row r="28" spans="1:26" x14ac:dyDescent="0.3">
      <c r="A28" t="s">
        <v>550</v>
      </c>
      <c r="B28">
        <f>COUNTIFS(Table2[Sub-Sector],Table3[[#This Row],[Sub-Sector]])</f>
        <v>5</v>
      </c>
      <c r="C28" s="1">
        <f>COUNTIFS(Table2[Sub-Sector],Table3[[#This Row],[Sub-Sector]],Table2[Uptrend],"Uptrend")/Table3[[#This Row],[Count]]</f>
        <v>0.8</v>
      </c>
      <c r="D28" s="1">
        <f>COUNTIFS(Table2[Sub-Sector],Table3[[#This Row],[Sub-Sector]],Table2[1W Return vs Nifty],"&gt;=5")/Table3[[#This Row],[Count]]</f>
        <v>0.2</v>
      </c>
      <c r="E28" s="1">
        <f>COUNTIFS(Table2[Sub-Sector],Table3[[#This Row],[Sub-Sector]],Table2[1M Return vs Nifty],"&gt;=5")/Table3[[#This Row],[Count]]</f>
        <v>0.8</v>
      </c>
      <c r="F28" s="1">
        <f>COUNTIFS(Table2[Sub-Sector],Table3[[#This Row],[Sub-Sector]],Table2[6M Return vs Nifty],"&gt;=10")/Table3[[#This Row],[Count]]</f>
        <v>0.6</v>
      </c>
      <c r="G28" s="1">
        <f>COUNTIFS(Table2[Sub-Sector],Table3[[#This Row],[Sub-Sector]],Table2[1Y Return vs Nifty],"&gt;=10")/Table3[[#This Row],[Count]]</f>
        <v>0.6</v>
      </c>
      <c r="H28" s="1">
        <f>COUNTIFS(Table2[Sub-Sector],Table3[[#This Row],[Sub-Sector]],Table2[RSI Exponential â€“ 14D],"&gt;=50")/Table3[[#This Row],[Count]]</f>
        <v>0.8</v>
      </c>
      <c r="I28" s="1">
        <f>COUNTIFS(Table2[Sub-Sector],Table3[[#This Row],[Sub-Sector]],Table2[Relative Volume],"&gt;=1")/Table3[[#This Row],[Count]]</f>
        <v>0.2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1</v>
      </c>
      <c r="P28" s="1">
        <f>COUNTIFS(Table2[Sub-Sector],Table3[[#This Row],[Sub-Sector]],Table2[% Away From 52W High],"&lt;=10")/Table3[[#This Row],[Count]]</f>
        <v>0.2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1</v>
      </c>
      <c r="S28" s="1">
        <f>COUNTIFS(Table2[Sub-Sector],Table3[[#This Row],[Sub-Sector]],Table2[% Price above 50 EMA],"&gt;=0")/Table3[[#This Row],[Count]]</f>
        <v>0.8</v>
      </c>
      <c r="T28" s="1">
        <f>COUNTIFS(Table2[Sub-Sector],Table3[[#This Row],[Sub-Sector]],Table2[% Price above 200 EMA],"&gt;=0")/Table3[[#This Row],[Count]]</f>
        <v>0.8</v>
      </c>
      <c r="U28" s="1">
        <f>COUNTIFS(Table2[Sub-Sector],Table3[[#This Row],[Sub-Sector]],Table2[Rate of Change - Zone],"Positive")/Table3[[#This Row],[Count]]</f>
        <v>0.8</v>
      </c>
      <c r="V28" s="1">
        <f>COUNTIFS(Table2[Sub-Sector],Table3[[#This Row],[Sub-Sector]],Table2[Sharpe Ratio],"&gt;=0.10")/Table3[[#This Row],[Count]]</f>
        <v>0.4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</v>
      </c>
      <c r="X28">
        <f>_xlfn.RANK.AVG(Table3[[#This Row],[Score]],Table3[Score],1)</f>
        <v>26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28">
        <f>_xlfn.RANK.AVG(Table3[[#This Row],[Score 2 ]],Table3[[Score 2 ]],1)</f>
        <v>27</v>
      </c>
    </row>
    <row r="29" spans="1:26" x14ac:dyDescent="0.3">
      <c r="A29" t="s">
        <v>40</v>
      </c>
      <c r="B29">
        <f>COUNTIFS(Table2[Sub-Sector],Table3[[#This Row],[Sub-Sector]])</f>
        <v>10</v>
      </c>
      <c r="C29" s="1">
        <f>COUNTIFS(Table2[Sub-Sector],Table3[[#This Row],[Sub-Sector]],Table2[Uptrend],"Uptrend")/Table3[[#This Row],[Count]]</f>
        <v>1</v>
      </c>
      <c r="D29" s="1">
        <f>COUNTIFS(Table2[Sub-Sector],Table3[[#This Row],[Sub-Sector]],Table2[1W Return vs Nifty],"&gt;=5")/Table3[[#This Row],[Count]]</f>
        <v>0.5</v>
      </c>
      <c r="E29" s="1">
        <f>COUNTIFS(Table2[Sub-Sector],Table3[[#This Row],[Sub-Sector]],Table2[1M Return vs Nifty],"&gt;=5")/Table3[[#This Row],[Count]]</f>
        <v>0.4</v>
      </c>
      <c r="F29" s="1">
        <f>COUNTIFS(Table2[Sub-Sector],Table3[[#This Row],[Sub-Sector]],Table2[6M Return vs Nifty],"&gt;=10")/Table3[[#This Row],[Count]]</f>
        <v>0.3</v>
      </c>
      <c r="G29" s="1">
        <f>COUNTIFS(Table2[Sub-Sector],Table3[[#This Row],[Sub-Sector]],Table2[1Y Return vs Nifty],"&gt;=10")/Table3[[#This Row],[Count]]</f>
        <v>0.6</v>
      </c>
      <c r="H29" s="1">
        <f>COUNTIFS(Table2[Sub-Sector],Table3[[#This Row],[Sub-Sector]],Table2[RSI Exponential â€“ 14D],"&gt;=50")/Table3[[#This Row],[Count]]</f>
        <v>0.7</v>
      </c>
      <c r="I29" s="1">
        <f>COUNTIFS(Table2[Sub-Sector],Table3[[#This Row],[Sub-Sector]],Table2[Relative Volume],"&gt;=1")/Table3[[#This Row],[Count]]</f>
        <v>0.5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0.9</v>
      </c>
      <c r="L29" s="1">
        <f>COUNTIFS(Table2[Sub-Sector],Table3[[#This Row],[Sub-Sector]],Table2[% Away From Current Week Low],"&gt;=0.05")/Table3[[#This Row],[Count]]</f>
        <v>0.1</v>
      </c>
      <c r="M29" s="1">
        <f>COUNTIFS(Table2[Sub-Sector],Table3[[#This Row],[Sub-Sector]],Table2[% Away From Current Week High],"&lt;=0.05")/Table3[[#This Row],[Count]]</f>
        <v>0.8</v>
      </c>
      <c r="N29" s="1">
        <f>COUNTIFS(Table2[Sub-Sector],Table3[[#This Row],[Sub-Sector]],Table2[% Away From Current Month Low],"&gt;=0.05")/Table3[[#This Row],[Count]]</f>
        <v>0.1</v>
      </c>
      <c r="O29" s="1">
        <f>COUNTIFS(Table2[Sub-Sector],Table3[[#This Row],[Sub-Sector]],Table2[% Away From Current Month High],"&lt;=0.05")/Table3[[#This Row],[Count]]</f>
        <v>0.8</v>
      </c>
      <c r="P29" s="1">
        <f>COUNTIFS(Table2[Sub-Sector],Table3[[#This Row],[Sub-Sector]],Table2[% Away From 52W High],"&lt;=10")/Table3[[#This Row],[Count]]</f>
        <v>0.7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0.7</v>
      </c>
      <c r="S29" s="1">
        <f>COUNTIFS(Table2[Sub-Sector],Table3[[#This Row],[Sub-Sector]],Table2[% Price above 50 EMA],"&gt;=0")/Table3[[#This Row],[Count]]</f>
        <v>0.7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0.7</v>
      </c>
      <c r="V29" s="1">
        <f>COUNTIFS(Table2[Sub-Sector],Table3[[#This Row],[Sub-Sector]],Table2[Sharpe Ratio],"&gt;=0.10")/Table3[[#This Row],[Count]]</f>
        <v>0.1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277</v>
      </c>
      <c r="X29">
        <f>_xlfn.RANK.AVG(Table3[[#This Row],[Score]],Table3[Score],1)</f>
        <v>20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29">
        <f>_xlfn.RANK.AVG(Table3[[#This Row],[Score 2 ]],Table3[[Score 2 ]],1)</f>
        <v>28</v>
      </c>
    </row>
    <row r="30" spans="1:26" x14ac:dyDescent="0.3">
      <c r="A30" t="s">
        <v>130</v>
      </c>
      <c r="B30">
        <f>COUNTIFS(Table2[Sub-Sector],Table3[[#This Row],[Sub-Sector]])</f>
        <v>7</v>
      </c>
      <c r="C30" s="1">
        <f>COUNTIFS(Table2[Sub-Sector],Table3[[#This Row],[Sub-Sector]],Table2[Uptrend],"Uptrend")/Table3[[#This Row],[Count]]</f>
        <v>0.5714285714285714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0.14285714285714285</v>
      </c>
      <c r="F30" s="1">
        <f>COUNTIFS(Table2[Sub-Sector],Table3[[#This Row],[Sub-Sector]],Table2[6M Return vs Nifty],"&gt;=10")/Table3[[#This Row],[Count]]</f>
        <v>0.8571428571428571</v>
      </c>
      <c r="G30" s="1">
        <f>COUNTIFS(Table2[Sub-Sector],Table3[[#This Row],[Sub-Sector]],Table2[1Y Return vs Nifty],"&gt;=10")/Table3[[#This Row],[Count]]</f>
        <v>0.8571428571428571</v>
      </c>
      <c r="H30" s="1">
        <f>COUNTIFS(Table2[Sub-Sector],Table3[[#This Row],[Sub-Sector]],Table2[RSI Exponential â€“ 14D],"&gt;=50")/Table3[[#This Row],[Count]]</f>
        <v>0.14285714285714285</v>
      </c>
      <c r="I30" s="1">
        <f>COUNTIFS(Table2[Sub-Sector],Table3[[#This Row],[Sub-Sector]],Table2[Relative Volume],"&gt;=1")/Table3[[#This Row],[Count]]</f>
        <v>0.14285714285714285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0.2857142857142857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0.2857142857142857</v>
      </c>
      <c r="P30" s="1">
        <f>COUNTIFS(Table2[Sub-Sector],Table3[[#This Row],[Sub-Sector]],Table2[% Away From 52W High],"&lt;=10")/Table3[[#This Row],[Count]]</f>
        <v>0.2857142857142857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0.14285714285714285</v>
      </c>
      <c r="S30" s="1">
        <f>COUNTIFS(Table2[Sub-Sector],Table3[[#This Row],[Sub-Sector]],Table2[% Price above 50 EMA],"&gt;=0")/Table3[[#This Row],[Count]]</f>
        <v>0.42857142857142855</v>
      </c>
      <c r="T30" s="1">
        <f>COUNTIFS(Table2[Sub-Sector],Table3[[#This Row],[Sub-Sector]],Table2[% Price above 200 EMA],"&gt;=0")/Table3[[#This Row],[Count]]</f>
        <v>0.8571428571428571</v>
      </c>
      <c r="U30" s="1">
        <f>COUNTIFS(Table2[Sub-Sector],Table3[[#This Row],[Sub-Sector]],Table2[Rate of Change - Zone],"Positive")/Table3[[#This Row],[Count]]</f>
        <v>0.42857142857142855</v>
      </c>
      <c r="V30" s="1">
        <f>COUNTIFS(Table2[Sub-Sector],Table3[[#This Row],[Sub-Sector]],Table2[Sharpe Ratio],"&gt;=0.10")/Table3[[#This Row],[Count]]</f>
        <v>0.8571428571428571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30">
        <f>_xlfn.RANK.AVG(Table3[[#This Row],[Score]],Table3[Score],1)</f>
        <v>65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0">
        <f>_xlfn.RANK.AVG(Table3[[#This Row],[Score 2 ]],Table3[[Score 2 ]],1)</f>
        <v>29</v>
      </c>
    </row>
    <row r="31" spans="1:26" x14ac:dyDescent="0.3">
      <c r="A31" t="s">
        <v>267</v>
      </c>
      <c r="B31">
        <f>COUNTIFS(Table2[Sub-Sector],Table3[[#This Row],[Sub-Sector]])</f>
        <v>21</v>
      </c>
      <c r="C31" s="1">
        <f>COUNTIFS(Table2[Sub-Sector],Table3[[#This Row],[Sub-Sector]],Table2[Uptrend],"Uptrend")/Table3[[#This Row],[Count]]</f>
        <v>0.90476190476190477</v>
      </c>
      <c r="D31" s="1">
        <f>COUNTIFS(Table2[Sub-Sector],Table3[[#This Row],[Sub-Sector]],Table2[1W Return vs Nifty],"&gt;=5")/Table3[[#This Row],[Count]]</f>
        <v>0.2857142857142857</v>
      </c>
      <c r="E31" s="1">
        <f>COUNTIFS(Table2[Sub-Sector],Table3[[#This Row],[Sub-Sector]],Table2[1M Return vs Nifty],"&gt;=5")/Table3[[#This Row],[Count]]</f>
        <v>0.42857142857142855</v>
      </c>
      <c r="F31" s="1">
        <f>COUNTIFS(Table2[Sub-Sector],Table3[[#This Row],[Sub-Sector]],Table2[6M Return vs Nifty],"&gt;=10")/Table3[[#This Row],[Count]]</f>
        <v>0.76190476190476186</v>
      </c>
      <c r="G31" s="1">
        <f>COUNTIFS(Table2[Sub-Sector],Table3[[#This Row],[Sub-Sector]],Table2[1Y Return vs Nifty],"&gt;=10")/Table3[[#This Row],[Count]]</f>
        <v>0.52380952380952384</v>
      </c>
      <c r="H31" s="1">
        <f>COUNTIFS(Table2[Sub-Sector],Table3[[#This Row],[Sub-Sector]],Table2[RSI Exponential â€“ 14D],"&gt;=50")/Table3[[#This Row],[Count]]</f>
        <v>0.52380952380952384</v>
      </c>
      <c r="I31" s="1">
        <f>COUNTIFS(Table2[Sub-Sector],Table3[[#This Row],[Sub-Sector]],Table2[Relative Volume],"&gt;=1")/Table3[[#This Row],[Count]]</f>
        <v>0.23809523809523808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0.90476190476190477</v>
      </c>
      <c r="L31" s="1">
        <f>COUNTIFS(Table2[Sub-Sector],Table3[[#This Row],[Sub-Sector]],Table2[% Away From Current Week Low],"&gt;=0.05")/Table3[[#This Row],[Count]]</f>
        <v>0.19047619047619047</v>
      </c>
      <c r="M31" s="1">
        <f>COUNTIFS(Table2[Sub-Sector],Table3[[#This Row],[Sub-Sector]],Table2[% Away From Current Week High],"&lt;=0.05")/Table3[[#This Row],[Count]]</f>
        <v>0.5714285714285714</v>
      </c>
      <c r="N31" s="1">
        <f>COUNTIFS(Table2[Sub-Sector],Table3[[#This Row],[Sub-Sector]],Table2[% Away From Current Month Low],"&gt;=0.05")/Table3[[#This Row],[Count]]</f>
        <v>0.19047619047619047</v>
      </c>
      <c r="O31" s="1">
        <f>COUNTIFS(Table2[Sub-Sector],Table3[[#This Row],[Sub-Sector]],Table2[% Away From Current Month High],"&lt;=0.05")/Table3[[#This Row],[Count]]</f>
        <v>0.5714285714285714</v>
      </c>
      <c r="P31" s="1">
        <f>COUNTIFS(Table2[Sub-Sector],Table3[[#This Row],[Sub-Sector]],Table2[% Away From 52W High],"&lt;=10")/Table3[[#This Row],[Count]]</f>
        <v>0.52380952380952384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0.66666666666666663</v>
      </c>
      <c r="S31" s="1">
        <f>COUNTIFS(Table2[Sub-Sector],Table3[[#This Row],[Sub-Sector]],Table2[% Price above 50 EMA],"&gt;=0")/Table3[[#This Row],[Count]]</f>
        <v>0.90476190476190477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0.52380952380952384</v>
      </c>
      <c r="V31" s="1">
        <f>COUNTIFS(Table2[Sub-Sector],Table3[[#This Row],[Sub-Sector]],Table2[Sharpe Ratio],"&gt;=0.10")/Table3[[#This Row],[Count]]</f>
        <v>0.23809523809523808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</v>
      </c>
      <c r="X31">
        <f>_xlfn.RANK.AVG(Table3[[#This Row],[Score]],Table3[Score],1)</f>
        <v>29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1">
        <f>_xlfn.RANK.AVG(Table3[[#This Row],[Score 2 ]],Table3[[Score 2 ]],1)</f>
        <v>30</v>
      </c>
    </row>
    <row r="32" spans="1:26" x14ac:dyDescent="0.3">
      <c r="A32" t="s">
        <v>299</v>
      </c>
      <c r="B32">
        <f>COUNTIFS(Table2[Sub-Sector],Table3[[#This Row],[Sub-Sector]])</f>
        <v>6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0.5</v>
      </c>
      <c r="E32" s="1">
        <f>COUNTIFS(Table2[Sub-Sector],Table3[[#This Row],[Sub-Sector]],Table2[1M Return vs Nifty],"&gt;=5")/Table3[[#This Row],[Count]]</f>
        <v>0.5</v>
      </c>
      <c r="F32" s="1">
        <f>COUNTIFS(Table2[Sub-Sector],Table3[[#This Row],[Sub-Sector]],Table2[6M Return vs Nifty],"&gt;=10")/Table3[[#This Row],[Count]]</f>
        <v>0</v>
      </c>
      <c r="G32" s="1">
        <f>COUNTIFS(Table2[Sub-Sector],Table3[[#This Row],[Sub-Sector]],Table2[1Y Return vs Nifty],"&gt;=10")/Table3[[#This Row],[Count]]</f>
        <v>0.66666666666666663</v>
      </c>
      <c r="H32" s="1">
        <f>COUNTIFS(Table2[Sub-Sector],Table3[[#This Row],[Sub-Sector]],Table2[RSI Exponential â€“ 14D],"&gt;=50")/Table3[[#This Row],[Count]]</f>
        <v>0.83333333333333337</v>
      </c>
      <c r="I32" s="1">
        <f>COUNTIFS(Table2[Sub-Sector],Table3[[#This Row],[Sub-Sector]],Table2[Relative Volume],"&gt;=1")/Table3[[#This Row],[Count]]</f>
        <v>0.5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0.66666666666666663</v>
      </c>
      <c r="L32" s="1">
        <f>COUNTIFS(Table2[Sub-Sector],Table3[[#This Row],[Sub-Sector]],Table2[% Away From Current Week Low],"&gt;=0.05")/Table3[[#This Row],[Count]]</f>
        <v>0.5</v>
      </c>
      <c r="M32" s="1">
        <f>COUNTIFS(Table2[Sub-Sector],Table3[[#This Row],[Sub-Sector]],Table2[% Away From Current Week High],"&lt;=0.05")/Table3[[#This Row],[Count]]</f>
        <v>0.66666666666666663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0.66666666666666663</v>
      </c>
      <c r="P32" s="1">
        <f>COUNTIFS(Table2[Sub-Sector],Table3[[#This Row],[Sub-Sector]],Table2[% Away From 52W High],"&lt;=10")/Table3[[#This Row],[Count]]</f>
        <v>0.33333333333333331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0.83333333333333337</v>
      </c>
      <c r="S32" s="1">
        <f>COUNTIFS(Table2[Sub-Sector],Table3[[#This Row],[Sub-Sector]],Table2[% Price above 50 EMA],"&gt;=0")/Table3[[#This Row],[Count]]</f>
        <v>0.66666666666666663</v>
      </c>
      <c r="T32" s="1">
        <f>COUNTIFS(Table2[Sub-Sector],Table3[[#This Row],[Sub-Sector]],Table2[% Price above 200 EMA],"&gt;=0")/Table3[[#This Row],[Count]]</f>
        <v>0.83333333333333337</v>
      </c>
      <c r="U32" s="1">
        <f>COUNTIFS(Table2[Sub-Sector],Table3[[#This Row],[Sub-Sector]],Table2[Rate of Change - Zone],"Positive")/Table3[[#This Row],[Count]]</f>
        <v>0.83333333333333337</v>
      </c>
      <c r="V32" s="1">
        <f>COUNTIFS(Table2[Sub-Sector],Table3[[#This Row],[Sub-Sector]],Table2[Sharpe Ratio],"&gt;=0.10")/Table3[[#This Row],[Count]]</f>
        <v>0.66666666666666663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333.5</v>
      </c>
      <c r="X32">
        <f>_xlfn.RANK.AVG(Table3[[#This Row],[Score]],Table3[Score],1)</f>
        <v>32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2">
        <f>_xlfn.RANK.AVG(Table3[[#This Row],[Score 2 ]],Table3[[Score 2 ]],1)</f>
        <v>31</v>
      </c>
    </row>
    <row r="33" spans="1:26" x14ac:dyDescent="0.3">
      <c r="A33" t="s">
        <v>316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0.33333333333333331</v>
      </c>
      <c r="D33" s="1">
        <f>COUNTIFS(Table2[Sub-Sector],Table3[[#This Row],[Sub-Sector]],Table2[1W Return vs Nifty],"&gt;=5")/Table3[[#This Row],[Count]]</f>
        <v>0.66666666666666663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1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</v>
      </c>
      <c r="I33" s="1">
        <f>COUNTIFS(Table2[Sub-Sector],Table3[[#This Row],[Sub-Sector]],Table2[Relative Volume],"&gt;=1")/Table3[[#This Row],[Count]]</f>
        <v>0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0.33333333333333331</v>
      </c>
      <c r="M33" s="1">
        <f>COUNTIFS(Table2[Sub-Sector],Table3[[#This Row],[Sub-Sector]],Table2[% Away From Current Week High],"&lt;=0.05")/Table3[[#This Row],[Count]]</f>
        <v>0</v>
      </c>
      <c r="N33" s="1">
        <f>COUNTIFS(Table2[Sub-Sector],Table3[[#This Row],[Sub-Sector]],Table2[% Away From Current Month Low],"&gt;=0.05")/Table3[[#This Row],[Count]]</f>
        <v>0.33333333333333331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</v>
      </c>
      <c r="S33" s="1">
        <f>COUNTIFS(Table2[Sub-Sector],Table3[[#This Row],[Sub-Sector]],Table2[% Price above 50 EMA],"&gt;=0")/Table3[[#This Row],[Count]]</f>
        <v>0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0.33333333333333331</v>
      </c>
      <c r="V33" s="1">
        <f>COUNTIFS(Table2[Sub-Sector],Table3[[#This Row],[Sub-Sector]],Table2[Sharpe Ratio],"&gt;=0.10")/Table3[[#This Row],[Count]]</f>
        <v>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</v>
      </c>
      <c r="X33">
        <f>_xlfn.RANK.AVG(Table3[[#This Row],[Score]],Table3[Score],1)</f>
        <v>51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3">
        <f>_xlfn.RANK.AVG(Table3[[#This Row],[Score 2 ]],Table3[[Score 2 ]],1)</f>
        <v>32</v>
      </c>
    </row>
    <row r="34" spans="1:26" x14ac:dyDescent="0.3">
      <c r="A34" t="s">
        <v>877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1</v>
      </c>
      <c r="D34" s="1">
        <f>COUNTIFS(Table2[Sub-Sector],Table3[[#This Row],[Sub-Sector]],Table2[1W Return vs Nifty],"&gt;=5")/Table3[[#This Row],[Count]]</f>
        <v>0.33333333333333331</v>
      </c>
      <c r="E34" s="1">
        <f>COUNTIFS(Table2[Sub-Sector],Table3[[#This Row],[Sub-Sector]],Table2[1M Return vs Nifty],"&gt;=5")/Table3[[#This Row],[Count]]</f>
        <v>1</v>
      </c>
      <c r="F34" s="1">
        <f>COUNTIFS(Table2[Sub-Sector],Table3[[#This Row],[Sub-Sector]],Table2[6M Return vs Nifty],"&gt;=10")/Table3[[#This Row],[Count]]</f>
        <v>0.66666666666666663</v>
      </c>
      <c r="G34" s="1">
        <f>COUNTIFS(Table2[Sub-Sector],Table3[[#This Row],[Sub-Sector]],Table2[1Y Return vs Nifty],"&gt;=10")/Table3[[#This Row],[Count]]</f>
        <v>0.33333333333333331</v>
      </c>
      <c r="H34" s="1">
        <f>COUNTIFS(Table2[Sub-Sector],Table3[[#This Row],[Sub-Sector]],Table2[RSI Exponential â€“ 14D],"&gt;=50")/Table3[[#This Row],[Count]]</f>
        <v>0.66666666666666663</v>
      </c>
      <c r="I34" s="1">
        <f>COUNTIFS(Table2[Sub-Sector],Table3[[#This Row],[Sub-Sector]],Table2[Relative Volume],"&gt;=1")/Table3[[#This Row],[Count]]</f>
        <v>0.33333333333333331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</v>
      </c>
      <c r="O34" s="1">
        <f>COUNTIFS(Table2[Sub-Sector],Table3[[#This Row],[Sub-Sector]],Table2[% Away From Current Month High],"&lt;=0.05")/Table3[[#This Row],[Count]]</f>
        <v>1</v>
      </c>
      <c r="P34" s="1">
        <f>COUNTIFS(Table2[Sub-Sector],Table3[[#This Row],[Sub-Sector]],Table2[% Away From 52W High],"&lt;=10")/Table3[[#This Row],[Count]]</f>
        <v>0.66666666666666663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1</v>
      </c>
      <c r="S34" s="1">
        <f>COUNTIFS(Table2[Sub-Sector],Table3[[#This Row],[Sub-Sector]],Table2[% Price above 50 EMA],"&gt;=0")/Table3[[#This Row],[Count]]</f>
        <v>1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0.66666666666666663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</v>
      </c>
      <c r="X34">
        <f>_xlfn.RANK.AVG(Table3[[#This Row],[Score]],Table3[Score],1)</f>
        <v>16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4">
        <f>_xlfn.RANK.AVG(Table3[[#This Row],[Score 2 ]],Table3[[Score 2 ]],1)</f>
        <v>33</v>
      </c>
    </row>
    <row r="35" spans="1:26" x14ac:dyDescent="0.3">
      <c r="A35" t="s">
        <v>111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0.66666666666666663</v>
      </c>
      <c r="D35" s="1">
        <f>COUNTIFS(Table2[Sub-Sector],Table3[[#This Row],[Sub-Sector]],Table2[1W Return vs Nifty],"&gt;=5")/Table3[[#This Row],[Count]]</f>
        <v>0.33333333333333331</v>
      </c>
      <c r="E35" s="1">
        <f>COUNTIFS(Table2[Sub-Sector],Table3[[#This Row],[Sub-Sector]],Table2[1M Return vs Nifty],"&gt;=5")/Table3[[#This Row],[Count]]</f>
        <v>0.33333333333333331</v>
      </c>
      <c r="F35" s="1">
        <f>COUNTIFS(Table2[Sub-Sector],Table3[[#This Row],[Sub-Sector]],Table2[6M Return vs Nifty],"&gt;=10")/Table3[[#This Row],[Count]]</f>
        <v>0.66666666666666663</v>
      </c>
      <c r="G35" s="1">
        <f>COUNTIFS(Table2[Sub-Sector],Table3[[#This Row],[Sub-Sector]],Table2[1Y Return vs Nifty],"&gt;=10")/Table3[[#This Row],[Count]]</f>
        <v>0.66666666666666663</v>
      </c>
      <c r="H35" s="1">
        <f>COUNTIFS(Table2[Sub-Sector],Table3[[#This Row],[Sub-Sector]],Table2[RSI Exponential â€“ 14D],"&gt;=50")/Table3[[#This Row],[Count]]</f>
        <v>0.33333333333333331</v>
      </c>
      <c r="I35" s="1">
        <f>COUNTIFS(Table2[Sub-Sector],Table3[[#This Row],[Sub-Sector]],Table2[Relative Volume],"&gt;=1")/Table3[[#This Row],[Count]]</f>
        <v>0.33333333333333331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1</v>
      </c>
      <c r="P35" s="1">
        <f>COUNTIFS(Table2[Sub-Sector],Table3[[#This Row],[Sub-Sector]],Table2[% Away From 52W High],"&lt;=10")/Table3[[#This Row],[Count]]</f>
        <v>0.33333333333333331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0.33333333333333331</v>
      </c>
      <c r="S35" s="1">
        <f>COUNTIFS(Table2[Sub-Sector],Table3[[#This Row],[Sub-Sector]],Table2[% Price above 50 EMA],"&gt;=0")/Table3[[#This Row],[Count]]</f>
        <v>0.33333333333333331</v>
      </c>
      <c r="T35" s="1">
        <f>COUNTIFS(Table2[Sub-Sector],Table3[[#This Row],[Sub-Sector]],Table2[% Price above 200 EMA],"&gt;=0")/Table3[[#This Row],[Count]]</f>
        <v>1</v>
      </c>
      <c r="U35" s="1">
        <f>COUNTIFS(Table2[Sub-Sector],Table3[[#This Row],[Sub-Sector]],Table2[Rate of Change - Zone],"Positive")/Table3[[#This Row],[Count]]</f>
        <v>0.33333333333333331</v>
      </c>
      <c r="V35" s="1">
        <f>COUNTIFS(Table2[Sub-Sector],Table3[[#This Row],[Sub-Sector]],Table2[Sharpe Ratio],"&gt;=0.10")/Table3[[#This Row],[Count]]</f>
        <v>0.33333333333333331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351.5</v>
      </c>
      <c r="X35">
        <f>_xlfn.RANK.AVG(Table3[[#This Row],[Score]],Table3[Score],1)</f>
        <v>36.5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35">
        <f>_xlfn.RANK.AVG(Table3[[#This Row],[Score 2 ]],Table3[[Score 2 ]],1)</f>
        <v>34.5</v>
      </c>
    </row>
    <row r="36" spans="1:26" x14ac:dyDescent="0.3">
      <c r="A36" t="s">
        <v>57</v>
      </c>
      <c r="B36">
        <f>COUNTIFS(Table2[Sub-Sector],Table3[[#This Row],[Sub-Sector]])</f>
        <v>3</v>
      </c>
      <c r="C36" s="1">
        <f>COUNTIFS(Table2[Sub-Sector],Table3[[#This Row],[Sub-Sector]],Table2[Uptrend],"Uptrend")/Table3[[#This Row],[Count]]</f>
        <v>1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0.33333333333333331</v>
      </c>
      <c r="F36" s="1">
        <f>COUNTIFS(Table2[Sub-Sector],Table3[[#This Row],[Sub-Sector]],Table2[6M Return vs Nifty],"&gt;=10")/Table3[[#This Row],[Count]]</f>
        <v>0.66666666666666663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0.33333333333333331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0.66666666666666663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0</v>
      </c>
      <c r="N36" s="1">
        <f>COUNTIFS(Table2[Sub-Sector],Table3[[#This Row],[Sub-Sector]],Table2[% Away From Current Month Low],"&gt;=0.05")/Table3[[#This Row],[Count]]</f>
        <v>0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0.33333333333333331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</v>
      </c>
      <c r="V36" s="1">
        <f>COUNTIFS(Table2[Sub-Sector],Table3[[#This Row],[Sub-Sector]],Table2[Sharpe Ratio],"&gt;=0.10")/Table3[[#This Row],[Count]]</f>
        <v>0.66666666666666663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36">
        <f>_xlfn.RANK.AVG(Table3[[#This Row],[Score]],Table3[Score],1)</f>
        <v>43.5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36">
        <f>_xlfn.RANK.AVG(Table3[[#This Row],[Score 2 ]],Table3[[Score 2 ]],1)</f>
        <v>34.5</v>
      </c>
    </row>
    <row r="37" spans="1:26" x14ac:dyDescent="0.3">
      <c r="A37" t="s">
        <v>185</v>
      </c>
      <c r="B37">
        <f>COUNTIFS(Table2[Sub-Sector],Table3[[#This Row],[Sub-Sector]])</f>
        <v>6</v>
      </c>
      <c r="C37" s="1">
        <f>COUNTIFS(Table2[Sub-Sector],Table3[[#This Row],[Sub-Sector]],Table2[Uptrend],"Uptrend")/Table3[[#This Row],[Count]]</f>
        <v>0.83333333333333337</v>
      </c>
      <c r="D37" s="1">
        <f>COUNTIFS(Table2[Sub-Sector],Table3[[#This Row],[Sub-Sector]],Table2[1W Return vs Nifty],"&gt;=5")/Table3[[#This Row],[Count]]</f>
        <v>0.5</v>
      </c>
      <c r="E37" s="1">
        <f>COUNTIFS(Table2[Sub-Sector],Table3[[#This Row],[Sub-Sector]],Table2[1M Return vs Nifty],"&gt;=5")/Table3[[#This Row],[Count]]</f>
        <v>0.16666666666666666</v>
      </c>
      <c r="F37" s="1">
        <f>COUNTIFS(Table2[Sub-Sector],Table3[[#This Row],[Sub-Sector]],Table2[6M Return vs Nifty],"&gt;=10")/Table3[[#This Row],[Count]]</f>
        <v>0.5</v>
      </c>
      <c r="G37" s="1">
        <f>COUNTIFS(Table2[Sub-Sector],Table3[[#This Row],[Sub-Sector]],Table2[1Y Return vs Nifty],"&gt;=10")/Table3[[#This Row],[Count]]</f>
        <v>0.66666666666666663</v>
      </c>
      <c r="H37" s="1">
        <f>COUNTIFS(Table2[Sub-Sector],Table3[[#This Row],[Sub-Sector]],Table2[RSI Exponential â€“ 14D],"&gt;=50")/Table3[[#This Row],[Count]]</f>
        <v>0.5</v>
      </c>
      <c r="I37" s="1">
        <f>COUNTIFS(Table2[Sub-Sector],Table3[[#This Row],[Sub-Sector]],Table2[Relative Volume],"&gt;=1")/Table3[[#This Row],[Count]]</f>
        <v>0.5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0.33333333333333331</v>
      </c>
      <c r="M37" s="1">
        <f>COUNTIFS(Table2[Sub-Sector],Table3[[#This Row],[Sub-Sector]],Table2[% Away From Current Week High],"&lt;=0.05")/Table3[[#This Row],[Count]]</f>
        <v>0.5</v>
      </c>
      <c r="N37" s="1">
        <f>COUNTIFS(Table2[Sub-Sector],Table3[[#This Row],[Sub-Sector]],Table2[% Away From Current Month Low],"&gt;=0.05")/Table3[[#This Row],[Count]]</f>
        <v>0.33333333333333331</v>
      </c>
      <c r="O37" s="1">
        <f>COUNTIFS(Table2[Sub-Sector],Table3[[#This Row],[Sub-Sector]],Table2[% Away From Current Month High],"&lt;=0.05")/Table3[[#This Row],[Count]]</f>
        <v>0.5</v>
      </c>
      <c r="P37" s="1">
        <f>COUNTIFS(Table2[Sub-Sector],Table3[[#This Row],[Sub-Sector]],Table2[% Away From 52W High],"&lt;=10")/Table3[[#This Row],[Count]]</f>
        <v>0.66666666666666663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0.5</v>
      </c>
      <c r="S37" s="1">
        <f>COUNTIFS(Table2[Sub-Sector],Table3[[#This Row],[Sub-Sector]],Table2[% Price above 50 EMA],"&gt;=0")/Table3[[#This Row],[Count]]</f>
        <v>0.66666666666666663</v>
      </c>
      <c r="T37" s="1">
        <f>COUNTIFS(Table2[Sub-Sector],Table3[[#This Row],[Sub-Sector]],Table2[% Price above 200 EMA],"&gt;=0")/Table3[[#This Row],[Count]]</f>
        <v>0.83333333333333337</v>
      </c>
      <c r="U37" s="1">
        <f>COUNTIFS(Table2[Sub-Sector],Table3[[#This Row],[Sub-Sector]],Table2[Rate of Change - Zone],"Positive")/Table3[[#This Row],[Count]]</f>
        <v>0.33333333333333331</v>
      </c>
      <c r="V37" s="1">
        <f>COUNTIFS(Table2[Sub-Sector],Table3[[#This Row],[Sub-Sector]],Table2[Sharpe Ratio],"&gt;=0.10")/Table3[[#This Row],[Count]]</f>
        <v>0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37">
        <f>_xlfn.RANK.AVG(Table3[[#This Row],[Score]],Table3[Score],1)</f>
        <v>35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37">
        <f>_xlfn.RANK.AVG(Table3[[#This Row],[Score 2 ]],Table3[[Score 2 ]],1)</f>
        <v>36</v>
      </c>
    </row>
    <row r="38" spans="1:26" x14ac:dyDescent="0.3">
      <c r="A38" t="s">
        <v>819</v>
      </c>
      <c r="B38">
        <f>COUNTIFS(Table2[Sub-Sector],Table3[[#This Row],[Sub-Sector]])</f>
        <v>2</v>
      </c>
      <c r="C38" s="1">
        <f>COUNTIFS(Table2[Sub-Sector],Table3[[#This Row],[Sub-Sector]],Table2[Uptrend],"Uptrend")/Table3[[#This Row],[Count]]</f>
        <v>0</v>
      </c>
      <c r="D38" s="1">
        <f>COUNTIFS(Table2[Sub-Sector],Table3[[#This Row],[Sub-Sector]],Table2[1W Return vs Nifty],"&gt;=5")/Table3[[#This Row],[Count]]</f>
        <v>0.5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0.5</v>
      </c>
      <c r="I38" s="1">
        <f>COUNTIFS(Table2[Sub-Sector],Table3[[#This Row],[Sub-Sector]],Table2[Relative Volume],"&gt;=1")/Table3[[#This Row],[Count]]</f>
        <v>0.5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0.5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0</v>
      </c>
      <c r="N38" s="1">
        <f>COUNTIFS(Table2[Sub-Sector],Table3[[#This Row],[Sub-Sector]],Table2[% Away From Current Month Low],"&gt;=0.05")/Table3[[#This Row],[Count]]</f>
        <v>0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0.5</v>
      </c>
      <c r="R38" s="1">
        <f>COUNTIFS(Table2[Sub-Sector],Table3[[#This Row],[Sub-Sector]],Table2[% Price above 20 EMA],"&gt;=0")/Table3[[#This Row],[Count]]</f>
        <v>0.5</v>
      </c>
      <c r="S38" s="1">
        <f>COUNTIFS(Table2[Sub-Sector],Table3[[#This Row],[Sub-Sector]],Table2[% Price above 50 EMA],"&gt;=0")/Table3[[#This Row],[Count]]</f>
        <v>0</v>
      </c>
      <c r="T38" s="1">
        <f>COUNTIFS(Table2[Sub-Sector],Table3[[#This Row],[Sub-Sector]],Table2[% Price above 200 EMA],"&gt;=0")/Table3[[#This Row],[Count]]</f>
        <v>0.5</v>
      </c>
      <c r="U38" s="1">
        <f>COUNTIFS(Table2[Sub-Sector],Table3[[#This Row],[Sub-Sector]],Table2[Rate of Change - Zone],"Positive")/Table3[[#This Row],[Count]]</f>
        <v>0.5</v>
      </c>
      <c r="V38" s="1">
        <f>COUNTIFS(Table2[Sub-Sector],Table3[[#This Row],[Sub-Sector]],Table2[Sharpe Ratio],"&gt;=0.10")/Table3[[#This Row],[Count]]</f>
        <v>0.5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38">
        <f>_xlfn.RANK.AVG(Table3[[#This Row],[Score]],Table3[Score],1)</f>
        <v>70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38">
        <f>_xlfn.RANK.AVG(Table3[[#This Row],[Score 2 ]],Table3[[Score 2 ]],1)</f>
        <v>38</v>
      </c>
    </row>
    <row r="39" spans="1:26" x14ac:dyDescent="0.3">
      <c r="A39" t="s">
        <v>1095</v>
      </c>
      <c r="B39">
        <f>COUNTIFS(Table2[Sub-Sector],Table3[[#This Row],[Sub-Sector]])</f>
        <v>2</v>
      </c>
      <c r="C39" s="1">
        <f>COUNTIFS(Table2[Sub-Sector],Table3[[#This Row],[Sub-Sector]],Table2[Uptrend],"Uptrend")/Table3[[#This Row],[Count]]</f>
        <v>1</v>
      </c>
      <c r="D39" s="1">
        <f>COUNTIFS(Table2[Sub-Sector],Table3[[#This Row],[Sub-Sector]],Table2[1W Return vs Nifty],"&gt;=5")/Table3[[#This Row],[Count]]</f>
        <v>0.5</v>
      </c>
      <c r="E39" s="1">
        <f>COUNTIFS(Table2[Sub-Sector],Table3[[#This Row],[Sub-Sector]],Table2[1M Return vs Nifty],"&gt;=5")/Table3[[#This Row],[Count]]</f>
        <v>0.5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0.5</v>
      </c>
      <c r="H39" s="1">
        <f>COUNTIFS(Table2[Sub-Sector],Table3[[#This Row],[Sub-Sector]],Table2[RSI Exponential â€“ 14D],"&gt;=50")/Table3[[#This Row],[Count]]</f>
        <v>0.5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0.5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0.5</v>
      </c>
      <c r="P39" s="1">
        <f>COUNTIFS(Table2[Sub-Sector],Table3[[#This Row],[Sub-Sector]],Table2[% Away From 52W High],"&lt;=10")/Table3[[#This Row],[Count]]</f>
        <v>0.5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0.5</v>
      </c>
      <c r="S39" s="1">
        <f>COUNTIFS(Table2[Sub-Sector],Table3[[#This Row],[Sub-Sector]],Table2[% Price above 50 EMA],"&gt;=0")/Table3[[#This Row],[Count]]</f>
        <v>0.5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0.5</v>
      </c>
      <c r="V39" s="1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</v>
      </c>
      <c r="X39">
        <f>_xlfn.RANK.AVG(Table3[[#This Row],[Score]],Table3[Score],1)</f>
        <v>21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39">
        <f>_xlfn.RANK.AVG(Table3[[#This Row],[Score 2 ]],Table3[[Score 2 ]],1)</f>
        <v>38</v>
      </c>
    </row>
    <row r="40" spans="1:26" x14ac:dyDescent="0.3">
      <c r="A40" t="s">
        <v>993</v>
      </c>
      <c r="B40">
        <f>COUNTIFS(Table2[Sub-Sector],Table3[[#This Row],[Sub-Sector]])</f>
        <v>2</v>
      </c>
      <c r="C40" s="1">
        <f>COUNTIFS(Table2[Sub-Sector],Table3[[#This Row],[Sub-Sector]],Table2[Uptrend],"Uptrend")/Table3[[#This Row],[Count]]</f>
        <v>0.5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0.5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0.5</v>
      </c>
      <c r="I40" s="1">
        <f>COUNTIFS(Table2[Sub-Sector],Table3[[#This Row],[Sub-Sector]],Table2[Relative Volume],"&gt;=1")/Table3[[#This Row],[Count]]</f>
        <v>0.5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0.5</v>
      </c>
      <c r="S40" s="1">
        <f>COUNTIFS(Table2[Sub-Sector],Table3[[#This Row],[Sub-Sector]],Table2[% Price above 50 EMA],"&gt;=0")/Table3[[#This Row],[Count]]</f>
        <v>1</v>
      </c>
      <c r="T40" s="1">
        <f>COUNTIFS(Table2[Sub-Sector],Table3[[#This Row],[Sub-Sector]],Table2[% Price above 200 EMA],"&gt;=0")/Table3[[#This Row],[Count]]</f>
        <v>0.5</v>
      </c>
      <c r="U40" s="1">
        <f>COUNTIFS(Table2[Sub-Sector],Table3[[#This Row],[Sub-Sector]],Table2[Rate of Change - Zone],"Positive")/Table3[[#This Row],[Count]]</f>
        <v>0.5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40">
        <f>_xlfn.RANK.AVG(Table3[[#This Row],[Score]],Table3[Score],1)</f>
        <v>55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40">
        <f>_xlfn.RANK.AVG(Table3[[#This Row],[Score 2 ]],Table3[[Score 2 ]],1)</f>
        <v>38</v>
      </c>
    </row>
    <row r="41" spans="1:26" x14ac:dyDescent="0.3">
      <c r="A41" t="s">
        <v>274</v>
      </c>
      <c r="B41">
        <f>COUNTIFS(Table2[Sub-Sector],Table3[[#This Row],[Sub-Sector]])</f>
        <v>14</v>
      </c>
      <c r="C41" s="1">
        <f>COUNTIFS(Table2[Sub-Sector],Table3[[#This Row],[Sub-Sector]],Table2[Uptrend],"Uptrend")/Table3[[#This Row],[Count]]</f>
        <v>0.8571428571428571</v>
      </c>
      <c r="D41" s="1">
        <f>COUNTIFS(Table2[Sub-Sector],Table3[[#This Row],[Sub-Sector]],Table2[1W Return vs Nifty],"&gt;=5")/Table3[[#This Row],[Count]]</f>
        <v>0.21428571428571427</v>
      </c>
      <c r="E41" s="1">
        <f>COUNTIFS(Table2[Sub-Sector],Table3[[#This Row],[Sub-Sector]],Table2[1M Return vs Nifty],"&gt;=5")/Table3[[#This Row],[Count]]</f>
        <v>0.42857142857142855</v>
      </c>
      <c r="F41" s="1">
        <f>COUNTIFS(Table2[Sub-Sector],Table3[[#This Row],[Sub-Sector]],Table2[6M Return vs Nifty],"&gt;=10")/Table3[[#This Row],[Count]]</f>
        <v>0.42857142857142855</v>
      </c>
      <c r="G41" s="1">
        <f>COUNTIFS(Table2[Sub-Sector],Table3[[#This Row],[Sub-Sector]],Table2[1Y Return vs Nifty],"&gt;=10")/Table3[[#This Row],[Count]]</f>
        <v>0.5714285714285714</v>
      </c>
      <c r="H41" s="1">
        <f>COUNTIFS(Table2[Sub-Sector],Table3[[#This Row],[Sub-Sector]],Table2[RSI Exponential â€“ 14D],"&gt;=50")/Table3[[#This Row],[Count]]</f>
        <v>0.9285714285714286</v>
      </c>
      <c r="I41" s="1">
        <f>COUNTIFS(Table2[Sub-Sector],Table3[[#This Row],[Sub-Sector]],Table2[Relative Volume],"&gt;=1")/Table3[[#This Row],[Count]]</f>
        <v>0.21428571428571427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0.21428571428571427</v>
      </c>
      <c r="M41" s="1">
        <f>COUNTIFS(Table2[Sub-Sector],Table3[[#This Row],[Sub-Sector]],Table2[% Away From Current Week High],"&lt;=0.05")/Table3[[#This Row],[Count]]</f>
        <v>0.8571428571428571</v>
      </c>
      <c r="N41" s="1">
        <f>COUNTIFS(Table2[Sub-Sector],Table3[[#This Row],[Sub-Sector]],Table2[% Away From Current Month Low],"&gt;=0.05")/Table3[[#This Row],[Count]]</f>
        <v>0.21428571428571427</v>
      </c>
      <c r="O41" s="1">
        <f>COUNTIFS(Table2[Sub-Sector],Table3[[#This Row],[Sub-Sector]],Table2[% Away From Current Month High],"&lt;=0.05")/Table3[[#This Row],[Count]]</f>
        <v>0.8571428571428571</v>
      </c>
      <c r="P41" s="1">
        <f>COUNTIFS(Table2[Sub-Sector],Table3[[#This Row],[Sub-Sector]],Table2[% Away From 52W High],"&lt;=10")/Table3[[#This Row],[Count]]</f>
        <v>0.7142857142857143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0.9285714285714286</v>
      </c>
      <c r="S41" s="1">
        <f>COUNTIFS(Table2[Sub-Sector],Table3[[#This Row],[Sub-Sector]],Table2[% Price above 50 EMA],"&gt;=0")/Table3[[#This Row],[Count]]</f>
        <v>0.9285714285714286</v>
      </c>
      <c r="T41" s="1">
        <f>COUNTIFS(Table2[Sub-Sector],Table3[[#This Row],[Sub-Sector]],Table2[% Price above 200 EMA],"&gt;=0")/Table3[[#This Row],[Count]]</f>
        <v>0.9285714285714286</v>
      </c>
      <c r="U41" s="1">
        <f>COUNTIFS(Table2[Sub-Sector],Table3[[#This Row],[Sub-Sector]],Table2[Rate of Change - Zone],"Positive")/Table3[[#This Row],[Count]]</f>
        <v>0.9285714285714286</v>
      </c>
      <c r="V41" s="1">
        <f>COUNTIFS(Table2[Sub-Sector],Table3[[#This Row],[Sub-Sector]],Table2[Sharpe Ratio],"&gt;=0.10")/Table3[[#This Row],[Count]]</f>
        <v>0.14285714285714285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41">
        <f>_xlfn.RANK.AVG(Table3[[#This Row],[Score]],Table3[Score],1)</f>
        <v>34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1">
        <f>_xlfn.RANK.AVG(Table3[[#This Row],[Score 2 ]],Table3[[Score 2 ]],1)</f>
        <v>40</v>
      </c>
    </row>
    <row r="42" spans="1:26" x14ac:dyDescent="0.3">
      <c r="A42" t="s">
        <v>736</v>
      </c>
      <c r="B42">
        <f>COUNTIFS(Table2[Sub-Sector],Table3[[#This Row],[Sub-Sector]])</f>
        <v>5</v>
      </c>
      <c r="C42" s="1">
        <f>COUNTIFS(Table2[Sub-Sector],Table3[[#This Row],[Sub-Sector]],Table2[Uptrend],"Uptrend")/Table3[[#This Row],[Count]]</f>
        <v>0.2</v>
      </c>
      <c r="D42" s="1">
        <f>COUNTIFS(Table2[Sub-Sector],Table3[[#This Row],[Sub-Sector]],Table2[1W Return vs Nifty],"&gt;=5")/Table3[[#This Row],[Count]]</f>
        <v>0.2</v>
      </c>
      <c r="E42" s="1">
        <f>COUNTIFS(Table2[Sub-Sector],Table3[[#This Row],[Sub-Sector]],Table2[1M Return vs Nifty],"&gt;=5")/Table3[[#This Row],[Count]]</f>
        <v>0.2</v>
      </c>
      <c r="F42" s="1">
        <f>COUNTIFS(Table2[Sub-Sector],Table3[[#This Row],[Sub-Sector]],Table2[6M Return vs Nifty],"&gt;=10")/Table3[[#This Row],[Count]]</f>
        <v>1</v>
      </c>
      <c r="G42" s="1">
        <f>COUNTIFS(Table2[Sub-Sector],Table3[[#This Row],[Sub-Sector]],Table2[1Y Return vs Nifty],"&gt;=10")/Table3[[#This Row],[Count]]</f>
        <v>0.8</v>
      </c>
      <c r="H42" s="1">
        <f>COUNTIFS(Table2[Sub-Sector],Table3[[#This Row],[Sub-Sector]],Table2[RSI Exponential â€“ 14D],"&gt;=50")/Table3[[#This Row],[Count]]</f>
        <v>0.4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0.4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0.4</v>
      </c>
      <c r="P42" s="1">
        <f>COUNTIFS(Table2[Sub-Sector],Table3[[#This Row],[Sub-Sector]],Table2[% Away From 52W High],"&lt;=10")/Table3[[#This Row],[Count]]</f>
        <v>0.2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0.2</v>
      </c>
      <c r="S42" s="1">
        <f>COUNTIFS(Table2[Sub-Sector],Table3[[#This Row],[Sub-Sector]],Table2[% Price above 50 EMA],"&gt;=0")/Table3[[#This Row],[Count]]</f>
        <v>0.2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0.4</v>
      </c>
      <c r="V42" s="1">
        <f>COUNTIFS(Table2[Sub-Sector],Table3[[#This Row],[Sub-Sector]],Table2[Sharpe Ratio],"&gt;=0.10")/Table3[[#This Row],[Count]]</f>
        <v>1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42">
        <f>_xlfn.RANK.AVG(Table3[[#This Row],[Score]],Table3[Score],1)</f>
        <v>64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2">
        <f>_xlfn.RANK.AVG(Table3[[#This Row],[Score 2 ]],Table3[[Score 2 ]],1)</f>
        <v>41</v>
      </c>
    </row>
    <row r="43" spans="1:26" x14ac:dyDescent="0.3">
      <c r="A43" t="s">
        <v>514</v>
      </c>
      <c r="B43">
        <f>COUNTIFS(Table2[Sub-Sector],Table3[[#This Row],[Sub-Sector]])</f>
        <v>4</v>
      </c>
      <c r="C43" s="1">
        <f>COUNTIFS(Table2[Sub-Sector],Table3[[#This Row],[Sub-Sector]],Table2[Uptrend],"Uptrend")/Table3[[#This Row],[Count]]</f>
        <v>0.75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0.25</v>
      </c>
      <c r="F43" s="1">
        <f>COUNTIFS(Table2[Sub-Sector],Table3[[#This Row],[Sub-Sector]],Table2[6M Return vs Nifty],"&gt;=10")/Table3[[#This Row],[Count]]</f>
        <v>1</v>
      </c>
      <c r="G43" s="1">
        <f>COUNTIFS(Table2[Sub-Sector],Table3[[#This Row],[Sub-Sector]],Table2[1Y Return vs Nifty],"&gt;=10")/Table3[[#This Row],[Count]]</f>
        <v>0.75</v>
      </c>
      <c r="H43" s="1">
        <f>COUNTIFS(Table2[Sub-Sector],Table3[[#This Row],[Sub-Sector]],Table2[RSI Exponential â€“ 14D],"&gt;=50")/Table3[[#This Row],[Count]]</f>
        <v>0</v>
      </c>
      <c r="I43" s="1">
        <f>COUNTIFS(Table2[Sub-Sector],Table3[[#This Row],[Sub-Sector]],Table2[Relative Volume],"&gt;=1")/Table3[[#This Row],[Count]]</f>
        <v>0.25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0.25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0.25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0</v>
      </c>
      <c r="V43" s="1">
        <f>COUNTIFS(Table2[Sub-Sector],Table3[[#This Row],[Sub-Sector]],Table2[Sharpe Ratio],"&gt;=0.10")/Table3[[#This Row],[Count]]</f>
        <v>0.5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43">
        <f>_xlfn.RANK.AVG(Table3[[#This Row],[Score]],Table3[Score],1)</f>
        <v>57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3">
        <f>_xlfn.RANK.AVG(Table3[[#This Row],[Score 2 ]],Table3[[Score 2 ]],1)</f>
        <v>42</v>
      </c>
    </row>
    <row r="44" spans="1:26" x14ac:dyDescent="0.3">
      <c r="A44" t="s">
        <v>141</v>
      </c>
      <c r="B44">
        <f>COUNTIFS(Table2[Sub-Sector],Table3[[#This Row],[Sub-Sector]])</f>
        <v>20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0.15</v>
      </c>
      <c r="E44" s="1">
        <f>COUNTIFS(Table2[Sub-Sector],Table3[[#This Row],[Sub-Sector]],Table2[1M Return vs Nifty],"&gt;=5")/Table3[[#This Row],[Count]]</f>
        <v>0.2</v>
      </c>
      <c r="F44" s="1">
        <f>COUNTIFS(Table2[Sub-Sector],Table3[[#This Row],[Sub-Sector]],Table2[6M Return vs Nifty],"&gt;=10")/Table3[[#This Row],[Count]]</f>
        <v>0.4</v>
      </c>
      <c r="G44" s="1">
        <f>COUNTIFS(Table2[Sub-Sector],Table3[[#This Row],[Sub-Sector]],Table2[1Y Return vs Nifty],"&gt;=10")/Table3[[#This Row],[Count]]</f>
        <v>0.85</v>
      </c>
      <c r="H44" s="1">
        <f>COUNTIFS(Table2[Sub-Sector],Table3[[#This Row],[Sub-Sector]],Table2[RSI Exponential â€“ 14D],"&gt;=50")/Table3[[#This Row],[Count]]</f>
        <v>0.35</v>
      </c>
      <c r="I44" s="1">
        <f>COUNTIFS(Table2[Sub-Sector],Table3[[#This Row],[Sub-Sector]],Table2[Relative Volume],"&gt;=1")/Table3[[#This Row],[Count]]</f>
        <v>0.35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0.95</v>
      </c>
      <c r="L44" s="1">
        <f>COUNTIFS(Table2[Sub-Sector],Table3[[#This Row],[Sub-Sector]],Table2[% Away From Current Week Low],"&gt;=0.05")/Table3[[#This Row],[Count]]</f>
        <v>0.15</v>
      </c>
      <c r="M44" s="1">
        <f>COUNTIFS(Table2[Sub-Sector],Table3[[#This Row],[Sub-Sector]],Table2[% Away From Current Week High],"&lt;=0.05")/Table3[[#This Row],[Count]]</f>
        <v>0.4</v>
      </c>
      <c r="N44" s="1">
        <f>COUNTIFS(Table2[Sub-Sector],Table3[[#This Row],[Sub-Sector]],Table2[% Away From Current Month Low],"&gt;=0.05")/Table3[[#This Row],[Count]]</f>
        <v>0.15</v>
      </c>
      <c r="O44" s="1">
        <f>COUNTIFS(Table2[Sub-Sector],Table3[[#This Row],[Sub-Sector]],Table2[% Away From Current Month High],"&lt;=0.05")/Table3[[#This Row],[Count]]</f>
        <v>0.4</v>
      </c>
      <c r="P44" s="1">
        <f>COUNTIFS(Table2[Sub-Sector],Table3[[#This Row],[Sub-Sector]],Table2[% Away From 52W High],"&lt;=10")/Table3[[#This Row],[Count]]</f>
        <v>0.2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0.4</v>
      </c>
      <c r="S44" s="1">
        <f>COUNTIFS(Table2[Sub-Sector],Table3[[#This Row],[Sub-Sector]],Table2[% Price above 50 EMA],"&gt;=0")/Table3[[#This Row],[Count]]</f>
        <v>0.4</v>
      </c>
      <c r="T44" s="1">
        <f>COUNTIFS(Table2[Sub-Sector],Table3[[#This Row],[Sub-Sector]],Table2[% Price above 200 EMA],"&gt;=0")/Table3[[#This Row],[Count]]</f>
        <v>0.85</v>
      </c>
      <c r="U44" s="1">
        <f>COUNTIFS(Table2[Sub-Sector],Table3[[#This Row],[Sub-Sector]],Table2[Rate of Change - Zone],"Positive")/Table3[[#This Row],[Count]]</f>
        <v>0.45</v>
      </c>
      <c r="V44" s="1">
        <f>COUNTIFS(Table2[Sub-Sector],Table3[[#This Row],[Sub-Sector]],Table2[Sharpe Ratio],"&gt;=0.10")/Table3[[#This Row],[Count]]</f>
        <v>0.45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44">
        <f>_xlfn.RANK.AVG(Table3[[#This Row],[Score]],Table3[Score],1)</f>
        <v>58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4">
        <f>_xlfn.RANK.AVG(Table3[[#This Row],[Score 2 ]],Table3[[Score 2 ]],1)</f>
        <v>43</v>
      </c>
    </row>
    <row r="45" spans="1:26" x14ac:dyDescent="0.3">
      <c r="A45" t="s">
        <v>118</v>
      </c>
      <c r="B45">
        <f>COUNTIFS(Table2[Sub-Sector],Table3[[#This Row],[Sub-Sector]])</f>
        <v>8</v>
      </c>
      <c r="C45" s="1">
        <f>COUNTIFS(Table2[Sub-Sector],Table3[[#This Row],[Sub-Sector]],Table2[Uptrend],"Uptrend")/Table3[[#This Row],[Count]]</f>
        <v>0.875</v>
      </c>
      <c r="D45" s="1">
        <f>COUNTIFS(Table2[Sub-Sector],Table3[[#This Row],[Sub-Sector]],Table2[1W Return vs Nifty],"&gt;=5")/Table3[[#This Row],[Count]]</f>
        <v>0.25</v>
      </c>
      <c r="E45" s="1">
        <f>COUNTIFS(Table2[Sub-Sector],Table3[[#This Row],[Sub-Sector]],Table2[1M Return vs Nifty],"&gt;=5")/Table3[[#This Row],[Count]]</f>
        <v>0.25</v>
      </c>
      <c r="F45" s="1">
        <f>COUNTIFS(Table2[Sub-Sector],Table3[[#This Row],[Sub-Sector]],Table2[6M Return vs Nifty],"&gt;=10")/Table3[[#This Row],[Count]]</f>
        <v>0.625</v>
      </c>
      <c r="G45" s="1">
        <f>COUNTIFS(Table2[Sub-Sector],Table3[[#This Row],[Sub-Sector]],Table2[1Y Return vs Nifty],"&gt;=10")/Table3[[#This Row],[Count]]</f>
        <v>0.625</v>
      </c>
      <c r="H45" s="1">
        <f>COUNTIFS(Table2[Sub-Sector],Table3[[#This Row],[Sub-Sector]],Table2[RSI Exponential â€“ 14D],"&gt;=50")/Table3[[#This Row],[Count]]</f>
        <v>0.5</v>
      </c>
      <c r="I45" s="1">
        <f>COUNTIFS(Table2[Sub-Sector],Table3[[#This Row],[Sub-Sector]],Table2[Relative Volume],"&gt;=1")/Table3[[#This Row],[Count]]</f>
        <v>0.25</v>
      </c>
      <c r="J45" s="1">
        <f>COUNTIFS(Table2[Sub-Sector],Table3[[#This Row],[Sub-Sector]],Table2[% Away From Day Low],"&gt;=0.05")/Table3[[#This Row],[Count]]</f>
        <v>0.125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0.25</v>
      </c>
      <c r="M45" s="1">
        <f>COUNTIFS(Table2[Sub-Sector],Table3[[#This Row],[Sub-Sector]],Table2[% Away From Current Week High],"&lt;=0.05")/Table3[[#This Row],[Count]]</f>
        <v>0.75</v>
      </c>
      <c r="N45" s="1">
        <f>COUNTIFS(Table2[Sub-Sector],Table3[[#This Row],[Sub-Sector]],Table2[% Away From Current Month Low],"&gt;=0.05")/Table3[[#This Row],[Count]]</f>
        <v>0.25</v>
      </c>
      <c r="O45" s="1">
        <f>COUNTIFS(Table2[Sub-Sector],Table3[[#This Row],[Sub-Sector]],Table2[% Away From Current Month High],"&lt;=0.05")/Table3[[#This Row],[Count]]</f>
        <v>0.75</v>
      </c>
      <c r="P45" s="1">
        <f>COUNTIFS(Table2[Sub-Sector],Table3[[#This Row],[Sub-Sector]],Table2[% Away From 52W High],"&lt;=10")/Table3[[#This Row],[Count]]</f>
        <v>0.375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0.5</v>
      </c>
      <c r="S45" s="1">
        <f>COUNTIFS(Table2[Sub-Sector],Table3[[#This Row],[Sub-Sector]],Table2[% Price above 50 EMA],"&gt;=0")/Table3[[#This Row],[Count]]</f>
        <v>0.875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0.5</v>
      </c>
      <c r="V45" s="1">
        <f>COUNTIFS(Table2[Sub-Sector],Table3[[#This Row],[Sub-Sector]],Table2[Sharpe Ratio],"&gt;=0.10")/Table3[[#This Row],[Count]]</f>
        <v>0.125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</v>
      </c>
      <c r="X45">
        <f>_xlfn.RANK.AVG(Table3[[#This Row],[Score]],Table3[Score],1)</f>
        <v>42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5">
        <f>_xlfn.RANK.AVG(Table3[[#This Row],[Score 2 ]],Table3[[Score 2 ]],1)</f>
        <v>44.5</v>
      </c>
    </row>
    <row r="46" spans="1:26" x14ac:dyDescent="0.3">
      <c r="A46" t="s">
        <v>163</v>
      </c>
      <c r="B46">
        <f>COUNTIFS(Table2[Sub-Sector],Table3[[#This Row],[Sub-Sector]])</f>
        <v>9</v>
      </c>
      <c r="C46" s="1">
        <f>COUNTIFS(Table2[Sub-Sector],Table3[[#This Row],[Sub-Sector]],Table2[Uptrend],"Uptrend")/Table3[[#This Row],[Count]]</f>
        <v>1</v>
      </c>
      <c r="D46" s="1">
        <f>COUNTIFS(Table2[Sub-Sector],Table3[[#This Row],[Sub-Sector]],Table2[1W Return vs Nifty],"&gt;=5")/Table3[[#This Row],[Count]]</f>
        <v>0.33333333333333331</v>
      </c>
      <c r="E46" s="1">
        <f>COUNTIFS(Table2[Sub-Sector],Table3[[#This Row],[Sub-Sector]],Table2[1M Return vs Nifty],"&gt;=5")/Table3[[#This Row],[Count]]</f>
        <v>0.33333333333333331</v>
      </c>
      <c r="F46" s="1">
        <f>COUNTIFS(Table2[Sub-Sector],Table3[[#This Row],[Sub-Sector]],Table2[6M Return vs Nifty],"&gt;=10")/Table3[[#This Row],[Count]]</f>
        <v>0.55555555555555558</v>
      </c>
      <c r="G46" s="1">
        <f>COUNTIFS(Table2[Sub-Sector],Table3[[#This Row],[Sub-Sector]],Table2[1Y Return vs Nifty],"&gt;=10")/Table3[[#This Row],[Count]]</f>
        <v>0.33333333333333331</v>
      </c>
      <c r="H46" s="1">
        <f>COUNTIFS(Table2[Sub-Sector],Table3[[#This Row],[Sub-Sector]],Table2[RSI Exponential â€“ 14D],"&gt;=50")/Table3[[#This Row],[Count]]</f>
        <v>0.44444444444444442</v>
      </c>
      <c r="I46" s="1">
        <f>COUNTIFS(Table2[Sub-Sector],Table3[[#This Row],[Sub-Sector]],Table2[Relative Volume],"&gt;=1")/Table3[[#This Row],[Count]]</f>
        <v>0.44444444444444442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0.77777777777777779</v>
      </c>
      <c r="L46" s="1">
        <f>COUNTIFS(Table2[Sub-Sector],Table3[[#This Row],[Sub-Sector]],Table2[% Away From Current Week Low],"&gt;=0.05")/Table3[[#This Row],[Count]]</f>
        <v>0.22222222222222221</v>
      </c>
      <c r="M46" s="1">
        <f>COUNTIFS(Table2[Sub-Sector],Table3[[#This Row],[Sub-Sector]],Table2[% Away From Current Week High],"&lt;=0.05")/Table3[[#This Row],[Count]]</f>
        <v>0.44444444444444442</v>
      </c>
      <c r="N46" s="1">
        <f>COUNTIFS(Table2[Sub-Sector],Table3[[#This Row],[Sub-Sector]],Table2[% Away From Current Month Low],"&gt;=0.05")/Table3[[#This Row],[Count]]</f>
        <v>0.22222222222222221</v>
      </c>
      <c r="O46" s="1">
        <f>COUNTIFS(Table2[Sub-Sector],Table3[[#This Row],[Sub-Sector]],Table2[% Away From Current Month High],"&lt;=0.05")/Table3[[#This Row],[Count]]</f>
        <v>0.44444444444444442</v>
      </c>
      <c r="P46" s="1">
        <f>COUNTIFS(Table2[Sub-Sector],Table3[[#This Row],[Sub-Sector]],Table2[% Away From 52W High],"&lt;=10")/Table3[[#This Row],[Count]]</f>
        <v>0.77777777777777779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0.66666666666666663</v>
      </c>
      <c r="S46" s="1">
        <f>COUNTIFS(Table2[Sub-Sector],Table3[[#This Row],[Sub-Sector]],Table2[% Price above 50 EMA],"&gt;=0")/Table3[[#This Row],[Count]]</f>
        <v>0.88888888888888884</v>
      </c>
      <c r="T46" s="1">
        <f>COUNTIFS(Table2[Sub-Sector],Table3[[#This Row],[Sub-Sector]],Table2[% Price above 200 EMA],"&gt;=0")/Table3[[#This Row],[Count]]</f>
        <v>0.88888888888888884</v>
      </c>
      <c r="U46" s="1">
        <f>COUNTIFS(Table2[Sub-Sector],Table3[[#This Row],[Sub-Sector]],Table2[Rate of Change - Zone],"Positive")/Table3[[#This Row],[Count]]</f>
        <v>0.55555555555555558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46">
        <f>_xlfn.RANK.AVG(Table3[[#This Row],[Score]],Table3[Score],1)</f>
        <v>30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6">
        <f>_xlfn.RANK.AVG(Table3[[#This Row],[Score 2 ]],Table3[[Score 2 ]],1)</f>
        <v>44.5</v>
      </c>
    </row>
    <row r="47" spans="1:26" x14ac:dyDescent="0.3">
      <c r="A47" t="s">
        <v>553</v>
      </c>
      <c r="B47">
        <f>COUNTIFS(Table2[Sub-Sector],Table3[[#This Row],[Sub-Sector]])</f>
        <v>7</v>
      </c>
      <c r="C47" s="1">
        <f>COUNTIFS(Table2[Sub-Sector],Table3[[#This Row],[Sub-Sector]],Table2[Uptrend],"Uptrend")/Table3[[#This Row],[Count]]</f>
        <v>0.5714285714285714</v>
      </c>
      <c r="D47" s="1">
        <f>COUNTIFS(Table2[Sub-Sector],Table3[[#This Row],[Sub-Sector]],Table2[1W Return vs Nifty],"&gt;=5")/Table3[[#This Row],[Count]]</f>
        <v>0.5714285714285714</v>
      </c>
      <c r="E47" s="1">
        <f>COUNTIFS(Table2[Sub-Sector],Table3[[#This Row],[Sub-Sector]],Table2[1M Return vs Nifty],"&gt;=5")/Table3[[#This Row],[Count]]</f>
        <v>0.5714285714285714</v>
      </c>
      <c r="F47" s="1">
        <f>COUNTIFS(Table2[Sub-Sector],Table3[[#This Row],[Sub-Sector]],Table2[6M Return vs Nifty],"&gt;=10")/Table3[[#This Row],[Count]]</f>
        <v>0.42857142857142855</v>
      </c>
      <c r="G47" s="1">
        <f>COUNTIFS(Table2[Sub-Sector],Table3[[#This Row],[Sub-Sector]],Table2[1Y Return vs Nifty],"&gt;=10")/Table3[[#This Row],[Count]]</f>
        <v>0.2857142857142857</v>
      </c>
      <c r="H47" s="1">
        <f>COUNTIFS(Table2[Sub-Sector],Table3[[#This Row],[Sub-Sector]],Table2[RSI Exponential â€“ 14D],"&gt;=50")/Table3[[#This Row],[Count]]</f>
        <v>0.8571428571428571</v>
      </c>
      <c r="I47" s="1">
        <f>COUNTIFS(Table2[Sub-Sector],Table3[[#This Row],[Sub-Sector]],Table2[Relative Volume],"&gt;=1")/Table3[[#This Row],[Count]]</f>
        <v>0.42857142857142855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0.8571428571428571</v>
      </c>
      <c r="L47" s="1">
        <f>COUNTIFS(Table2[Sub-Sector],Table3[[#This Row],[Sub-Sector]],Table2[% Away From Current Week Low],"&gt;=0.05")/Table3[[#This Row],[Count]]</f>
        <v>0.2857142857142857</v>
      </c>
      <c r="M47" s="1">
        <f>COUNTIFS(Table2[Sub-Sector],Table3[[#This Row],[Sub-Sector]],Table2[% Away From Current Week High],"&lt;=0.05")/Table3[[#This Row],[Count]]</f>
        <v>0.7142857142857143</v>
      </c>
      <c r="N47" s="1">
        <f>COUNTIFS(Table2[Sub-Sector],Table3[[#This Row],[Sub-Sector]],Table2[% Away From Current Month Low],"&gt;=0.05")/Table3[[#This Row],[Count]]</f>
        <v>0.2857142857142857</v>
      </c>
      <c r="O47" s="1">
        <f>COUNTIFS(Table2[Sub-Sector],Table3[[#This Row],[Sub-Sector]],Table2[% Away From Current Month High],"&lt;=0.05")/Table3[[#This Row],[Count]]</f>
        <v>0.7142857142857143</v>
      </c>
      <c r="P47" s="1">
        <f>COUNTIFS(Table2[Sub-Sector],Table3[[#This Row],[Sub-Sector]],Table2[% Away From 52W High],"&lt;=10")/Table3[[#This Row],[Count]]</f>
        <v>0.5714285714285714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0.8571428571428571</v>
      </c>
      <c r="S47" s="1">
        <f>COUNTIFS(Table2[Sub-Sector],Table3[[#This Row],[Sub-Sector]],Table2[% Price above 50 EMA],"&gt;=0")/Table3[[#This Row],[Count]]</f>
        <v>0.7142857142857143</v>
      </c>
      <c r="T47" s="1">
        <f>COUNTIFS(Table2[Sub-Sector],Table3[[#This Row],[Sub-Sector]],Table2[% Price above 200 EMA],"&gt;=0")/Table3[[#This Row],[Count]]</f>
        <v>0.8571428571428571</v>
      </c>
      <c r="U47" s="1">
        <f>COUNTIFS(Table2[Sub-Sector],Table3[[#This Row],[Sub-Sector]],Table2[Rate of Change - Zone],"Positive")/Table3[[#This Row],[Count]]</f>
        <v>0.8571428571428571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47">
        <f>_xlfn.RANK.AVG(Table3[[#This Row],[Score]],Table3[Score],1)</f>
        <v>31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7">
        <f>_xlfn.RANK.AVG(Table3[[#This Row],[Score 2 ]],Table3[[Score 2 ]],1)</f>
        <v>46</v>
      </c>
    </row>
    <row r="48" spans="1:26" x14ac:dyDescent="0.3">
      <c r="A48" t="s">
        <v>547</v>
      </c>
      <c r="B48">
        <f>COUNTIFS(Table2[Sub-Sector],Table3[[#This Row],[Sub-Sector]])</f>
        <v>4</v>
      </c>
      <c r="C48" s="1">
        <f>COUNTIFS(Table2[Sub-Sector],Table3[[#This Row],[Sub-Sector]],Table2[Uptrend],"Uptrend")/Table3[[#This Row],[Count]]</f>
        <v>0.25</v>
      </c>
      <c r="D48" s="1">
        <f>COUNTIFS(Table2[Sub-Sector],Table3[[#This Row],[Sub-Sector]],Table2[1W Return vs Nifty],"&gt;=5")/Table3[[#This Row],[Count]]</f>
        <v>0.25</v>
      </c>
      <c r="E48" s="1">
        <f>COUNTIFS(Table2[Sub-Sector],Table3[[#This Row],[Sub-Sector]],Table2[1M Return vs Nifty],"&gt;=5")/Table3[[#This Row],[Count]]</f>
        <v>0.5</v>
      </c>
      <c r="F48" s="1">
        <f>COUNTIFS(Table2[Sub-Sector],Table3[[#This Row],[Sub-Sector]],Table2[6M Return vs Nifty],"&gt;=10")/Table3[[#This Row],[Count]]</f>
        <v>0.5</v>
      </c>
      <c r="G48" s="1">
        <f>COUNTIFS(Table2[Sub-Sector],Table3[[#This Row],[Sub-Sector]],Table2[1Y Return vs Nifty],"&gt;=10")/Table3[[#This Row],[Count]]</f>
        <v>0.25</v>
      </c>
      <c r="H48" s="1">
        <f>COUNTIFS(Table2[Sub-Sector],Table3[[#This Row],[Sub-Sector]],Table2[RSI Exponential â€“ 14D],"&gt;=50")/Table3[[#This Row],[Count]]</f>
        <v>0.5</v>
      </c>
      <c r="I48" s="1">
        <f>COUNTIFS(Table2[Sub-Sector],Table3[[#This Row],[Sub-Sector]],Table2[Relative Volume],"&gt;=1")/Table3[[#This Row],[Count]]</f>
        <v>0.75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0.25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0.25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0.25</v>
      </c>
      <c r="S48" s="1">
        <f>COUNTIFS(Table2[Sub-Sector],Table3[[#This Row],[Sub-Sector]],Table2[% Price above 50 EMA],"&gt;=0")/Table3[[#This Row],[Count]]</f>
        <v>0.5</v>
      </c>
      <c r="T48" s="1">
        <f>COUNTIFS(Table2[Sub-Sector],Table3[[#This Row],[Sub-Sector]],Table2[% Price above 200 EMA],"&gt;=0")/Table3[[#This Row],[Count]]</f>
        <v>0.75</v>
      </c>
      <c r="U48" s="1">
        <f>COUNTIFS(Table2[Sub-Sector],Table3[[#This Row],[Sub-Sector]],Table2[Rate of Change - Zone],"Positive")/Table3[[#This Row],[Count]]</f>
        <v>0.5</v>
      </c>
      <c r="V48" s="1">
        <f>COUNTIFS(Table2[Sub-Sector],Table3[[#This Row],[Sub-Sector]],Table2[Sharpe Ratio],"&gt;=0.10")/Table3[[#This Row],[Count]]</f>
        <v>0.25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399.5</v>
      </c>
      <c r="X48">
        <f>_xlfn.RANK.AVG(Table3[[#This Row],[Score]],Table3[Score],1)</f>
        <v>48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8">
        <f>_xlfn.RANK.AVG(Table3[[#This Row],[Score 2 ]],Table3[[Score 2 ]],1)</f>
        <v>47</v>
      </c>
    </row>
    <row r="49" spans="1:26" x14ac:dyDescent="0.3">
      <c r="A49" t="s">
        <v>535</v>
      </c>
      <c r="B49">
        <f>COUNTIFS(Table2[Sub-Sector],Table3[[#This Row],[Sub-Sector]])</f>
        <v>9</v>
      </c>
      <c r="C49" s="1">
        <f>COUNTIFS(Table2[Sub-Sector],Table3[[#This Row],[Sub-Sector]],Table2[Uptrend],"Uptrend")/Table3[[#This Row],[Count]]</f>
        <v>0.66666666666666663</v>
      </c>
      <c r="D49" s="1">
        <f>COUNTIFS(Table2[Sub-Sector],Table3[[#This Row],[Sub-Sector]],Table2[1W Return vs Nifty],"&gt;=5")/Table3[[#This Row],[Count]]</f>
        <v>0.22222222222222221</v>
      </c>
      <c r="E49" s="1">
        <f>COUNTIFS(Table2[Sub-Sector],Table3[[#This Row],[Sub-Sector]],Table2[1M Return vs Nifty],"&gt;=5")/Table3[[#This Row],[Count]]</f>
        <v>0.66666666666666663</v>
      </c>
      <c r="F49" s="1">
        <f>COUNTIFS(Table2[Sub-Sector],Table3[[#This Row],[Sub-Sector]],Table2[6M Return vs Nifty],"&gt;=10")/Table3[[#This Row],[Count]]</f>
        <v>0.66666666666666663</v>
      </c>
      <c r="G49" s="1">
        <f>COUNTIFS(Table2[Sub-Sector],Table3[[#This Row],[Sub-Sector]],Table2[1Y Return vs Nifty],"&gt;=10")/Table3[[#This Row],[Count]]</f>
        <v>0.22222222222222221</v>
      </c>
      <c r="H49" s="1">
        <f>COUNTIFS(Table2[Sub-Sector],Table3[[#This Row],[Sub-Sector]],Table2[RSI Exponential â€“ 14D],"&gt;=50")/Table3[[#This Row],[Count]]</f>
        <v>0.66666666666666663</v>
      </c>
      <c r="I49" s="1">
        <f>COUNTIFS(Table2[Sub-Sector],Table3[[#This Row],[Sub-Sector]],Table2[Relative Volume],"&gt;=1")/Table3[[#This Row],[Count]]</f>
        <v>0.33333333333333331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0.77777777777777779</v>
      </c>
      <c r="L49" s="1">
        <f>COUNTIFS(Table2[Sub-Sector],Table3[[#This Row],[Sub-Sector]],Table2[% Away From Current Week Low],"&gt;=0.05")/Table3[[#This Row],[Count]]</f>
        <v>0.1111111111111111</v>
      </c>
      <c r="M49" s="1">
        <f>COUNTIFS(Table2[Sub-Sector],Table3[[#This Row],[Sub-Sector]],Table2[% Away From Current Week High],"&lt;=0.05")/Table3[[#This Row],[Count]]</f>
        <v>0.55555555555555558</v>
      </c>
      <c r="N49" s="1">
        <f>COUNTIFS(Table2[Sub-Sector],Table3[[#This Row],[Sub-Sector]],Table2[% Away From Current Month Low],"&gt;=0.05")/Table3[[#This Row],[Count]]</f>
        <v>0.1111111111111111</v>
      </c>
      <c r="O49" s="1">
        <f>COUNTIFS(Table2[Sub-Sector],Table3[[#This Row],[Sub-Sector]],Table2[% Away From Current Month High],"&lt;=0.05")/Table3[[#This Row],[Count]]</f>
        <v>0.55555555555555558</v>
      </c>
      <c r="P49" s="1">
        <f>COUNTIFS(Table2[Sub-Sector],Table3[[#This Row],[Sub-Sector]],Table2[% Away From 52W High],"&lt;=10")/Table3[[#This Row],[Count]]</f>
        <v>0.44444444444444442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0.66666666666666663</v>
      </c>
      <c r="S49" s="1">
        <f>COUNTIFS(Table2[Sub-Sector],Table3[[#This Row],[Sub-Sector]],Table2[% Price above 50 EMA],"&gt;=0")/Table3[[#This Row],[Count]]</f>
        <v>0.66666666666666663</v>
      </c>
      <c r="T49" s="1">
        <f>COUNTIFS(Table2[Sub-Sector],Table3[[#This Row],[Sub-Sector]],Table2[% Price above 200 EMA],"&gt;=0")/Table3[[#This Row],[Count]]</f>
        <v>0.66666666666666663</v>
      </c>
      <c r="U49" s="1">
        <f>COUNTIFS(Table2[Sub-Sector],Table3[[#This Row],[Sub-Sector]],Table2[Rate of Change - Zone],"Positive")/Table3[[#This Row],[Count]]</f>
        <v>0.55555555555555558</v>
      </c>
      <c r="V49" s="1">
        <f>COUNTIFS(Table2[Sub-Sector],Table3[[#This Row],[Sub-Sector]],Table2[Sharpe Ratio],"&gt;=0.10")/Table3[[#This Row],[Count]]</f>
        <v>0.33333333333333331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49">
        <f>_xlfn.RANK.AVG(Table3[[#This Row],[Score]],Table3[Score],1)</f>
        <v>38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49">
        <f>_xlfn.RANK.AVG(Table3[[#This Row],[Score 2 ]],Table3[[Score 2 ]],1)</f>
        <v>48</v>
      </c>
    </row>
    <row r="50" spans="1:26" x14ac:dyDescent="0.3">
      <c r="A50" t="s">
        <v>443</v>
      </c>
      <c r="B50">
        <f>COUNTIFS(Table2[Sub-Sector],Table3[[#This Row],[Sub-Sector]])</f>
        <v>9</v>
      </c>
      <c r="C50" s="1">
        <f>COUNTIFS(Table2[Sub-Sector],Table3[[#This Row],[Sub-Sector]],Table2[Uptrend],"Uptrend")/Table3[[#This Row],[Count]]</f>
        <v>0.33333333333333331</v>
      </c>
      <c r="D50" s="1">
        <f>COUNTIFS(Table2[Sub-Sector],Table3[[#This Row],[Sub-Sector]],Table2[1W Return vs Nifty],"&gt;=5")/Table3[[#This Row],[Count]]</f>
        <v>0.1111111111111111</v>
      </c>
      <c r="E50" s="1">
        <f>COUNTIFS(Table2[Sub-Sector],Table3[[#This Row],[Sub-Sector]],Table2[1M Return vs Nifty],"&gt;=5")/Table3[[#This Row],[Count]]</f>
        <v>0.22222222222222221</v>
      </c>
      <c r="F50" s="1">
        <f>COUNTIFS(Table2[Sub-Sector],Table3[[#This Row],[Sub-Sector]],Table2[6M Return vs Nifty],"&gt;=10")/Table3[[#This Row],[Count]]</f>
        <v>0.44444444444444442</v>
      </c>
      <c r="G50" s="1">
        <f>COUNTIFS(Table2[Sub-Sector],Table3[[#This Row],[Sub-Sector]],Table2[1Y Return vs Nifty],"&gt;=10")/Table3[[#This Row],[Count]]</f>
        <v>0.33333333333333331</v>
      </c>
      <c r="H50" s="1">
        <f>COUNTIFS(Table2[Sub-Sector],Table3[[#This Row],[Sub-Sector]],Table2[RSI Exponential â€“ 14D],"&gt;=50")/Table3[[#This Row],[Count]]</f>
        <v>0.44444444444444442</v>
      </c>
      <c r="I50" s="1">
        <f>COUNTIFS(Table2[Sub-Sector],Table3[[#This Row],[Sub-Sector]],Table2[Relative Volume],"&gt;=1")/Table3[[#This Row],[Count]]</f>
        <v>0.33333333333333331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0.66666666666666663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0.66666666666666663</v>
      </c>
      <c r="P50" s="1">
        <f>COUNTIFS(Table2[Sub-Sector],Table3[[#This Row],[Sub-Sector]],Table2[% Away From 52W High],"&lt;=10")/Table3[[#This Row],[Count]]</f>
        <v>0.33333333333333331</v>
      </c>
      <c r="Q50" s="1">
        <f>COUNTIFS(Table2[Sub-Sector],Table3[[#This Row],[Sub-Sector]],Table2[% Away From 52W Low],"&gt;=10")/Table3[[#This Row],[Count]]</f>
        <v>0.66666666666666663</v>
      </c>
      <c r="R50" s="1">
        <f>COUNTIFS(Table2[Sub-Sector],Table3[[#This Row],[Sub-Sector]],Table2[% Price above 20 EMA],"&gt;=0")/Table3[[#This Row],[Count]]</f>
        <v>0.44444444444444442</v>
      </c>
      <c r="S50" s="1">
        <f>COUNTIFS(Table2[Sub-Sector],Table3[[#This Row],[Sub-Sector]],Table2[% Price above 50 EMA],"&gt;=0")/Table3[[#This Row],[Count]]</f>
        <v>0.55555555555555558</v>
      </c>
      <c r="T50" s="1">
        <f>COUNTIFS(Table2[Sub-Sector],Table3[[#This Row],[Sub-Sector]],Table2[% Price above 200 EMA],"&gt;=0")/Table3[[#This Row],[Count]]</f>
        <v>0.55555555555555558</v>
      </c>
      <c r="U50" s="1">
        <f>COUNTIFS(Table2[Sub-Sector],Table3[[#This Row],[Sub-Sector]],Table2[Rate of Change - Zone],"Positive")/Table3[[#This Row],[Count]]</f>
        <v>0.77777777777777779</v>
      </c>
      <c r="V50" s="1">
        <f>COUNTIFS(Table2[Sub-Sector],Table3[[#This Row],[Sub-Sector]],Table2[Sharpe Ratio],"&gt;=0.10")/Table3[[#This Row],[Count]]</f>
        <v>0.44444444444444442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455.5</v>
      </c>
      <c r="X50">
        <f>_xlfn.RANK.AVG(Table3[[#This Row],[Score]],Table3[Score],1)</f>
        <v>73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0">
        <f>_xlfn.RANK.AVG(Table3[[#This Row],[Score 2 ]],Table3[[Score 2 ]],1)</f>
        <v>49</v>
      </c>
    </row>
    <row r="51" spans="1:26" x14ac:dyDescent="0.3">
      <c r="A51" t="s">
        <v>1396</v>
      </c>
      <c r="B51">
        <f>COUNTIFS(Table2[Sub-Sector],Table3[[#This Row],[Sub-Sector]])</f>
        <v>3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0.66666666666666663</v>
      </c>
      <c r="E51" s="1">
        <f>COUNTIFS(Table2[Sub-Sector],Table3[[#This Row],[Sub-Sector]],Table2[1M Return vs Nifty],"&gt;=5")/Table3[[#This Row],[Count]]</f>
        <v>1</v>
      </c>
      <c r="F51" s="1">
        <f>COUNTIFS(Table2[Sub-Sector],Table3[[#This Row],[Sub-Sector]],Table2[6M Return vs Nifty],"&gt;=10")/Table3[[#This Row],[Count]]</f>
        <v>0.66666666666666663</v>
      </c>
      <c r="G51" s="1">
        <f>COUNTIFS(Table2[Sub-Sector],Table3[[#This Row],[Sub-Sector]],Table2[1Y Return vs Nifty],"&gt;=10")/Table3[[#This Row],[Count]]</f>
        <v>0.33333333333333331</v>
      </c>
      <c r="H51" s="1">
        <f>COUNTIFS(Table2[Sub-Sector],Table3[[#This Row],[Sub-Sector]],Table2[RSI Exponential â€“ 14D],"&gt;=50")/Table3[[#This Row],[Count]]</f>
        <v>0.66666666666666663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0.33333333333333331</v>
      </c>
      <c r="M51" s="1">
        <f>COUNTIFS(Table2[Sub-Sector],Table3[[#This Row],[Sub-Sector]],Table2[% Away From Current Week High],"&lt;=0.05")/Table3[[#This Row],[Count]]</f>
        <v>0.66666666666666663</v>
      </c>
      <c r="N51" s="1">
        <f>COUNTIFS(Table2[Sub-Sector],Table3[[#This Row],[Sub-Sector]],Table2[% Away From Current Month Low],"&gt;=0.05")/Table3[[#This Row],[Count]]</f>
        <v>0.33333333333333331</v>
      </c>
      <c r="O51" s="1">
        <f>COUNTIFS(Table2[Sub-Sector],Table3[[#This Row],[Sub-Sector]],Table2[% Away From Current Month High],"&lt;=0.05")/Table3[[#This Row],[Count]]</f>
        <v>0.66666666666666663</v>
      </c>
      <c r="P51" s="1">
        <f>COUNTIFS(Table2[Sub-Sector],Table3[[#This Row],[Sub-Sector]],Table2[% Away From 52W High],"&lt;=10")/Table3[[#This Row],[Count]]</f>
        <v>0.33333333333333331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1</v>
      </c>
      <c r="V51" s="1">
        <f>COUNTIFS(Table2[Sub-Sector],Table3[[#This Row],[Sub-Sector]],Table2[Sharpe Ratio],"&gt;=0.10")/Table3[[#This Row],[Count]]</f>
        <v>0.33333333333333331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266.5</v>
      </c>
      <c r="X51">
        <f>_xlfn.RANK.AVG(Table3[[#This Row],[Score]],Table3[Score],1)</f>
        <v>18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1">
        <f>_xlfn.RANK.AVG(Table3[[#This Row],[Score 2 ]],Table3[[Score 2 ]],1)</f>
        <v>50</v>
      </c>
    </row>
    <row r="52" spans="1:26" x14ac:dyDescent="0.3">
      <c r="A52" t="s">
        <v>1748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0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0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52">
        <f>_xlfn.RANK.AVG(Table3[[#This Row],[Score]],Table3[Score],1)</f>
        <v>93.5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2">
        <f>_xlfn.RANK.AVG(Table3[[#This Row],[Score 2 ]],Table3[[Score 2 ]],1)</f>
        <v>51</v>
      </c>
    </row>
    <row r="53" spans="1:26" x14ac:dyDescent="0.3">
      <c r="A53" t="s">
        <v>1389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1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0</v>
      </c>
      <c r="L53" s="1">
        <f>COUNTIFS(Table2[Sub-Sector],Table3[[#This Row],[Sub-Sector]],Table2[% Away From Current Week Low],"&gt;=0.05")/Table3[[#This Row],[Count]]</f>
        <v>1</v>
      </c>
      <c r="M53" s="1">
        <f>COUNTIFS(Table2[Sub-Sector],Table3[[#This Row],[Sub-Sector]],Table2[% Away From Current Week High],"&lt;=0.05")/Table3[[#This Row],[Count]]</f>
        <v>0</v>
      </c>
      <c r="N53" s="1">
        <f>COUNTIFS(Table2[Sub-Sector],Table3[[#This Row],[Sub-Sector]],Table2[% Away From Current Month Low],"&gt;=0.05")/Table3[[#This Row],[Count]]</f>
        <v>1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1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53">
        <f>_xlfn.RANK.AVG(Table3[[#This Row],[Score]],Table3[Score],1)</f>
        <v>68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3">
        <f>_xlfn.RANK.AVG(Table3[[#This Row],[Score 2 ]],Table3[[Score 2 ]],1)</f>
        <v>55</v>
      </c>
    </row>
    <row r="54" spans="1:26" x14ac:dyDescent="0.3">
      <c r="A54" t="s">
        <v>1626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1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1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1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54">
        <f>_xlfn.RANK.AVG(Table3[[#This Row],[Score]],Table3[Score],1)</f>
        <v>39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4">
        <f>_xlfn.RANK.AVG(Table3[[#This Row],[Score 2 ]],Table3[[Score 2 ]],1)</f>
        <v>55</v>
      </c>
    </row>
    <row r="55" spans="1:26" x14ac:dyDescent="0.3">
      <c r="A55" t="s">
        <v>749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1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1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351.5</v>
      </c>
      <c r="X55">
        <f>_xlfn.RANK.AVG(Table3[[#This Row],[Score]],Table3[Score],1)</f>
        <v>36.5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5">
        <f>_xlfn.RANK.AVG(Table3[[#This Row],[Score 2 ]],Table3[[Score 2 ]],1)</f>
        <v>55</v>
      </c>
    </row>
    <row r="56" spans="1:26" x14ac:dyDescent="0.3">
      <c r="A56" t="s">
        <v>963</v>
      </c>
      <c r="B56">
        <f>COUNTIFS(Table2[Sub-Sector],Table3[[#This Row],[Sub-Sector]])</f>
        <v>2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0.5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0.5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0.5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56">
        <f>_xlfn.RANK.AVG(Table3[[#This Row],[Score]],Table3[Score],1)</f>
        <v>68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6">
        <f>_xlfn.RANK.AVG(Table3[[#This Row],[Score 2 ]],Table3[[Score 2 ]],1)</f>
        <v>55</v>
      </c>
    </row>
    <row r="57" spans="1:26" x14ac:dyDescent="0.3">
      <c r="A57" t="s">
        <v>237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1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57">
        <f>_xlfn.RANK.AVG(Table3[[#This Row],[Score]],Table3[Score],1)</f>
        <v>68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7">
        <f>_xlfn.RANK.AVG(Table3[[#This Row],[Score 2 ]],Table3[[Score 2 ]],1)</f>
        <v>55</v>
      </c>
    </row>
    <row r="58" spans="1:26" x14ac:dyDescent="0.3">
      <c r="A58" t="s">
        <v>1399</v>
      </c>
      <c r="B58">
        <f>COUNTIFS(Table2[Sub-Sector],Table3[[#This Row],[Sub-Sector]])</f>
        <v>2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0.5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0.5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</v>
      </c>
      <c r="X58">
        <f>_xlfn.RANK.AVG(Table3[[#This Row],[Score]],Table3[Score],1)</f>
        <v>96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8">
        <f>_xlfn.RANK.AVG(Table3[[#This Row],[Score 2 ]],Table3[[Score 2 ]],1)</f>
        <v>55</v>
      </c>
    </row>
    <row r="59" spans="1:26" x14ac:dyDescent="0.3">
      <c r="A59" t="s">
        <v>179</v>
      </c>
      <c r="B59">
        <f>COUNTIFS(Table2[Sub-Sector],Table3[[#This Row],[Sub-Sector]])</f>
        <v>2</v>
      </c>
      <c r="C59" s="1">
        <f>COUNTIFS(Table2[Sub-Sector],Table3[[#This Row],[Sub-Sector]],Table2[Uptrend],"Uptrend")/Table3[[#This Row],[Count]]</f>
        <v>0.5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0.5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0.5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0.5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59">
        <f>_xlfn.RANK.AVG(Table3[[#This Row],[Score]],Table3[Score],1)</f>
        <v>85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9">
        <f>_xlfn.RANK.AVG(Table3[[#This Row],[Score 2 ]],Table3[[Score 2 ]],1)</f>
        <v>55</v>
      </c>
    </row>
    <row r="60" spans="1:26" x14ac:dyDescent="0.3">
      <c r="A60" t="s">
        <v>46</v>
      </c>
      <c r="B60">
        <f>COUNTIFS(Table2[Sub-Sector],Table3[[#This Row],[Sub-Sector]])</f>
        <v>27</v>
      </c>
      <c r="C60" s="1">
        <f>COUNTIFS(Table2[Sub-Sector],Table3[[#This Row],[Sub-Sector]],Table2[Uptrend],"Uptrend")/Table3[[#This Row],[Count]]</f>
        <v>0.59259259259259256</v>
      </c>
      <c r="D60" s="1">
        <f>COUNTIFS(Table2[Sub-Sector],Table3[[#This Row],[Sub-Sector]],Table2[1W Return vs Nifty],"&gt;=5")/Table3[[#This Row],[Count]]</f>
        <v>0.18518518518518517</v>
      </c>
      <c r="E60" s="1">
        <f>COUNTIFS(Table2[Sub-Sector],Table3[[#This Row],[Sub-Sector]],Table2[1M Return vs Nifty],"&gt;=5")/Table3[[#This Row],[Count]]</f>
        <v>0.18518518518518517</v>
      </c>
      <c r="F60" s="1">
        <f>COUNTIFS(Table2[Sub-Sector],Table3[[#This Row],[Sub-Sector]],Table2[6M Return vs Nifty],"&gt;=10")/Table3[[#This Row],[Count]]</f>
        <v>0.62962962962962965</v>
      </c>
      <c r="G60" s="1">
        <f>COUNTIFS(Table2[Sub-Sector],Table3[[#This Row],[Sub-Sector]],Table2[1Y Return vs Nifty],"&gt;=10")/Table3[[#This Row],[Count]]</f>
        <v>0.66666666666666663</v>
      </c>
      <c r="H60" s="1">
        <f>COUNTIFS(Table2[Sub-Sector],Table3[[#This Row],[Sub-Sector]],Table2[RSI Exponential â€“ 14D],"&gt;=50")/Table3[[#This Row],[Count]]</f>
        <v>0.25925925925925924</v>
      </c>
      <c r="I60" s="1">
        <f>COUNTIFS(Table2[Sub-Sector],Table3[[#This Row],[Sub-Sector]],Table2[Relative Volume],"&gt;=1")/Table3[[#This Row],[Count]]</f>
        <v>0.25925925925925924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0.85185185185185186</v>
      </c>
      <c r="L60" s="1">
        <f>COUNTIFS(Table2[Sub-Sector],Table3[[#This Row],[Sub-Sector]],Table2[% Away From Current Week Low],"&gt;=0.05")/Table3[[#This Row],[Count]]</f>
        <v>0.18518518518518517</v>
      </c>
      <c r="M60" s="1">
        <f>COUNTIFS(Table2[Sub-Sector],Table3[[#This Row],[Sub-Sector]],Table2[% Away From Current Week High],"&lt;=0.05")/Table3[[#This Row],[Count]]</f>
        <v>0.48148148148148145</v>
      </c>
      <c r="N60" s="1">
        <f>COUNTIFS(Table2[Sub-Sector],Table3[[#This Row],[Sub-Sector]],Table2[% Away From Current Month Low],"&gt;=0.05")/Table3[[#This Row],[Count]]</f>
        <v>0.18518518518518517</v>
      </c>
      <c r="O60" s="1">
        <f>COUNTIFS(Table2[Sub-Sector],Table3[[#This Row],[Sub-Sector]],Table2[% Away From Current Month High],"&lt;=0.05")/Table3[[#This Row],[Count]]</f>
        <v>0.48148148148148145</v>
      </c>
      <c r="P60" s="1">
        <f>COUNTIFS(Table2[Sub-Sector],Table3[[#This Row],[Sub-Sector]],Table2[% Away From 52W High],"&lt;=10")/Table3[[#This Row],[Count]]</f>
        <v>0.18518518518518517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0.25925925925925924</v>
      </c>
      <c r="S60" s="1">
        <f>COUNTIFS(Table2[Sub-Sector],Table3[[#This Row],[Sub-Sector]],Table2[% Price above 50 EMA],"&gt;=0")/Table3[[#This Row],[Count]]</f>
        <v>0.40740740740740738</v>
      </c>
      <c r="T60" s="1">
        <f>COUNTIFS(Table2[Sub-Sector],Table3[[#This Row],[Sub-Sector]],Table2[% Price above 200 EMA],"&gt;=0")/Table3[[#This Row],[Count]]</f>
        <v>0.92592592592592593</v>
      </c>
      <c r="U60" s="1">
        <f>COUNTIFS(Table2[Sub-Sector],Table3[[#This Row],[Sub-Sector]],Table2[Rate of Change - Zone],"Positive")/Table3[[#This Row],[Count]]</f>
        <v>0.29629629629629628</v>
      </c>
      <c r="V60" s="1">
        <f>COUNTIFS(Table2[Sub-Sector],Table3[[#This Row],[Sub-Sector]],Table2[Sharpe Ratio],"&gt;=0.10")/Table3[[#This Row],[Count]]</f>
        <v>0.70370370370370372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60">
        <f>_xlfn.RANK.AVG(Table3[[#This Row],[Score]],Table3[Score],1)</f>
        <v>59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60">
        <f>_xlfn.RANK.AVG(Table3[[#This Row],[Score 2 ]],Table3[[Score 2 ]],1)</f>
        <v>59</v>
      </c>
    </row>
    <row r="61" spans="1:26" x14ac:dyDescent="0.3">
      <c r="A61" t="s">
        <v>168</v>
      </c>
      <c r="B61">
        <f>COUNTIFS(Table2[Sub-Sector],Table3[[#This Row],[Sub-Sector]])</f>
        <v>10</v>
      </c>
      <c r="C61" s="1">
        <f>COUNTIFS(Table2[Sub-Sector],Table3[[#This Row],[Sub-Sector]],Table2[Uptrend],"Uptrend")/Table3[[#This Row],[Count]]</f>
        <v>0.8</v>
      </c>
      <c r="D61" s="1">
        <f>COUNTIFS(Table2[Sub-Sector],Table3[[#This Row],[Sub-Sector]],Table2[1W Return vs Nifty],"&gt;=5")/Table3[[#This Row],[Count]]</f>
        <v>0.2</v>
      </c>
      <c r="E61" s="1">
        <f>COUNTIFS(Table2[Sub-Sector],Table3[[#This Row],[Sub-Sector]],Table2[1M Return vs Nifty],"&gt;=5")/Table3[[#This Row],[Count]]</f>
        <v>0.3</v>
      </c>
      <c r="F61" s="1">
        <f>COUNTIFS(Table2[Sub-Sector],Table3[[#This Row],[Sub-Sector]],Table2[6M Return vs Nifty],"&gt;=10")/Table3[[#This Row],[Count]]</f>
        <v>0.8</v>
      </c>
      <c r="G61" s="1">
        <f>COUNTIFS(Table2[Sub-Sector],Table3[[#This Row],[Sub-Sector]],Table2[1Y Return vs Nifty],"&gt;=10")/Table3[[#This Row],[Count]]</f>
        <v>0.9</v>
      </c>
      <c r="H61" s="1">
        <f>COUNTIFS(Table2[Sub-Sector],Table3[[#This Row],[Sub-Sector]],Table2[RSI Exponential â€“ 14D],"&gt;=50")/Table3[[#This Row],[Count]]</f>
        <v>0.3</v>
      </c>
      <c r="I61" s="1">
        <f>COUNTIFS(Table2[Sub-Sector],Table3[[#This Row],[Sub-Sector]],Table2[Relative Volume],"&gt;=1")/Table3[[#This Row],[Count]]</f>
        <v>0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0.1</v>
      </c>
      <c r="M61" s="1">
        <f>COUNTIFS(Table2[Sub-Sector],Table3[[#This Row],[Sub-Sector]],Table2[% Away From Current Week High],"&lt;=0.05")/Table3[[#This Row],[Count]]</f>
        <v>0.6</v>
      </c>
      <c r="N61" s="1">
        <f>COUNTIFS(Table2[Sub-Sector],Table3[[#This Row],[Sub-Sector]],Table2[% Away From Current Month Low],"&gt;=0.05")/Table3[[#This Row],[Count]]</f>
        <v>0.1</v>
      </c>
      <c r="O61" s="1">
        <f>COUNTIFS(Table2[Sub-Sector],Table3[[#This Row],[Sub-Sector]],Table2[% Away From Current Month High],"&lt;=0.05")/Table3[[#This Row],[Count]]</f>
        <v>0.6</v>
      </c>
      <c r="P61" s="1">
        <f>COUNTIFS(Table2[Sub-Sector],Table3[[#This Row],[Sub-Sector]],Table2[% Away From 52W High],"&lt;=10")/Table3[[#This Row],[Count]]</f>
        <v>0.3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0.4</v>
      </c>
      <c r="S61" s="1">
        <f>COUNTIFS(Table2[Sub-Sector],Table3[[#This Row],[Sub-Sector]],Table2[% Price above 50 EMA],"&gt;=0")/Table3[[#This Row],[Count]]</f>
        <v>0.5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0.3</v>
      </c>
      <c r="V61" s="1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</v>
      </c>
      <c r="X61">
        <f>_xlfn.RANK.AVG(Table3[[#This Row],[Score]],Table3[Score],1)</f>
        <v>46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61">
        <f>_xlfn.RANK.AVG(Table3[[#This Row],[Score 2 ]],Table3[[Score 2 ]],1)</f>
        <v>60</v>
      </c>
    </row>
    <row r="62" spans="1:26" x14ac:dyDescent="0.3">
      <c r="A62" t="s">
        <v>18</v>
      </c>
      <c r="B62">
        <f>COUNTIFS(Table2[Sub-Sector],Table3[[#This Row],[Sub-Sector]])</f>
        <v>6</v>
      </c>
      <c r="C62" s="1">
        <f>COUNTIFS(Table2[Sub-Sector],Table3[[#This Row],[Sub-Sector]],Table2[Uptrend],"Uptrend")/Table3[[#This Row],[Count]]</f>
        <v>0.66666666666666663</v>
      </c>
      <c r="D62" s="1">
        <f>COUNTIFS(Table2[Sub-Sector],Table3[[#This Row],[Sub-Sector]],Table2[1W Return vs Nifty],"&gt;=5")/Table3[[#This Row],[Count]]</f>
        <v>0.16666666666666666</v>
      </c>
      <c r="E62" s="1">
        <f>COUNTIFS(Table2[Sub-Sector],Table3[[#This Row],[Sub-Sector]],Table2[1M Return vs Nifty],"&gt;=5")/Table3[[#This Row],[Count]]</f>
        <v>0.16666666666666666</v>
      </c>
      <c r="F62" s="1">
        <f>COUNTIFS(Table2[Sub-Sector],Table3[[#This Row],[Sub-Sector]],Table2[6M Return vs Nifty],"&gt;=10")/Table3[[#This Row],[Count]]</f>
        <v>0.16666666666666666</v>
      </c>
      <c r="G62" s="1">
        <f>COUNTIFS(Table2[Sub-Sector],Table3[[#This Row],[Sub-Sector]],Table2[1Y Return vs Nifty],"&gt;=10")/Table3[[#This Row],[Count]]</f>
        <v>0.83333333333333337</v>
      </c>
      <c r="H62" s="1">
        <f>COUNTIFS(Table2[Sub-Sector],Table3[[#This Row],[Sub-Sector]],Table2[RSI Exponential â€“ 14D],"&gt;=50")/Table3[[#This Row],[Count]]</f>
        <v>0.5</v>
      </c>
      <c r="I62" s="1">
        <f>COUNTIFS(Table2[Sub-Sector],Table3[[#This Row],[Sub-Sector]],Table2[Relative Volume],"&gt;=1")/Table3[[#This Row],[Count]]</f>
        <v>0.33333333333333331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0.83333333333333337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0.5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0.5</v>
      </c>
      <c r="P62" s="1">
        <f>COUNTIFS(Table2[Sub-Sector],Table3[[#This Row],[Sub-Sector]],Table2[% Away From 52W High],"&lt;=10")/Table3[[#This Row],[Count]]</f>
        <v>0.5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0.5</v>
      </c>
      <c r="S62" s="1">
        <f>COUNTIFS(Table2[Sub-Sector],Table3[[#This Row],[Sub-Sector]],Table2[% Price above 50 EMA],"&gt;=0")/Table3[[#This Row],[Count]]</f>
        <v>0.5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0.5</v>
      </c>
      <c r="V62" s="1">
        <f>COUNTIFS(Table2[Sub-Sector],Table3[[#This Row],[Sub-Sector]],Table2[Sharpe Ratio],"&gt;=0.10")/Table3[[#This Row],[Count]]</f>
        <v>0.5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</v>
      </c>
      <c r="X62">
        <f>_xlfn.RANK.AVG(Table3[[#This Row],[Score]],Table3[Score],1)</f>
        <v>61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62">
        <f>_xlfn.RANK.AVG(Table3[[#This Row],[Score 2 ]],Table3[[Score 2 ]],1)</f>
        <v>61</v>
      </c>
    </row>
    <row r="63" spans="1:26" x14ac:dyDescent="0.3">
      <c r="A63" t="s">
        <v>1508</v>
      </c>
      <c r="B63">
        <f>COUNTIFS(Table2[Sub-Sector],Table3[[#This Row],[Sub-Sector]])</f>
        <v>1</v>
      </c>
      <c r="C63" s="1">
        <f>COUNTIFS(Table2[Sub-Sector],Table3[[#This Row],[Sub-Sector]],Table2[Uptrend],"Uptrend")/Table3[[#This Row],[Count]]</f>
        <v>1</v>
      </c>
      <c r="D63" s="1">
        <f>COUNTIFS(Table2[Sub-Sector],Table3[[#This Row],[Sub-Sector]],Table2[1W Return vs Nifty],"&gt;=5")/Table3[[#This Row],[Count]]</f>
        <v>1</v>
      </c>
      <c r="E63" s="1">
        <f>COUNTIFS(Table2[Sub-Sector],Table3[[#This Row],[Sub-Sector]],Table2[1M Return vs Nifty],"&gt;=5")/Table3[[#This Row],[Count]]</f>
        <v>1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0</v>
      </c>
      <c r="H63" s="1">
        <f>COUNTIFS(Table2[Sub-Sector],Table3[[#This Row],[Sub-Sector]],Table2[RSI Exponential â€“ 14D],"&gt;=50")/Table3[[#This Row],[Count]]</f>
        <v>1</v>
      </c>
      <c r="I63" s="1">
        <f>COUNTIFS(Table2[Sub-Sector],Table3[[#This Row],[Sub-Sector]],Table2[Relative Volume],"&gt;=1")/Table3[[#This Row],[Count]]</f>
        <v>1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1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1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1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263.5</v>
      </c>
      <c r="X63">
        <f>_xlfn.RANK.AVG(Table3[[#This Row],[Score]],Table3[Score],1)</f>
        <v>17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3">
        <f>_xlfn.RANK.AVG(Table3[[#This Row],[Score 2 ]],Table3[[Score 2 ]],1)</f>
        <v>62.5</v>
      </c>
    </row>
    <row r="64" spans="1:26" x14ac:dyDescent="0.3">
      <c r="A64" t="s">
        <v>333</v>
      </c>
      <c r="B64">
        <f>COUNTIFS(Table2[Sub-Sector],Table3[[#This Row],[Sub-Sector]])</f>
        <v>1</v>
      </c>
      <c r="C64" s="1">
        <f>COUNTIFS(Table2[Sub-Sector],Table3[[#This Row],[Sub-Sector]],Table2[Uptrend],"Uptrend")/Table3[[#This Row],[Count]]</f>
        <v>0</v>
      </c>
      <c r="D64" s="1">
        <f>COUNTIFS(Table2[Sub-Sector],Table3[[#This Row],[Sub-Sector]],Table2[1W Return vs Nifty],"&gt;=5")/Table3[[#This Row],[Count]]</f>
        <v>1</v>
      </c>
      <c r="E64" s="1">
        <f>COUNTIFS(Table2[Sub-Sector],Table3[[#This Row],[Sub-Sector]],Table2[1M Return vs Nifty],"&gt;=5")/Table3[[#This Row],[Count]]</f>
        <v>1</v>
      </c>
      <c r="F64" s="1">
        <f>COUNTIFS(Table2[Sub-Sector],Table3[[#This Row],[Sub-Sector]],Table2[6M Return vs Nifty],"&gt;=10")/Table3[[#This Row],[Count]]</f>
        <v>0</v>
      </c>
      <c r="G64" s="1">
        <f>COUNTIFS(Table2[Sub-Sector],Table3[[#This Row],[Sub-Sector]],Table2[1Y Return vs Nifty],"&gt;=10")/Table3[[#This Row],[Count]]</f>
        <v>0</v>
      </c>
      <c r="H64" s="1">
        <f>COUNTIFS(Table2[Sub-Sector],Table3[[#This Row],[Sub-Sector]],Table2[RSI Exponential â€“ 14D],"&gt;=50")/Table3[[#This Row],[Count]]</f>
        <v>1</v>
      </c>
      <c r="I64" s="1">
        <f>COUNTIFS(Table2[Sub-Sector],Table3[[#This Row],[Sub-Sector]],Table2[Relative Volume],"&gt;=1")/Table3[[#This Row],[Count]]</f>
        <v>1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1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1</v>
      </c>
      <c r="O64" s="1">
        <f>COUNTIFS(Table2[Sub-Sector],Table3[[#This Row],[Sub-Sector]],Table2[% Away From Current Month High],"&lt;=0.05")/Table3[[#This Row],[Count]]</f>
        <v>1</v>
      </c>
      <c r="P64" s="1">
        <f>COUNTIFS(Table2[Sub-Sector],Table3[[#This Row],[Sub-Sector]],Table2[% Away From 52W High],"&lt;=10")/Table3[[#This Row],[Count]]</f>
        <v>1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1</v>
      </c>
      <c r="S64" s="1">
        <f>COUNTIFS(Table2[Sub-Sector],Table3[[#This Row],[Sub-Sector]],Table2[% Price above 50 EMA],"&gt;=0")/Table3[[#This Row],[Count]]</f>
        <v>1</v>
      </c>
      <c r="T64" s="1">
        <f>COUNTIFS(Table2[Sub-Sector],Table3[[#This Row],[Sub-Sector]],Table2[% Price above 200 EMA],"&gt;=0")/Table3[[#This Row],[Count]]</f>
        <v>1</v>
      </c>
      <c r="U64" s="1">
        <f>COUNTIFS(Table2[Sub-Sector],Table3[[#This Row],[Sub-Sector]],Table2[Rate of Change - Zone],"Positive")/Table3[[#This Row],[Count]]</f>
        <v>1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361.5</v>
      </c>
      <c r="X64">
        <f>_xlfn.RANK.AVG(Table3[[#This Row],[Score]],Table3[Score],1)</f>
        <v>41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4">
        <f>_xlfn.RANK.AVG(Table3[[#This Row],[Score 2 ]],Table3[[Score 2 ]],1)</f>
        <v>62.5</v>
      </c>
    </row>
    <row r="65" spans="1:26" x14ac:dyDescent="0.3">
      <c r="A65" t="s">
        <v>365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0.5</v>
      </c>
      <c r="D65" s="1">
        <f>COUNTIFS(Table2[Sub-Sector],Table3[[#This Row],[Sub-Sector]],Table2[1W Return vs Nifty],"&gt;=5")/Table3[[#This Row],[Count]]</f>
        <v>0.5</v>
      </c>
      <c r="E65" s="1">
        <f>COUNTIFS(Table2[Sub-Sector],Table3[[#This Row],[Sub-Sector]],Table2[1M Return vs Nifty],"&gt;=5")/Table3[[#This Row],[Count]]</f>
        <v>0.5</v>
      </c>
      <c r="F65" s="1">
        <f>COUNTIFS(Table2[Sub-Sector],Table3[[#This Row],[Sub-Sector]],Table2[6M Return vs Nifty],"&gt;=10")/Table3[[#This Row],[Count]]</f>
        <v>1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1</v>
      </c>
      <c r="I65" s="1">
        <f>COUNTIFS(Table2[Sub-Sector],Table3[[#This Row],[Sub-Sector]],Table2[Relative Volume],"&gt;=1")/Table3[[#This Row],[Count]]</f>
        <v>0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0.5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0.5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0.5</v>
      </c>
      <c r="P65" s="1">
        <f>COUNTIFS(Table2[Sub-Sector],Table3[[#This Row],[Sub-Sector]],Table2[% Away From 52W High],"&lt;=10")/Table3[[#This Row],[Count]]</f>
        <v>0.5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0.5</v>
      </c>
      <c r="S65" s="1">
        <f>COUNTIFS(Table2[Sub-Sector],Table3[[#This Row],[Sub-Sector]],Table2[% Price above 50 EMA],"&gt;=0")/Table3[[#This Row],[Count]]</f>
        <v>0.5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0.5</v>
      </c>
      <c r="V65" s="1">
        <f>COUNTIFS(Table2[Sub-Sector],Table3[[#This Row],[Sub-Sector]],Table2[Sharpe Ratio],"&gt;=0.10")/Table3[[#This Row],[Count]]</f>
        <v>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65">
        <f>_xlfn.RANK.AVG(Table3[[#This Row],[Score]],Table3[Score],1)</f>
        <v>43.5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65">
        <f>_xlfn.RANK.AVG(Table3[[#This Row],[Score 2 ]],Table3[[Score 2 ]],1)</f>
        <v>64.5</v>
      </c>
    </row>
    <row r="66" spans="1:26" x14ac:dyDescent="0.3">
      <c r="A66" t="s">
        <v>294</v>
      </c>
      <c r="B66">
        <f>COUNTIFS(Table2[Sub-Sector],Table3[[#This Row],[Sub-Sector]])</f>
        <v>14</v>
      </c>
      <c r="C66" s="1">
        <f>COUNTIFS(Table2[Sub-Sector],Table3[[#This Row],[Sub-Sector]],Table2[Uptrend],"Uptrend")/Table3[[#This Row],[Count]]</f>
        <v>0.5714285714285714</v>
      </c>
      <c r="D66" s="1">
        <f>COUNTIFS(Table2[Sub-Sector],Table3[[#This Row],[Sub-Sector]],Table2[1W Return vs Nifty],"&gt;=5")/Table3[[#This Row],[Count]]</f>
        <v>0.14285714285714285</v>
      </c>
      <c r="E66" s="1">
        <f>COUNTIFS(Table2[Sub-Sector],Table3[[#This Row],[Sub-Sector]],Table2[1M Return vs Nifty],"&gt;=5")/Table3[[#This Row],[Count]]</f>
        <v>0.42857142857142855</v>
      </c>
      <c r="F66" s="1">
        <f>COUNTIFS(Table2[Sub-Sector],Table3[[#This Row],[Sub-Sector]],Table2[6M Return vs Nifty],"&gt;=10")/Table3[[#This Row],[Count]]</f>
        <v>0.35714285714285715</v>
      </c>
      <c r="G66" s="1">
        <f>COUNTIFS(Table2[Sub-Sector],Table3[[#This Row],[Sub-Sector]],Table2[1Y Return vs Nifty],"&gt;=10")/Table3[[#This Row],[Count]]</f>
        <v>0.35714285714285715</v>
      </c>
      <c r="H66" s="1">
        <f>COUNTIFS(Table2[Sub-Sector],Table3[[#This Row],[Sub-Sector]],Table2[RSI Exponential â€“ 14D],"&gt;=50")/Table3[[#This Row],[Count]]</f>
        <v>0.5714285714285714</v>
      </c>
      <c r="I66" s="1">
        <f>COUNTIFS(Table2[Sub-Sector],Table3[[#This Row],[Sub-Sector]],Table2[Relative Volume],"&gt;=1")/Table3[[#This Row],[Count]]</f>
        <v>0.35714285714285715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0.9285714285714286</v>
      </c>
      <c r="L66" s="1">
        <f>COUNTIFS(Table2[Sub-Sector],Table3[[#This Row],[Sub-Sector]],Table2[% Away From Current Week Low],"&gt;=0.05")/Table3[[#This Row],[Count]]</f>
        <v>7.1428571428571425E-2</v>
      </c>
      <c r="M66" s="1">
        <f>COUNTIFS(Table2[Sub-Sector],Table3[[#This Row],[Sub-Sector]],Table2[% Away From Current Week High],"&lt;=0.05")/Table3[[#This Row],[Count]]</f>
        <v>0.6428571428571429</v>
      </c>
      <c r="N66" s="1">
        <f>COUNTIFS(Table2[Sub-Sector],Table3[[#This Row],[Sub-Sector]],Table2[% Away From Current Month Low],"&gt;=0.05")/Table3[[#This Row],[Count]]</f>
        <v>7.1428571428571425E-2</v>
      </c>
      <c r="O66" s="1">
        <f>COUNTIFS(Table2[Sub-Sector],Table3[[#This Row],[Sub-Sector]],Table2[% Away From Current Month High],"&lt;=0.05")/Table3[[#This Row],[Count]]</f>
        <v>0.6428571428571429</v>
      </c>
      <c r="P66" s="1">
        <f>COUNTIFS(Table2[Sub-Sector],Table3[[#This Row],[Sub-Sector]],Table2[% Away From 52W High],"&lt;=10")/Table3[[#This Row],[Count]]</f>
        <v>0.35714285714285715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0.6428571428571429</v>
      </c>
      <c r="S66" s="1">
        <f>COUNTIFS(Table2[Sub-Sector],Table3[[#This Row],[Sub-Sector]],Table2[% Price above 50 EMA],"&gt;=0")/Table3[[#This Row],[Count]]</f>
        <v>0.7142857142857143</v>
      </c>
      <c r="T66" s="1">
        <f>COUNTIFS(Table2[Sub-Sector],Table3[[#This Row],[Sub-Sector]],Table2[% Price above 200 EMA],"&gt;=0")/Table3[[#This Row],[Count]]</f>
        <v>0.8571428571428571</v>
      </c>
      <c r="U66" s="1">
        <f>COUNTIFS(Table2[Sub-Sector],Table3[[#This Row],[Sub-Sector]],Table2[Rate of Change - Zone],"Positive")/Table3[[#This Row],[Count]]</f>
        <v>0.6428571428571429</v>
      </c>
      <c r="V66" s="1">
        <f>COUNTIFS(Table2[Sub-Sector],Table3[[#This Row],[Sub-Sector]],Table2[Sharpe Ratio],"&gt;=0.10")/Table3[[#This Row],[Count]]</f>
        <v>0.21428571428571427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413.5</v>
      </c>
      <c r="X66">
        <f>_xlfn.RANK.AVG(Table3[[#This Row],[Score]],Table3[Score],1)</f>
        <v>50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66">
        <f>_xlfn.RANK.AVG(Table3[[#This Row],[Score 2 ]],Table3[[Score 2 ]],1)</f>
        <v>64.5</v>
      </c>
    </row>
    <row r="67" spans="1:26" x14ac:dyDescent="0.3">
      <c r="A67" t="s">
        <v>101</v>
      </c>
      <c r="B67">
        <f>COUNTIFS(Table2[Sub-Sector],Table3[[#This Row],[Sub-Sector]])</f>
        <v>1</v>
      </c>
      <c r="C67" s="1">
        <f>COUNTIFS(Table2[Sub-Sector],Table3[[#This Row],[Sub-Sector]],Table2[Uptrend],"Uptrend")/Table3[[#This Row],[Count]]</f>
        <v>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1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451.5</v>
      </c>
      <c r="X67">
        <f>_xlfn.RANK.AVG(Table3[[#This Row],[Score]],Table3[Score],1)</f>
        <v>72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7">
        <f>_xlfn.RANK.AVG(Table3[[#This Row],[Score 2 ]],Table3[[Score 2 ]],1)</f>
        <v>66.5</v>
      </c>
    </row>
    <row r="68" spans="1:26" x14ac:dyDescent="0.3">
      <c r="A68" t="s">
        <v>629</v>
      </c>
      <c r="B68">
        <f>COUNTIFS(Table2[Sub-Sector],Table3[[#This Row],[Sub-Sector]])</f>
        <v>1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</v>
      </c>
      <c r="G68" s="1">
        <f>COUNTIFS(Table2[Sub-Sector],Table3[[#This Row],[Sub-Sector]],Table2[1Y Return vs Nifty],"&gt;=10")/Table3[[#This Row],[Count]]</f>
        <v>1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1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68">
        <f>_xlfn.RANK.AVG(Table3[[#This Row],[Score]],Table3[Score],1)</f>
        <v>98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8">
        <f>_xlfn.RANK.AVG(Table3[[#This Row],[Score 2 ]],Table3[[Score 2 ]],1)</f>
        <v>66.5</v>
      </c>
    </row>
    <row r="69" spans="1:26" x14ac:dyDescent="0.3">
      <c r="A69" t="s">
        <v>202</v>
      </c>
      <c r="B69">
        <f>COUNTIFS(Table2[Sub-Sector],Table3[[#This Row],[Sub-Sector]])</f>
        <v>26</v>
      </c>
      <c r="C69" s="1">
        <f>COUNTIFS(Table2[Sub-Sector],Table3[[#This Row],[Sub-Sector]],Table2[Uptrend],"Uptrend")/Table3[[#This Row],[Count]]</f>
        <v>0.73076923076923073</v>
      </c>
      <c r="D69" s="1">
        <f>COUNTIFS(Table2[Sub-Sector],Table3[[#This Row],[Sub-Sector]],Table2[1W Return vs Nifty],"&gt;=5")/Table3[[#This Row],[Count]]</f>
        <v>0.23076923076923078</v>
      </c>
      <c r="E69" s="1">
        <f>COUNTIFS(Table2[Sub-Sector],Table3[[#This Row],[Sub-Sector]],Table2[1M Return vs Nifty],"&gt;=5")/Table3[[#This Row],[Count]]</f>
        <v>0.30769230769230771</v>
      </c>
      <c r="F69" s="1">
        <f>COUNTIFS(Table2[Sub-Sector],Table3[[#This Row],[Sub-Sector]],Table2[6M Return vs Nifty],"&gt;=10")/Table3[[#This Row],[Count]]</f>
        <v>0.61538461538461542</v>
      </c>
      <c r="G69" s="1">
        <f>COUNTIFS(Table2[Sub-Sector],Table3[[#This Row],[Sub-Sector]],Table2[1Y Return vs Nifty],"&gt;=10")/Table3[[#This Row],[Count]]</f>
        <v>0.53846153846153844</v>
      </c>
      <c r="H69" s="1">
        <f>COUNTIFS(Table2[Sub-Sector],Table3[[#This Row],[Sub-Sector]],Table2[RSI Exponential â€“ 14D],"&gt;=50")/Table3[[#This Row],[Count]]</f>
        <v>0.38461538461538464</v>
      </c>
      <c r="I69" s="1">
        <f>COUNTIFS(Table2[Sub-Sector],Table3[[#This Row],[Sub-Sector]],Table2[Relative Volume],"&gt;=1")/Table3[[#This Row],[Count]]</f>
        <v>0.15384615384615385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0.92307692307692313</v>
      </c>
      <c r="L69" s="1">
        <f>COUNTIFS(Table2[Sub-Sector],Table3[[#This Row],[Sub-Sector]],Table2[% Away From Current Week Low],"&gt;=0.05")/Table3[[#This Row],[Count]]</f>
        <v>0.15384615384615385</v>
      </c>
      <c r="M69" s="1">
        <f>COUNTIFS(Table2[Sub-Sector],Table3[[#This Row],[Sub-Sector]],Table2[% Away From Current Week High],"&lt;=0.05")/Table3[[#This Row],[Count]]</f>
        <v>0.73076923076923073</v>
      </c>
      <c r="N69" s="1">
        <f>COUNTIFS(Table2[Sub-Sector],Table3[[#This Row],[Sub-Sector]],Table2[% Away From Current Month Low],"&gt;=0.05")/Table3[[#This Row],[Count]]</f>
        <v>0.15384615384615385</v>
      </c>
      <c r="O69" s="1">
        <f>COUNTIFS(Table2[Sub-Sector],Table3[[#This Row],[Sub-Sector]],Table2[% Away From Current Month High],"&lt;=0.05")/Table3[[#This Row],[Count]]</f>
        <v>0.73076923076923073</v>
      </c>
      <c r="P69" s="1">
        <f>COUNTIFS(Table2[Sub-Sector],Table3[[#This Row],[Sub-Sector]],Table2[% Away From 52W High],"&lt;=10")/Table3[[#This Row],[Count]]</f>
        <v>0.30769230769230771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0.38461538461538464</v>
      </c>
      <c r="S69" s="1">
        <f>COUNTIFS(Table2[Sub-Sector],Table3[[#This Row],[Sub-Sector]],Table2[% Price above 50 EMA],"&gt;=0")/Table3[[#This Row],[Count]]</f>
        <v>0.61538461538461542</v>
      </c>
      <c r="T69" s="1">
        <f>COUNTIFS(Table2[Sub-Sector],Table3[[#This Row],[Sub-Sector]],Table2[% Price above 200 EMA],"&gt;=0")/Table3[[#This Row],[Count]]</f>
        <v>0.88461538461538458</v>
      </c>
      <c r="U69" s="1">
        <f>COUNTIFS(Table2[Sub-Sector],Table3[[#This Row],[Sub-Sector]],Table2[Rate of Change - Zone],"Positive")/Table3[[#This Row],[Count]]</f>
        <v>0.5</v>
      </c>
      <c r="V69" s="1">
        <f>COUNTIFS(Table2[Sub-Sector],Table3[[#This Row],[Sub-Sector]],Table2[Sharpe Ratio],"&gt;=0.10")/Table3[[#This Row],[Count]]</f>
        <v>0.42307692307692307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69">
        <f>_xlfn.RANK.AVG(Table3[[#This Row],[Score]],Table3[Score],1)</f>
        <v>47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9">
        <f>_xlfn.RANK.AVG(Table3[[#This Row],[Score 2 ]],Table3[[Score 2 ]],1)</f>
        <v>68</v>
      </c>
    </row>
    <row r="70" spans="1:26" x14ac:dyDescent="0.3">
      <c r="A70" t="s">
        <v>382</v>
      </c>
      <c r="B70">
        <f>COUNTIFS(Table2[Sub-Sector],Table3[[#This Row],[Sub-Sector]])</f>
        <v>14</v>
      </c>
      <c r="C70" s="1">
        <f>COUNTIFS(Table2[Sub-Sector],Table3[[#This Row],[Sub-Sector]],Table2[Uptrend],"Uptrend")/Table3[[#This Row],[Count]]</f>
        <v>0.8571428571428571</v>
      </c>
      <c r="D70" s="1">
        <f>COUNTIFS(Table2[Sub-Sector],Table3[[#This Row],[Sub-Sector]],Table2[1W Return vs Nifty],"&gt;=5")/Table3[[#This Row],[Count]]</f>
        <v>0.14285714285714285</v>
      </c>
      <c r="E70" s="1">
        <f>COUNTIFS(Table2[Sub-Sector],Table3[[#This Row],[Sub-Sector]],Table2[1M Return vs Nifty],"&gt;=5")/Table3[[#This Row],[Count]]</f>
        <v>0.14285714285714285</v>
      </c>
      <c r="F70" s="1">
        <f>COUNTIFS(Table2[Sub-Sector],Table3[[#This Row],[Sub-Sector]],Table2[6M Return vs Nifty],"&gt;=10")/Table3[[#This Row],[Count]]</f>
        <v>0.6428571428571429</v>
      </c>
      <c r="G70" s="1">
        <f>COUNTIFS(Table2[Sub-Sector],Table3[[#This Row],[Sub-Sector]],Table2[1Y Return vs Nifty],"&gt;=10")/Table3[[#This Row],[Count]]</f>
        <v>0.5714285714285714</v>
      </c>
      <c r="H70" s="1">
        <f>COUNTIFS(Table2[Sub-Sector],Table3[[#This Row],[Sub-Sector]],Table2[RSI Exponential â€“ 14D],"&gt;=50")/Table3[[#This Row],[Count]]</f>
        <v>0.21428571428571427</v>
      </c>
      <c r="I70" s="1">
        <f>COUNTIFS(Table2[Sub-Sector],Table3[[#This Row],[Sub-Sector]],Table2[Relative Volume],"&gt;=1")/Table3[[#This Row],[Count]]</f>
        <v>0.14285714285714285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0.9285714285714286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0.35714285714285715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0.35714285714285715</v>
      </c>
      <c r="P70" s="1">
        <f>COUNTIFS(Table2[Sub-Sector],Table3[[#This Row],[Sub-Sector]],Table2[% Away From 52W High],"&lt;=10")/Table3[[#This Row],[Count]]</f>
        <v>0.21428571428571427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0.2857142857142857</v>
      </c>
      <c r="S70" s="1">
        <f>COUNTIFS(Table2[Sub-Sector],Table3[[#This Row],[Sub-Sector]],Table2[% Price above 50 EMA],"&gt;=0")/Table3[[#This Row],[Count]]</f>
        <v>0.5714285714285714</v>
      </c>
      <c r="T70" s="1">
        <f>COUNTIFS(Table2[Sub-Sector],Table3[[#This Row],[Sub-Sector]],Table2[% Price above 200 EMA],"&gt;=0")/Table3[[#This Row],[Count]]</f>
        <v>0.9285714285714286</v>
      </c>
      <c r="U70" s="1">
        <f>COUNTIFS(Table2[Sub-Sector],Table3[[#This Row],[Sub-Sector]],Table2[Rate of Change - Zone],"Positive")/Table3[[#This Row],[Count]]</f>
        <v>0.35714285714285715</v>
      </c>
      <c r="V70" s="1">
        <f>COUNTIFS(Table2[Sub-Sector],Table3[[#This Row],[Sub-Sector]],Table2[Sharpe Ratio],"&gt;=0.10")/Table3[[#This Row],[Count]]</f>
        <v>0.14285714285714285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70">
        <f>_xlfn.RANK.AVG(Table3[[#This Row],[Score]],Table3[Score],1)</f>
        <v>60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70">
        <f>_xlfn.RANK.AVG(Table3[[#This Row],[Score 2 ]],Table3[[Score 2 ]],1)</f>
        <v>69</v>
      </c>
    </row>
    <row r="71" spans="1:26" x14ac:dyDescent="0.3">
      <c r="A71" t="s">
        <v>51</v>
      </c>
      <c r="B71">
        <f>COUNTIFS(Table2[Sub-Sector],Table3[[#This Row],[Sub-Sector]])</f>
        <v>17</v>
      </c>
      <c r="C71" s="1">
        <f>COUNTIFS(Table2[Sub-Sector],Table3[[#This Row],[Sub-Sector]],Table2[Uptrend],"Uptrend")/Table3[[#This Row],[Count]]</f>
        <v>0.35294117647058826</v>
      </c>
      <c r="D71" s="1">
        <f>COUNTIFS(Table2[Sub-Sector],Table3[[#This Row],[Sub-Sector]],Table2[1W Return vs Nifty],"&gt;=5")/Table3[[#This Row],[Count]]</f>
        <v>0.29411764705882354</v>
      </c>
      <c r="E71" s="1">
        <f>COUNTIFS(Table2[Sub-Sector],Table3[[#This Row],[Sub-Sector]],Table2[1M Return vs Nifty],"&gt;=5")/Table3[[#This Row],[Count]]</f>
        <v>0.47058823529411764</v>
      </c>
      <c r="F71" s="1">
        <f>COUNTIFS(Table2[Sub-Sector],Table3[[#This Row],[Sub-Sector]],Table2[6M Return vs Nifty],"&gt;=10")/Table3[[#This Row],[Count]]</f>
        <v>0.23529411764705882</v>
      </c>
      <c r="G71" s="1">
        <f>COUNTIFS(Table2[Sub-Sector],Table3[[#This Row],[Sub-Sector]],Table2[1Y Return vs Nifty],"&gt;=10")/Table3[[#This Row],[Count]]</f>
        <v>0.35294117647058826</v>
      </c>
      <c r="H71" s="1">
        <f>COUNTIFS(Table2[Sub-Sector],Table3[[#This Row],[Sub-Sector]],Table2[RSI Exponential â€“ 14D],"&gt;=50")/Table3[[#This Row],[Count]]</f>
        <v>0.58823529411764708</v>
      </c>
      <c r="I71" s="1">
        <f>COUNTIFS(Table2[Sub-Sector],Table3[[#This Row],[Sub-Sector]],Table2[Relative Volume],"&gt;=1")/Table3[[#This Row],[Count]]</f>
        <v>0.47058823529411764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0.70588235294117652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0.70588235294117652</v>
      </c>
      <c r="P71" s="1">
        <f>COUNTIFS(Table2[Sub-Sector],Table3[[#This Row],[Sub-Sector]],Table2[% Away From 52W High],"&lt;=10")/Table3[[#This Row],[Count]]</f>
        <v>0.29411764705882354</v>
      </c>
      <c r="Q71" s="1">
        <f>COUNTIFS(Table2[Sub-Sector],Table3[[#This Row],[Sub-Sector]],Table2[% Away From 52W Low],"&gt;=10")/Table3[[#This Row],[Count]]</f>
        <v>0.88235294117647056</v>
      </c>
      <c r="R71" s="1">
        <f>COUNTIFS(Table2[Sub-Sector],Table3[[#This Row],[Sub-Sector]],Table2[% Price above 20 EMA],"&gt;=0")/Table3[[#This Row],[Count]]</f>
        <v>0.58823529411764708</v>
      </c>
      <c r="S71" s="1">
        <f>COUNTIFS(Table2[Sub-Sector],Table3[[#This Row],[Sub-Sector]],Table2[% Price above 50 EMA],"&gt;=0")/Table3[[#This Row],[Count]]</f>
        <v>0.58823529411764708</v>
      </c>
      <c r="T71" s="1">
        <f>COUNTIFS(Table2[Sub-Sector],Table3[[#This Row],[Sub-Sector]],Table2[% Price above 200 EMA],"&gt;=0")/Table3[[#This Row],[Count]]</f>
        <v>0.70588235294117652</v>
      </c>
      <c r="U71" s="1">
        <f>COUNTIFS(Table2[Sub-Sector],Table3[[#This Row],[Sub-Sector]],Table2[Rate of Change - Zone],"Positive")/Table3[[#This Row],[Count]]</f>
        <v>0.6470588235294118</v>
      </c>
      <c r="V71" s="1">
        <f>COUNTIFS(Table2[Sub-Sector],Table3[[#This Row],[Sub-Sector]],Table2[Sharpe Ratio],"&gt;=0.10")/Table3[[#This Row],[Count]]</f>
        <v>0.11764705882352941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71">
        <f>_xlfn.RANK.AVG(Table3[[#This Row],[Score]],Table3[Score],1)</f>
        <v>53.5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71">
        <f>_xlfn.RANK.AVG(Table3[[#This Row],[Score 2 ]],Table3[[Score 2 ]],1)</f>
        <v>70</v>
      </c>
    </row>
    <row r="72" spans="1:26" x14ac:dyDescent="0.3">
      <c r="A72" t="s">
        <v>624</v>
      </c>
      <c r="B72">
        <f>COUNTIFS(Table2[Sub-Sector],Table3[[#This Row],[Sub-Sector]])</f>
        <v>14</v>
      </c>
      <c r="C72" s="1">
        <f>COUNTIFS(Table2[Sub-Sector],Table3[[#This Row],[Sub-Sector]],Table2[Uptrend],"Uptrend")/Table3[[#This Row],[Count]]</f>
        <v>0.6428571428571429</v>
      </c>
      <c r="D72" s="1">
        <f>COUNTIFS(Table2[Sub-Sector],Table3[[#This Row],[Sub-Sector]],Table2[1W Return vs Nifty],"&gt;=5")/Table3[[#This Row],[Count]]</f>
        <v>0.21428571428571427</v>
      </c>
      <c r="E72" s="1">
        <f>COUNTIFS(Table2[Sub-Sector],Table3[[#This Row],[Sub-Sector]],Table2[1M Return vs Nifty],"&gt;=5")/Table3[[#This Row],[Count]]</f>
        <v>0.35714285714285715</v>
      </c>
      <c r="F72" s="1">
        <f>COUNTIFS(Table2[Sub-Sector],Table3[[#This Row],[Sub-Sector]],Table2[6M Return vs Nifty],"&gt;=10")/Table3[[#This Row],[Count]]</f>
        <v>0.42857142857142855</v>
      </c>
      <c r="G72" s="1">
        <f>COUNTIFS(Table2[Sub-Sector],Table3[[#This Row],[Sub-Sector]],Table2[1Y Return vs Nifty],"&gt;=10")/Table3[[#This Row],[Count]]</f>
        <v>0.5</v>
      </c>
      <c r="H72" s="1">
        <f>COUNTIFS(Table2[Sub-Sector],Table3[[#This Row],[Sub-Sector]],Table2[RSI Exponential â€“ 14D],"&gt;=50")/Table3[[#This Row],[Count]]</f>
        <v>0.35714285714285715</v>
      </c>
      <c r="I72" s="1">
        <f>COUNTIFS(Table2[Sub-Sector],Table3[[#This Row],[Sub-Sector]],Table2[Relative Volume],"&gt;=1")/Table3[[#This Row],[Count]]</f>
        <v>0.5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0.9285714285714286</v>
      </c>
      <c r="L72" s="1">
        <f>COUNTIFS(Table2[Sub-Sector],Table3[[#This Row],[Sub-Sector]],Table2[% Away From Current Week Low],"&gt;=0.05")/Table3[[#This Row],[Count]]</f>
        <v>0.21428571428571427</v>
      </c>
      <c r="M72" s="1">
        <f>COUNTIFS(Table2[Sub-Sector],Table3[[#This Row],[Sub-Sector]],Table2[% Away From Current Week High],"&lt;=0.05")/Table3[[#This Row],[Count]]</f>
        <v>0.7142857142857143</v>
      </c>
      <c r="N72" s="1">
        <f>COUNTIFS(Table2[Sub-Sector],Table3[[#This Row],[Sub-Sector]],Table2[% Away From Current Month Low],"&gt;=0.05")/Table3[[#This Row],[Count]]</f>
        <v>0.21428571428571427</v>
      </c>
      <c r="O72" s="1">
        <f>COUNTIFS(Table2[Sub-Sector],Table3[[#This Row],[Sub-Sector]],Table2[% Away From Current Month High],"&lt;=0.05")/Table3[[#This Row],[Count]]</f>
        <v>0.7142857142857143</v>
      </c>
      <c r="P72" s="1">
        <f>COUNTIFS(Table2[Sub-Sector],Table3[[#This Row],[Sub-Sector]],Table2[% Away From 52W High],"&lt;=10")/Table3[[#This Row],[Count]]</f>
        <v>0.14285714285714285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0.42857142857142855</v>
      </c>
      <c r="S72" s="1">
        <f>COUNTIFS(Table2[Sub-Sector],Table3[[#This Row],[Sub-Sector]],Table2[% Price above 50 EMA],"&gt;=0")/Table3[[#This Row],[Count]]</f>
        <v>0.5714285714285714</v>
      </c>
      <c r="T72" s="1">
        <f>COUNTIFS(Table2[Sub-Sector],Table3[[#This Row],[Sub-Sector]],Table2[% Price above 200 EMA],"&gt;=0")/Table3[[#This Row],[Count]]</f>
        <v>0.8571428571428571</v>
      </c>
      <c r="U72" s="1">
        <f>COUNTIFS(Table2[Sub-Sector],Table3[[#This Row],[Sub-Sector]],Table2[Rate of Change - Zone],"Positive")/Table3[[#This Row],[Count]]</f>
        <v>0.2857142857142857</v>
      </c>
      <c r="V72" s="1">
        <f>COUNTIFS(Table2[Sub-Sector],Table3[[#This Row],[Sub-Sector]],Table2[Sharpe Ratio],"&gt;=0.10")/Table3[[#This Row],[Count]]</f>
        <v>0.14285714285714285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72">
        <f>_xlfn.RANK.AVG(Table3[[#This Row],[Score]],Table3[Score],1)</f>
        <v>52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72">
        <f>_xlfn.RANK.AVG(Table3[[#This Row],[Score 2 ]],Table3[[Score 2 ]],1)</f>
        <v>71</v>
      </c>
    </row>
    <row r="73" spans="1:26" x14ac:dyDescent="0.3">
      <c r="A73" t="s">
        <v>674</v>
      </c>
      <c r="B73">
        <f>COUNTIFS(Table2[Sub-Sector],Table3[[#This Row],[Sub-Sector]])</f>
        <v>4</v>
      </c>
      <c r="C73" s="1">
        <f>COUNTIFS(Table2[Sub-Sector],Table3[[#This Row],[Sub-Sector]],Table2[Uptrend],"Uptrend")/Table3[[#This Row],[Count]]</f>
        <v>0.5</v>
      </c>
      <c r="D73" s="1">
        <f>COUNTIFS(Table2[Sub-Sector],Table3[[#This Row],[Sub-Sector]],Table2[1W Return vs Nifty],"&gt;=5")/Table3[[#This Row],[Count]]</f>
        <v>0.25</v>
      </c>
      <c r="E73" s="1">
        <f>COUNTIFS(Table2[Sub-Sector],Table3[[#This Row],[Sub-Sector]],Table2[1M Return vs Nifty],"&gt;=5")/Table3[[#This Row],[Count]]</f>
        <v>0.5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0.75</v>
      </c>
      <c r="H73" s="1">
        <f>COUNTIFS(Table2[Sub-Sector],Table3[[#This Row],[Sub-Sector]],Table2[RSI Exponential â€“ 14D],"&gt;=50")/Table3[[#This Row],[Count]]</f>
        <v>0.5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0.75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0.5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0.5</v>
      </c>
      <c r="P73" s="1">
        <f>COUNTIFS(Table2[Sub-Sector],Table3[[#This Row],[Sub-Sector]],Table2[% Away From 52W High],"&lt;=10")/Table3[[#This Row],[Count]]</f>
        <v>0.25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0.5</v>
      </c>
      <c r="S73" s="1">
        <f>COUNTIFS(Table2[Sub-Sector],Table3[[#This Row],[Sub-Sector]],Table2[% Price above 50 EMA],"&gt;=0")/Table3[[#This Row],[Count]]</f>
        <v>0.5</v>
      </c>
      <c r="T73" s="1">
        <f>COUNTIFS(Table2[Sub-Sector],Table3[[#This Row],[Sub-Sector]],Table2[% Price above 200 EMA],"&gt;=0")/Table3[[#This Row],[Count]]</f>
        <v>0.75</v>
      </c>
      <c r="U73" s="1">
        <f>COUNTIFS(Table2[Sub-Sector],Table3[[#This Row],[Sub-Sector]],Table2[Rate of Change - Zone],"Positive")/Table3[[#This Row],[Count]]</f>
        <v>0.5</v>
      </c>
      <c r="V73" s="1">
        <f>COUNTIFS(Table2[Sub-Sector],Table3[[#This Row],[Sub-Sector]],Table2[Sharpe Ratio],"&gt;=0.10")/Table3[[#This Row],[Count]]</f>
        <v>0.25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73">
        <f>_xlfn.RANK.AVG(Table3[[#This Row],[Score]],Table3[Score],1)</f>
        <v>49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73">
        <f>_xlfn.RANK.AVG(Table3[[#This Row],[Score 2 ]],Table3[[Score 2 ]],1)</f>
        <v>72</v>
      </c>
    </row>
    <row r="74" spans="1:26" x14ac:dyDescent="0.3">
      <c r="A74" t="s">
        <v>505</v>
      </c>
      <c r="B74">
        <f>COUNTIFS(Table2[Sub-Sector],Table3[[#This Row],[Sub-Sector]])</f>
        <v>17</v>
      </c>
      <c r="C74" s="1">
        <f>COUNTIFS(Table2[Sub-Sector],Table3[[#This Row],[Sub-Sector]],Table2[Uptrend],"Uptrend")/Table3[[#This Row],[Count]]</f>
        <v>0.58823529411764708</v>
      </c>
      <c r="D74" s="1">
        <f>COUNTIFS(Table2[Sub-Sector],Table3[[#This Row],[Sub-Sector]],Table2[1W Return vs Nifty],"&gt;=5")/Table3[[#This Row],[Count]]</f>
        <v>0.29411764705882354</v>
      </c>
      <c r="E74" s="1">
        <f>COUNTIFS(Table2[Sub-Sector],Table3[[#This Row],[Sub-Sector]],Table2[1M Return vs Nifty],"&gt;=5")/Table3[[#This Row],[Count]]</f>
        <v>0.17647058823529413</v>
      </c>
      <c r="F74" s="1">
        <f>COUNTIFS(Table2[Sub-Sector],Table3[[#This Row],[Sub-Sector]],Table2[6M Return vs Nifty],"&gt;=10")/Table3[[#This Row],[Count]]</f>
        <v>0.41176470588235292</v>
      </c>
      <c r="G74" s="1">
        <f>COUNTIFS(Table2[Sub-Sector],Table3[[#This Row],[Sub-Sector]],Table2[1Y Return vs Nifty],"&gt;=10")/Table3[[#This Row],[Count]]</f>
        <v>0.17647058823529413</v>
      </c>
      <c r="H74" s="1">
        <f>COUNTIFS(Table2[Sub-Sector],Table3[[#This Row],[Sub-Sector]],Table2[RSI Exponential â€“ 14D],"&gt;=50")/Table3[[#This Row],[Count]]</f>
        <v>0.6470588235294118</v>
      </c>
      <c r="I74" s="1">
        <f>COUNTIFS(Table2[Sub-Sector],Table3[[#This Row],[Sub-Sector]],Table2[Relative Volume],"&gt;=1")/Table3[[#This Row],[Count]]</f>
        <v>0.35294117647058826</v>
      </c>
      <c r="J74" s="1">
        <f>COUNTIFS(Table2[Sub-Sector],Table3[[#This Row],[Sub-Sector]],Table2[% Away From Day Low],"&gt;=0.05")/Table3[[#This Row],[Count]]</f>
        <v>5.8823529411764705E-2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0.35294117647058826</v>
      </c>
      <c r="M74" s="1">
        <f>COUNTIFS(Table2[Sub-Sector],Table3[[#This Row],[Sub-Sector]],Table2[% Away From Current Week High],"&lt;=0.05")/Table3[[#This Row],[Count]]</f>
        <v>0.88235294117647056</v>
      </c>
      <c r="N74" s="1">
        <f>COUNTIFS(Table2[Sub-Sector],Table3[[#This Row],[Sub-Sector]],Table2[% Away From Current Month Low],"&gt;=0.05")/Table3[[#This Row],[Count]]</f>
        <v>0.35294117647058826</v>
      </c>
      <c r="O74" s="1">
        <f>COUNTIFS(Table2[Sub-Sector],Table3[[#This Row],[Sub-Sector]],Table2[% Away From Current Month High],"&lt;=0.05")/Table3[[#This Row],[Count]]</f>
        <v>0.88235294117647056</v>
      </c>
      <c r="P74" s="1">
        <f>COUNTIFS(Table2[Sub-Sector],Table3[[#This Row],[Sub-Sector]],Table2[% Away From 52W High],"&lt;=10")/Table3[[#This Row],[Count]]</f>
        <v>0.47058823529411764</v>
      </c>
      <c r="Q74" s="1">
        <f>COUNTIFS(Table2[Sub-Sector],Table3[[#This Row],[Sub-Sector]],Table2[% Away From 52W Low],"&gt;=10")/Table3[[#This Row],[Count]]</f>
        <v>0.94117647058823528</v>
      </c>
      <c r="R74" s="1">
        <f>COUNTIFS(Table2[Sub-Sector],Table3[[#This Row],[Sub-Sector]],Table2[% Price above 20 EMA],"&gt;=0")/Table3[[#This Row],[Count]]</f>
        <v>0.6470588235294118</v>
      </c>
      <c r="S74" s="1">
        <f>COUNTIFS(Table2[Sub-Sector],Table3[[#This Row],[Sub-Sector]],Table2[% Price above 50 EMA],"&gt;=0")/Table3[[#This Row],[Count]]</f>
        <v>0.6470588235294118</v>
      </c>
      <c r="T74" s="1">
        <f>COUNTIFS(Table2[Sub-Sector],Table3[[#This Row],[Sub-Sector]],Table2[% Price above 200 EMA],"&gt;=0")/Table3[[#This Row],[Count]]</f>
        <v>0.70588235294117652</v>
      </c>
      <c r="U74" s="1">
        <f>COUNTIFS(Table2[Sub-Sector],Table3[[#This Row],[Sub-Sector]],Table2[Rate of Change - Zone],"Positive")/Table3[[#This Row],[Count]]</f>
        <v>0.52941176470588236</v>
      </c>
      <c r="V74" s="1">
        <f>COUNTIFS(Table2[Sub-Sector],Table3[[#This Row],[Sub-Sector]],Table2[Sharpe Ratio],"&gt;=0.10")/Table3[[#This Row],[Count]]</f>
        <v>0.11764705882352941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439.5</v>
      </c>
      <c r="X74">
        <f>_xlfn.RANK.AVG(Table3[[#This Row],[Score]],Table3[Score],1)</f>
        <v>63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4">
        <f>_xlfn.RANK.AVG(Table3[[#This Row],[Score 2 ]],Table3[[Score 2 ]],1)</f>
        <v>73</v>
      </c>
    </row>
    <row r="75" spans="1:26" x14ac:dyDescent="0.3">
      <c r="A75" t="s">
        <v>135</v>
      </c>
      <c r="B75">
        <f>COUNTIFS(Table2[Sub-Sector],Table3[[#This Row],[Sub-Sector]])</f>
        <v>6</v>
      </c>
      <c r="C75" s="1">
        <f>COUNTIFS(Table2[Sub-Sector],Table3[[#This Row],[Sub-Sector]],Table2[Uptrend],"Uptrend")/Table3[[#This Row],[Count]]</f>
        <v>0.33333333333333331</v>
      </c>
      <c r="D75" s="1">
        <f>COUNTIFS(Table2[Sub-Sector],Table3[[#This Row],[Sub-Sector]],Table2[1W Return vs Nifty],"&gt;=5")/Table3[[#This Row],[Count]]</f>
        <v>0.16666666666666666</v>
      </c>
      <c r="E75" s="1">
        <f>COUNTIFS(Table2[Sub-Sector],Table3[[#This Row],[Sub-Sector]],Table2[1M Return vs Nifty],"&gt;=5")/Table3[[#This Row],[Count]]</f>
        <v>0.16666666666666666</v>
      </c>
      <c r="F75" s="1">
        <f>COUNTIFS(Table2[Sub-Sector],Table3[[#This Row],[Sub-Sector]],Table2[6M Return vs Nifty],"&gt;=10")/Table3[[#This Row],[Count]]</f>
        <v>0.66666666666666663</v>
      </c>
      <c r="G75" s="1">
        <f>COUNTIFS(Table2[Sub-Sector],Table3[[#This Row],[Sub-Sector]],Table2[1Y Return vs Nifty],"&gt;=10")/Table3[[#This Row],[Count]]</f>
        <v>0.5</v>
      </c>
      <c r="H75" s="1">
        <f>COUNTIFS(Table2[Sub-Sector],Table3[[#This Row],[Sub-Sector]],Table2[RSI Exponential â€“ 14D],"&gt;=50")/Table3[[#This Row],[Count]]</f>
        <v>0.16666666666666666</v>
      </c>
      <c r="I75" s="1">
        <f>COUNTIFS(Table2[Sub-Sector],Table3[[#This Row],[Sub-Sector]],Table2[Relative Volume],"&gt;=1")/Table3[[#This Row],[Count]]</f>
        <v>0.16666666666666666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0.16666666666666666</v>
      </c>
      <c r="M75" s="1">
        <f>COUNTIFS(Table2[Sub-Sector],Table3[[#This Row],[Sub-Sector]],Table2[% Away From Current Week High],"&lt;=0.05")/Table3[[#This Row],[Count]]</f>
        <v>0.5</v>
      </c>
      <c r="N75" s="1">
        <f>COUNTIFS(Table2[Sub-Sector],Table3[[#This Row],[Sub-Sector]],Table2[% Away From Current Month Low],"&gt;=0.05")/Table3[[#This Row],[Count]]</f>
        <v>0.16666666666666666</v>
      </c>
      <c r="O75" s="1">
        <f>COUNTIFS(Table2[Sub-Sector],Table3[[#This Row],[Sub-Sector]],Table2[% Away From Current Month High],"&lt;=0.05")/Table3[[#This Row],[Count]]</f>
        <v>0.5</v>
      </c>
      <c r="P75" s="1">
        <f>COUNTIFS(Table2[Sub-Sector],Table3[[#This Row],[Sub-Sector]],Table2[% Away From 52W High],"&lt;=10")/Table3[[#This Row],[Count]]</f>
        <v>0.16666666666666666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0.16666666666666666</v>
      </c>
      <c r="S75" s="1">
        <f>COUNTIFS(Table2[Sub-Sector],Table3[[#This Row],[Sub-Sector]],Table2[% Price above 50 EMA],"&gt;=0")/Table3[[#This Row],[Count]]</f>
        <v>0.33333333333333331</v>
      </c>
      <c r="T75" s="1">
        <f>COUNTIFS(Table2[Sub-Sector],Table3[[#This Row],[Sub-Sector]],Table2[% Price above 200 EMA],"&gt;=0")/Table3[[#This Row],[Count]]</f>
        <v>0.66666666666666663</v>
      </c>
      <c r="U75" s="1">
        <f>COUNTIFS(Table2[Sub-Sector],Table3[[#This Row],[Sub-Sector]],Table2[Rate of Change - Zone],"Positive")/Table3[[#This Row],[Count]]</f>
        <v>0.16666666666666666</v>
      </c>
      <c r="V75" s="1">
        <f>COUNTIFS(Table2[Sub-Sector],Table3[[#This Row],[Sub-Sector]],Table2[Sharpe Ratio],"&gt;=0.10")/Table3[[#This Row],[Count]]</f>
        <v>0.5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497.5</v>
      </c>
      <c r="X75">
        <f>_xlfn.RANK.AVG(Table3[[#This Row],[Score]],Table3[Score],1)</f>
        <v>81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5">
        <f>_xlfn.RANK.AVG(Table3[[#This Row],[Score 2 ]],Table3[[Score 2 ]],1)</f>
        <v>74</v>
      </c>
    </row>
    <row r="76" spans="1:26" x14ac:dyDescent="0.3">
      <c r="A76" t="s">
        <v>27</v>
      </c>
      <c r="B76">
        <f>COUNTIFS(Table2[Sub-Sector],Table3[[#This Row],[Sub-Sector]])</f>
        <v>4</v>
      </c>
      <c r="C76" s="1">
        <f>COUNTIFS(Table2[Sub-Sector],Table3[[#This Row],[Sub-Sector]],Table2[Uptrend],"Uptrend")/Table3[[#This Row],[Count]]</f>
        <v>0.75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0.25</v>
      </c>
      <c r="G76" s="1">
        <f>COUNTIFS(Table2[Sub-Sector],Table3[[#This Row],[Sub-Sector]],Table2[1Y Return vs Nifty],"&gt;=10")/Table3[[#This Row],[Count]]</f>
        <v>0.25</v>
      </c>
      <c r="H76" s="1">
        <f>COUNTIFS(Table2[Sub-Sector],Table3[[#This Row],[Sub-Sector]],Table2[RSI Exponential â€“ 14D],"&gt;=50")/Table3[[#This Row],[Count]]</f>
        <v>0.5</v>
      </c>
      <c r="I76" s="1">
        <f>COUNTIFS(Table2[Sub-Sector],Table3[[#This Row],[Sub-Sector]],Table2[Relative Volume],"&gt;=1")/Table3[[#This Row],[Count]]</f>
        <v>0.5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0.75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0.5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0.5</v>
      </c>
      <c r="P76" s="1">
        <f>COUNTIFS(Table2[Sub-Sector],Table3[[#This Row],[Sub-Sector]],Table2[% Away From 52W High],"&lt;=10")/Table3[[#This Row],[Count]]</f>
        <v>0.5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0.5</v>
      </c>
      <c r="S76" s="1">
        <f>COUNTIFS(Table2[Sub-Sector],Table3[[#This Row],[Sub-Sector]],Table2[% Price above 50 EMA],"&gt;=0")/Table3[[#This Row],[Count]]</f>
        <v>0.75</v>
      </c>
      <c r="T76" s="1">
        <f>COUNTIFS(Table2[Sub-Sector],Table3[[#This Row],[Sub-Sector]],Table2[% Price above 200 EMA],"&gt;=0")/Table3[[#This Row],[Count]]</f>
        <v>0.75</v>
      </c>
      <c r="U76" s="1">
        <f>COUNTIFS(Table2[Sub-Sector],Table3[[#This Row],[Sub-Sector]],Table2[Rate of Change - Zone],"Positive")/Table3[[#This Row],[Count]]</f>
        <v>0.5</v>
      </c>
      <c r="V76" s="1">
        <f>COUNTIFS(Table2[Sub-Sector],Table3[[#This Row],[Sub-Sector]],Table2[Sharpe Ratio],"&gt;=0.10")/Table3[[#This Row],[Count]]</f>
        <v>0.25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519.5</v>
      </c>
      <c r="X76">
        <f>_xlfn.RANK.AVG(Table3[[#This Row],[Score]],Table3[Score],1)</f>
        <v>88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76">
        <f>_xlfn.RANK.AVG(Table3[[#This Row],[Score 2 ]],Table3[[Score 2 ]],1)</f>
        <v>75</v>
      </c>
    </row>
    <row r="77" spans="1:26" x14ac:dyDescent="0.3">
      <c r="A77" t="s">
        <v>409</v>
      </c>
      <c r="B77">
        <f>COUNTIFS(Table2[Sub-Sector],Table3[[#This Row],[Sub-Sector]])</f>
        <v>6</v>
      </c>
      <c r="C77" s="1">
        <f>COUNTIFS(Table2[Sub-Sector],Table3[[#This Row],[Sub-Sector]],Table2[Uptrend],"Uptrend")/Table3[[#This Row],[Count]]</f>
        <v>0.5</v>
      </c>
      <c r="D77" s="1">
        <f>COUNTIFS(Table2[Sub-Sector],Table3[[#This Row],[Sub-Sector]],Table2[1W Return vs Nifty],"&gt;=5")/Table3[[#This Row],[Count]]</f>
        <v>0.16666666666666666</v>
      </c>
      <c r="E77" s="1">
        <f>COUNTIFS(Table2[Sub-Sector],Table3[[#This Row],[Sub-Sector]],Table2[1M Return vs Nifty],"&gt;=5")/Table3[[#This Row],[Count]]</f>
        <v>0.16666666666666666</v>
      </c>
      <c r="F77" s="1">
        <f>COUNTIFS(Table2[Sub-Sector],Table3[[#This Row],[Sub-Sector]],Table2[6M Return vs Nifty],"&gt;=10")/Table3[[#This Row],[Count]]</f>
        <v>0.33333333333333331</v>
      </c>
      <c r="G77" s="1">
        <f>COUNTIFS(Table2[Sub-Sector],Table3[[#This Row],[Sub-Sector]],Table2[1Y Return vs Nifty],"&gt;=10")/Table3[[#This Row],[Count]]</f>
        <v>0.33333333333333331</v>
      </c>
      <c r="H77" s="1">
        <f>COUNTIFS(Table2[Sub-Sector],Table3[[#This Row],[Sub-Sector]],Table2[RSI Exponential â€“ 14D],"&gt;=50")/Table3[[#This Row],[Count]]</f>
        <v>0.83333333333333337</v>
      </c>
      <c r="I77" s="1">
        <f>COUNTIFS(Table2[Sub-Sector],Table3[[#This Row],[Sub-Sector]],Table2[Relative Volume],"&gt;=1")/Table3[[#This Row],[Count]]</f>
        <v>0.16666666666666666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0.83333333333333337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0.83333333333333337</v>
      </c>
      <c r="P77" s="1">
        <f>COUNTIFS(Table2[Sub-Sector],Table3[[#This Row],[Sub-Sector]],Table2[% Away From 52W High],"&lt;=10")/Table3[[#This Row],[Count]]</f>
        <v>0.33333333333333331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0.83333333333333337</v>
      </c>
      <c r="S77" s="1">
        <f>COUNTIFS(Table2[Sub-Sector],Table3[[#This Row],[Sub-Sector]],Table2[% Price above 50 EMA],"&gt;=0")/Table3[[#This Row],[Count]]</f>
        <v>0.33333333333333331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0.66666666666666663</v>
      </c>
      <c r="V77" s="1">
        <f>COUNTIFS(Table2[Sub-Sector],Table3[[#This Row],[Sub-Sector]],Table2[Sharpe Ratio],"&gt;=0.10")/Table3[[#This Row],[Count]]</f>
        <v>0.5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77">
        <f>_xlfn.RANK.AVG(Table3[[#This Row],[Score]],Table3[Score],1)</f>
        <v>78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77">
        <f>_xlfn.RANK.AVG(Table3[[#This Row],[Score 2 ]],Table3[[Score 2 ]],1)</f>
        <v>76</v>
      </c>
    </row>
    <row r="78" spans="1:26" x14ac:dyDescent="0.3">
      <c r="A78" t="s">
        <v>1236</v>
      </c>
      <c r="B78">
        <f>COUNTIFS(Table2[Sub-Sector],Table3[[#This Row],[Sub-Sector]])</f>
        <v>3</v>
      </c>
      <c r="C78" s="1">
        <f>COUNTIFS(Table2[Sub-Sector],Table3[[#This Row],[Sub-Sector]],Table2[Uptrend],"Uptrend")/Table3[[#This Row],[Count]]</f>
        <v>0.66666666666666663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0.33333333333333331</v>
      </c>
      <c r="F78" s="1">
        <f>COUNTIFS(Table2[Sub-Sector],Table3[[#This Row],[Sub-Sector]],Table2[6M Return vs Nifty],"&gt;=10")/Table3[[#This Row],[Count]]</f>
        <v>0.66666666666666663</v>
      </c>
      <c r="G78" s="1">
        <f>COUNTIFS(Table2[Sub-Sector],Table3[[#This Row],[Sub-Sector]],Table2[1Y Return vs Nifty],"&gt;=10")/Table3[[#This Row],[Count]]</f>
        <v>0.33333333333333331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0.33333333333333331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0.66666666666666663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0.66666666666666663</v>
      </c>
      <c r="P78" s="1">
        <f>COUNTIFS(Table2[Sub-Sector],Table3[[#This Row],[Sub-Sector]],Table2[% Away From 52W High],"&lt;=10")/Table3[[#This Row],[Count]]</f>
        <v>0.33333333333333331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0.33333333333333331</v>
      </c>
      <c r="S78" s="1">
        <f>COUNTIFS(Table2[Sub-Sector],Table3[[#This Row],[Sub-Sector]],Table2[% Price above 50 EMA],"&gt;=0")/Table3[[#This Row],[Count]]</f>
        <v>0.33333333333333331</v>
      </c>
      <c r="T78" s="1">
        <f>COUNTIFS(Table2[Sub-Sector],Table3[[#This Row],[Sub-Sector]],Table2[% Price above 200 EMA],"&gt;=0")/Table3[[#This Row],[Count]]</f>
        <v>1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0.33333333333333331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</v>
      </c>
      <c r="X78">
        <f>_xlfn.RANK.AVG(Table3[[#This Row],[Score]],Table3[Score],1)</f>
        <v>76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78">
        <f>_xlfn.RANK.AVG(Table3[[#This Row],[Score 2 ]],Table3[[Score 2 ]],1)</f>
        <v>77</v>
      </c>
    </row>
    <row r="79" spans="1:26" x14ac:dyDescent="0.3">
      <c r="A79" t="s">
        <v>412</v>
      </c>
      <c r="B79">
        <f>COUNTIFS(Table2[Sub-Sector],Table3[[#This Row],[Sub-Sector]])</f>
        <v>11</v>
      </c>
      <c r="C79" s="1">
        <f>COUNTIFS(Table2[Sub-Sector],Table3[[#This Row],[Sub-Sector]],Table2[Uptrend],"Uptrend")/Table3[[#This Row],[Count]]</f>
        <v>9.0909090909090912E-2</v>
      </c>
      <c r="D79" s="1">
        <f>COUNTIFS(Table2[Sub-Sector],Table3[[#This Row],[Sub-Sector]],Table2[1W Return vs Nifty],"&gt;=5")/Table3[[#This Row],[Count]]</f>
        <v>0.27272727272727271</v>
      </c>
      <c r="E79" s="1">
        <f>COUNTIFS(Table2[Sub-Sector],Table3[[#This Row],[Sub-Sector]],Table2[1M Return vs Nifty],"&gt;=5")/Table3[[#This Row],[Count]]</f>
        <v>0.27272727272727271</v>
      </c>
      <c r="F79" s="1">
        <f>COUNTIFS(Table2[Sub-Sector],Table3[[#This Row],[Sub-Sector]],Table2[6M Return vs Nifty],"&gt;=10")/Table3[[#This Row],[Count]]</f>
        <v>9.0909090909090912E-2</v>
      </c>
      <c r="G79" s="1">
        <f>COUNTIFS(Table2[Sub-Sector],Table3[[#This Row],[Sub-Sector]],Table2[1Y Return vs Nifty],"&gt;=10")/Table3[[#This Row],[Count]]</f>
        <v>9.0909090909090912E-2</v>
      </c>
      <c r="H79" s="1">
        <f>COUNTIFS(Table2[Sub-Sector],Table3[[#This Row],[Sub-Sector]],Table2[RSI Exponential â€“ 14D],"&gt;=50")/Table3[[#This Row],[Count]]</f>
        <v>0.45454545454545453</v>
      </c>
      <c r="I79" s="1">
        <f>COUNTIFS(Table2[Sub-Sector],Table3[[#This Row],[Sub-Sector]],Table2[Relative Volume],"&gt;=1")/Table3[[#This Row],[Count]]</f>
        <v>0.45454545454545453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0.90909090909090906</v>
      </c>
      <c r="L79" s="1">
        <f>COUNTIFS(Table2[Sub-Sector],Table3[[#This Row],[Sub-Sector]],Table2[% Away From Current Week Low],"&gt;=0.05")/Table3[[#This Row],[Count]]</f>
        <v>0.27272727272727271</v>
      </c>
      <c r="M79" s="1">
        <f>COUNTIFS(Table2[Sub-Sector],Table3[[#This Row],[Sub-Sector]],Table2[% Away From Current Week High],"&lt;=0.05")/Table3[[#This Row],[Count]]</f>
        <v>0.63636363636363635</v>
      </c>
      <c r="N79" s="1">
        <f>COUNTIFS(Table2[Sub-Sector],Table3[[#This Row],[Sub-Sector]],Table2[% Away From Current Month Low],"&gt;=0.05")/Table3[[#This Row],[Count]]</f>
        <v>0.27272727272727271</v>
      </c>
      <c r="O79" s="1">
        <f>COUNTIFS(Table2[Sub-Sector],Table3[[#This Row],[Sub-Sector]],Table2[% Away From Current Month High],"&lt;=0.05")/Table3[[#This Row],[Count]]</f>
        <v>0.63636363636363635</v>
      </c>
      <c r="P79" s="1">
        <f>COUNTIFS(Table2[Sub-Sector],Table3[[#This Row],[Sub-Sector]],Table2[% Away From 52W High],"&lt;=10")/Table3[[#This Row],[Count]]</f>
        <v>9.0909090909090912E-2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0.54545454545454541</v>
      </c>
      <c r="S79" s="1">
        <f>COUNTIFS(Table2[Sub-Sector],Table3[[#This Row],[Sub-Sector]],Table2[% Price above 50 EMA],"&gt;=0")/Table3[[#This Row],[Count]]</f>
        <v>0.54545454545454541</v>
      </c>
      <c r="T79" s="1">
        <f>COUNTIFS(Table2[Sub-Sector],Table3[[#This Row],[Sub-Sector]],Table2[% Price above 200 EMA],"&gt;=0")/Table3[[#This Row],[Count]]</f>
        <v>0.54545454545454541</v>
      </c>
      <c r="U79" s="1">
        <f>COUNTIFS(Table2[Sub-Sector],Table3[[#This Row],[Sub-Sector]],Table2[Rate of Change - Zone],"Positive")/Table3[[#This Row],[Count]]</f>
        <v>0.54545454545454541</v>
      </c>
      <c r="V79" s="1">
        <f>COUNTIFS(Table2[Sub-Sector],Table3[[#This Row],[Sub-Sector]],Table2[Sharpe Ratio],"&gt;=0.10")/Table3[[#This Row],[Count]]</f>
        <v>9.0909090909090912E-2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488.5</v>
      </c>
      <c r="X79">
        <f>_xlfn.RANK.AVG(Table3[[#This Row],[Score]],Table3[Score],1)</f>
        <v>77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79">
        <f>_xlfn.RANK.AVG(Table3[[#This Row],[Score 2 ]],Table3[[Score 2 ]],1)</f>
        <v>78</v>
      </c>
    </row>
    <row r="80" spans="1:26" x14ac:dyDescent="0.3">
      <c r="A80" t="s">
        <v>527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0.5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1</v>
      </c>
      <c r="G80" s="1">
        <f>COUNTIFS(Table2[Sub-Sector],Table3[[#This Row],[Sub-Sector]],Table2[1Y Return vs Nifty],"&gt;=10")/Table3[[#This Row],[Count]]</f>
        <v>0</v>
      </c>
      <c r="H80" s="1">
        <f>COUNTIFS(Table2[Sub-Sector],Table3[[#This Row],[Sub-Sector]],Table2[RSI Exponential â€“ 14D],"&gt;=50")/Table3[[#This Row],[Count]]</f>
        <v>0.5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1</v>
      </c>
      <c r="P80" s="1">
        <f>COUNTIFS(Table2[Sub-Sector],Table3[[#This Row],[Sub-Sector]],Table2[% Away From 52W High],"&lt;=10")/Table3[[#This Row],[Count]]</f>
        <v>0.5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0.5</v>
      </c>
      <c r="S80" s="1">
        <f>COUNTIFS(Table2[Sub-Sector],Table3[[#This Row],[Sub-Sector]],Table2[% Price above 50 EMA],"&gt;=0")/Table3[[#This Row],[Count]]</f>
        <v>0.5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0.5</v>
      </c>
      <c r="V80" s="1">
        <f>COUNTIFS(Table2[Sub-Sector],Table3[[#This Row],[Sub-Sector]],Table2[Sharpe Ratio],"&gt;=0.10")/Table3[[#This Row],[Count]]</f>
        <v>0.5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80">
        <f>_xlfn.RANK.AVG(Table3[[#This Row],[Score]],Table3[Score],1)</f>
        <v>102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80">
        <f>_xlfn.RANK.AVG(Table3[[#This Row],[Score 2 ]],Table3[[Score 2 ]],1)</f>
        <v>79</v>
      </c>
    </row>
    <row r="81" spans="1:26" x14ac:dyDescent="0.3">
      <c r="A81" t="s">
        <v>987</v>
      </c>
      <c r="B81">
        <f>COUNTIFS(Table2[Sub-Sector],Table3[[#This Row],[Sub-Sector]])</f>
        <v>2</v>
      </c>
      <c r="C81" s="1">
        <f>COUNTIFS(Table2[Sub-Sector],Table3[[#This Row],[Sub-Sector]],Table2[Uptrend],"Uptrend")/Table3[[#This Row],[Count]]</f>
        <v>0.5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0.5</v>
      </c>
      <c r="G81" s="1">
        <f>COUNTIFS(Table2[Sub-Sector],Table3[[#This Row],[Sub-Sector]],Table2[1Y Return vs Nifty],"&gt;=10")/Table3[[#This Row],[Count]]</f>
        <v>1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1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0.5</v>
      </c>
      <c r="T81" s="1">
        <f>COUNTIFS(Table2[Sub-Sector],Table3[[#This Row],[Sub-Sector]],Table2[% Price above 200 EMA],"&gt;=0")/Table3[[#This Row],[Count]]</f>
        <v>1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0.5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561.5</v>
      </c>
      <c r="X81">
        <f>_xlfn.RANK.AVG(Table3[[#This Row],[Score]],Table3[Score],1)</f>
        <v>103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1">
        <f>_xlfn.RANK.AVG(Table3[[#This Row],[Score 2 ]],Table3[[Score 2 ]],1)</f>
        <v>80</v>
      </c>
    </row>
    <row r="82" spans="1:26" x14ac:dyDescent="0.3">
      <c r="A82" t="s">
        <v>60</v>
      </c>
      <c r="B82">
        <f>COUNTIFS(Table2[Sub-Sector],Table3[[#This Row],[Sub-Sector]])</f>
        <v>3</v>
      </c>
      <c r="C82" s="1">
        <f>COUNTIFS(Table2[Sub-Sector],Table3[[#This Row],[Sub-Sector]],Table2[Uptrend],"Uptrend")/Table3[[#This Row],[Count]]</f>
        <v>0.66666666666666663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0.33333333333333331</v>
      </c>
      <c r="G82" s="1">
        <f>COUNTIFS(Table2[Sub-Sector],Table3[[#This Row],[Sub-Sector]],Table2[1Y Return vs Nifty],"&gt;=10")/Table3[[#This Row],[Count]]</f>
        <v>0.66666666666666663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0.33333333333333331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0.33333333333333331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0.33333333333333331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0.66666666666666663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82">
        <f>_xlfn.RANK.AVG(Table3[[#This Row],[Score]],Table3[Score],1)</f>
        <v>93.5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82">
        <f>_xlfn.RANK.AVG(Table3[[#This Row],[Score 2 ]],Table3[[Score 2 ]],1)</f>
        <v>81</v>
      </c>
    </row>
    <row r="83" spans="1:26" x14ac:dyDescent="0.3">
      <c r="A83" t="s">
        <v>255</v>
      </c>
      <c r="B83">
        <f>COUNTIFS(Table2[Sub-Sector],Table3[[#This Row],[Sub-Sector]])</f>
        <v>23</v>
      </c>
      <c r="C83" s="1">
        <f>COUNTIFS(Table2[Sub-Sector],Table3[[#This Row],[Sub-Sector]],Table2[Uptrend],"Uptrend")/Table3[[#This Row],[Count]]</f>
        <v>0.39130434782608697</v>
      </c>
      <c r="D83" s="1">
        <f>COUNTIFS(Table2[Sub-Sector],Table3[[#This Row],[Sub-Sector]],Table2[1W Return vs Nifty],"&gt;=5")/Table3[[#This Row],[Count]]</f>
        <v>8.6956521739130432E-2</v>
      </c>
      <c r="E83" s="1">
        <f>COUNTIFS(Table2[Sub-Sector],Table3[[#This Row],[Sub-Sector]],Table2[1M Return vs Nifty],"&gt;=5")/Table3[[#This Row],[Count]]</f>
        <v>0.17391304347826086</v>
      </c>
      <c r="F83" s="1">
        <f>COUNTIFS(Table2[Sub-Sector],Table3[[#This Row],[Sub-Sector]],Table2[6M Return vs Nifty],"&gt;=10")/Table3[[#This Row],[Count]]</f>
        <v>0.47826086956521741</v>
      </c>
      <c r="G83" s="1">
        <f>COUNTIFS(Table2[Sub-Sector],Table3[[#This Row],[Sub-Sector]],Table2[1Y Return vs Nifty],"&gt;=10")/Table3[[#This Row],[Count]]</f>
        <v>0.39130434782608697</v>
      </c>
      <c r="H83" s="1">
        <f>COUNTIFS(Table2[Sub-Sector],Table3[[#This Row],[Sub-Sector]],Table2[RSI Exponential â€“ 14D],"&gt;=50")/Table3[[#This Row],[Count]]</f>
        <v>0.34782608695652173</v>
      </c>
      <c r="I83" s="1">
        <f>COUNTIFS(Table2[Sub-Sector],Table3[[#This Row],[Sub-Sector]],Table2[Relative Volume],"&gt;=1")/Table3[[#This Row],[Count]]</f>
        <v>0.30434782608695654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0.91304347826086951</v>
      </c>
      <c r="L83" s="1">
        <f>COUNTIFS(Table2[Sub-Sector],Table3[[#This Row],[Sub-Sector]],Table2[% Away From Current Week Low],"&gt;=0.05")/Table3[[#This Row],[Count]]</f>
        <v>8.6956521739130432E-2</v>
      </c>
      <c r="M83" s="1">
        <f>COUNTIFS(Table2[Sub-Sector],Table3[[#This Row],[Sub-Sector]],Table2[% Away From Current Week High],"&lt;=0.05")/Table3[[#This Row],[Count]]</f>
        <v>0.65217391304347827</v>
      </c>
      <c r="N83" s="1">
        <f>COUNTIFS(Table2[Sub-Sector],Table3[[#This Row],[Sub-Sector]],Table2[% Away From Current Month Low],"&gt;=0.05")/Table3[[#This Row],[Count]]</f>
        <v>8.6956521739130432E-2</v>
      </c>
      <c r="O83" s="1">
        <f>COUNTIFS(Table2[Sub-Sector],Table3[[#This Row],[Sub-Sector]],Table2[% Away From Current Month High],"&lt;=0.05")/Table3[[#This Row],[Count]]</f>
        <v>0.65217391304347827</v>
      </c>
      <c r="P83" s="1">
        <f>COUNTIFS(Table2[Sub-Sector],Table3[[#This Row],[Sub-Sector]],Table2[% Away From 52W High],"&lt;=10")/Table3[[#This Row],[Count]]</f>
        <v>8.6956521739130432E-2</v>
      </c>
      <c r="Q83" s="1">
        <f>COUNTIFS(Table2[Sub-Sector],Table3[[#This Row],[Sub-Sector]],Table2[% Away From 52W Low],"&gt;=10")/Table3[[#This Row],[Count]]</f>
        <v>0.91304347826086951</v>
      </c>
      <c r="R83" s="1">
        <f>COUNTIFS(Table2[Sub-Sector],Table3[[#This Row],[Sub-Sector]],Table2[% Price above 20 EMA],"&gt;=0")/Table3[[#This Row],[Count]]</f>
        <v>0.34782608695652173</v>
      </c>
      <c r="S83" s="1">
        <f>COUNTIFS(Table2[Sub-Sector],Table3[[#This Row],[Sub-Sector]],Table2[% Price above 50 EMA],"&gt;=0")/Table3[[#This Row],[Count]]</f>
        <v>0.43478260869565216</v>
      </c>
      <c r="T83" s="1">
        <f>COUNTIFS(Table2[Sub-Sector],Table3[[#This Row],[Sub-Sector]],Table2[% Price above 200 EMA],"&gt;=0")/Table3[[#This Row],[Count]]</f>
        <v>0.82608695652173914</v>
      </c>
      <c r="U83" s="1">
        <f>COUNTIFS(Table2[Sub-Sector],Table3[[#This Row],[Sub-Sector]],Table2[Rate of Change - Zone],"Positive")/Table3[[#This Row],[Count]]</f>
        <v>0.30434782608695654</v>
      </c>
      <c r="V83" s="1">
        <f>COUNTIFS(Table2[Sub-Sector],Table3[[#This Row],[Sub-Sector]],Table2[Sharpe Ratio],"&gt;=0.10")/Table3[[#This Row],[Count]]</f>
        <v>0.47826086956521741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83">
        <f>_xlfn.RANK.AVG(Table3[[#This Row],[Score]],Table3[Score],1)</f>
        <v>87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83">
        <f>_xlfn.RANK.AVG(Table3[[#This Row],[Score 2 ]],Table3[[Score 2 ]],1)</f>
        <v>82</v>
      </c>
    </row>
    <row r="84" spans="1:26" x14ac:dyDescent="0.3">
      <c r="A84" t="s">
        <v>966</v>
      </c>
      <c r="B84">
        <f>COUNTIFS(Table2[Sub-Sector],Table3[[#This Row],[Sub-Sector]])</f>
        <v>2</v>
      </c>
      <c r="C84" s="1">
        <f>COUNTIFS(Table2[Sub-Sector],Table3[[#This Row],[Sub-Sector]],Table2[Uptrend],"Uptrend")/Table3[[#This Row],[Count]]</f>
        <v>0.5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0.5</v>
      </c>
      <c r="F84" s="1">
        <f>COUNTIFS(Table2[Sub-Sector],Table3[[#This Row],[Sub-Sector]],Table2[6M Return vs Nifty],"&gt;=10")/Table3[[#This Row],[Count]]</f>
        <v>0.5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0.5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0.5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0.5</v>
      </c>
      <c r="O84" s="1">
        <f>COUNTIFS(Table2[Sub-Sector],Table3[[#This Row],[Sub-Sector]],Table2[% Away From Current Month High],"&lt;=0.05")/Table3[[#This Row],[Count]]</f>
        <v>1</v>
      </c>
      <c r="P84" s="1">
        <f>COUNTIFS(Table2[Sub-Sector],Table3[[#This Row],[Sub-Sector]],Table2[% Away From 52W High],"&lt;=10")/Table3[[#This Row],[Count]]</f>
        <v>0.5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0.5</v>
      </c>
      <c r="S84" s="1">
        <f>COUNTIFS(Table2[Sub-Sector],Table3[[#This Row],[Sub-Sector]],Table2[% Price above 50 EMA],"&gt;=0")/Table3[[#This Row],[Count]]</f>
        <v>0.5</v>
      </c>
      <c r="T84" s="1">
        <f>COUNTIFS(Table2[Sub-Sector],Table3[[#This Row],[Sub-Sector]],Table2[% Price above 200 EMA],"&gt;=0")/Table3[[#This Row],[Count]]</f>
        <v>1</v>
      </c>
      <c r="U84" s="1">
        <f>COUNTIFS(Table2[Sub-Sector],Table3[[#This Row],[Sub-Sector]],Table2[Rate of Change - Zone],"Positive")/Table3[[#This Row],[Count]]</f>
        <v>0.5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</v>
      </c>
      <c r="X84">
        <f>_xlfn.RANK.AVG(Table3[[#This Row],[Score]],Table3[Score],1)</f>
        <v>79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4">
        <f>_xlfn.RANK.AVG(Table3[[#This Row],[Score 2 ]],Table3[[Score 2 ]],1)</f>
        <v>84</v>
      </c>
    </row>
    <row r="85" spans="1:26" x14ac:dyDescent="0.3">
      <c r="A85" t="s">
        <v>390</v>
      </c>
      <c r="B85">
        <f>COUNTIFS(Table2[Sub-Sector],Table3[[#This Row],[Sub-Sector]])</f>
        <v>2</v>
      </c>
      <c r="C85" s="1">
        <f>COUNTIFS(Table2[Sub-Sector],Table3[[#This Row],[Sub-Sector]],Table2[Uptrend],"Uptrend")/Table3[[#This Row],[Count]]</f>
        <v>0.5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0.5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0.5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0.5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0.5</v>
      </c>
      <c r="P85" s="1">
        <f>COUNTIFS(Table2[Sub-Sector],Table3[[#This Row],[Sub-Sector]],Table2[% Away From 52W High],"&lt;=10")/Table3[[#This Row],[Count]]</f>
        <v>0.5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0.5</v>
      </c>
      <c r="S85" s="1">
        <f>COUNTIFS(Table2[Sub-Sector],Table3[[#This Row],[Sub-Sector]],Table2[% Price above 50 EMA],"&gt;=0")/Table3[[#This Row],[Count]]</f>
        <v>0.5</v>
      </c>
      <c r="T85" s="1">
        <f>COUNTIFS(Table2[Sub-Sector],Table3[[#This Row],[Sub-Sector]],Table2[% Price above 200 EMA],"&gt;=0")/Table3[[#This Row],[Count]]</f>
        <v>0.5</v>
      </c>
      <c r="U85" s="1">
        <f>COUNTIFS(Table2[Sub-Sector],Table3[[#This Row],[Sub-Sector]],Table2[Rate of Change - Zone],"Positive")/Table3[[#This Row],[Count]]</f>
        <v>0.5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566.5</v>
      </c>
      <c r="X85">
        <f>_xlfn.RANK.AVG(Table3[[#This Row],[Score]],Table3[Score],1)</f>
        <v>105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5">
        <f>_xlfn.RANK.AVG(Table3[[#This Row],[Score 2 ]],Table3[[Score 2 ]],1)</f>
        <v>84</v>
      </c>
    </row>
    <row r="86" spans="1:26" x14ac:dyDescent="0.3">
      <c r="A86" t="s">
        <v>197</v>
      </c>
      <c r="B86">
        <f>COUNTIFS(Table2[Sub-Sector],Table3[[#This Row],[Sub-Sector]])</f>
        <v>2</v>
      </c>
      <c r="C86" s="1">
        <f>COUNTIFS(Table2[Sub-Sector],Table3[[#This Row],[Sub-Sector]],Table2[Uptrend],"Uptrend")/Table3[[#This Row],[Count]]</f>
        <v>1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1</v>
      </c>
      <c r="G86" s="1">
        <f>COUNTIFS(Table2[Sub-Sector],Table3[[#This Row],[Sub-Sector]],Table2[1Y Return vs Nifty],"&gt;=10")/Table3[[#This Row],[Count]]</f>
        <v>0.5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0.5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0.5</v>
      </c>
      <c r="P86" s="1">
        <f>COUNTIFS(Table2[Sub-Sector],Table3[[#This Row],[Sub-Sector]],Table2[% Away From 52W High],"&lt;=10")/Table3[[#This Row],[Count]]</f>
        <v>1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0.5</v>
      </c>
      <c r="T86" s="1">
        <f>COUNTIFS(Table2[Sub-Sector],Table3[[#This Row],[Sub-Sector]],Table2[% Price above 200 EMA],"&gt;=0")/Table3[[#This Row],[Count]]</f>
        <v>1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86">
        <f>_xlfn.RANK.AVG(Table3[[#This Row],[Score]],Table3[Score],1)</f>
        <v>83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6">
        <f>_xlfn.RANK.AVG(Table3[[#This Row],[Score 2 ]],Table3[[Score 2 ]],1)</f>
        <v>84</v>
      </c>
    </row>
    <row r="87" spans="1:26" x14ac:dyDescent="0.3">
      <c r="A87" t="s">
        <v>609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0.66666666666666663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0.33333333333333331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0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0.66666666666666663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0.66666666666666663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0.33333333333333331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0.33333333333333331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0.66666666666666663</v>
      </c>
      <c r="R87" s="1">
        <f>COUNTIFS(Table2[Sub-Sector],Table3[[#This Row],[Sub-Sector]],Table2[% Price above 20 EMA],"&gt;=0")/Table3[[#This Row],[Count]]</f>
        <v>0.33333333333333331</v>
      </c>
      <c r="S87" s="1">
        <f>COUNTIFS(Table2[Sub-Sector],Table3[[#This Row],[Sub-Sector]],Table2[% Price above 50 EMA],"&gt;=0")/Table3[[#This Row],[Count]]</f>
        <v>0.33333333333333331</v>
      </c>
      <c r="T87" s="1">
        <f>COUNTIFS(Table2[Sub-Sector],Table3[[#This Row],[Sub-Sector]],Table2[% Price above 200 EMA],"&gt;=0")/Table3[[#This Row],[Count]]</f>
        <v>0.66666666666666663</v>
      </c>
      <c r="U87" s="1">
        <f>COUNTIFS(Table2[Sub-Sector],Table3[[#This Row],[Sub-Sector]],Table2[Rate of Change - Zone],"Positive")/Table3[[#This Row],[Count]]</f>
        <v>0.33333333333333331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496.5</v>
      </c>
      <c r="X87">
        <f>_xlfn.RANK.AVG(Table3[[#This Row],[Score]],Table3[Score],1)</f>
        <v>80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87">
        <f>_xlfn.RANK.AVG(Table3[[#This Row],[Score 2 ]],Table3[[Score 2 ]],1)</f>
        <v>86</v>
      </c>
    </row>
    <row r="88" spans="1:26" x14ac:dyDescent="0.3">
      <c r="A88" t="s">
        <v>21</v>
      </c>
      <c r="B88">
        <f>COUNTIFS(Table2[Sub-Sector],Table3[[#This Row],[Sub-Sector]])</f>
        <v>20</v>
      </c>
      <c r="C88" s="1">
        <f>COUNTIFS(Table2[Sub-Sector],Table3[[#This Row],[Sub-Sector]],Table2[Uptrend],"Uptrend")/Table3[[#This Row],[Count]]</f>
        <v>0.7</v>
      </c>
      <c r="D88" s="1">
        <f>COUNTIFS(Table2[Sub-Sector],Table3[[#This Row],[Sub-Sector]],Table2[1W Return vs Nifty],"&gt;=5")/Table3[[#This Row],[Count]]</f>
        <v>0.05</v>
      </c>
      <c r="E88" s="1">
        <f>COUNTIFS(Table2[Sub-Sector],Table3[[#This Row],[Sub-Sector]],Table2[1M Return vs Nifty],"&gt;=5")/Table3[[#This Row],[Count]]</f>
        <v>0.45</v>
      </c>
      <c r="F88" s="1">
        <f>COUNTIFS(Table2[Sub-Sector],Table3[[#This Row],[Sub-Sector]],Table2[6M Return vs Nifty],"&gt;=10")/Table3[[#This Row],[Count]]</f>
        <v>0.25</v>
      </c>
      <c r="G88" s="1">
        <f>COUNTIFS(Table2[Sub-Sector],Table3[[#This Row],[Sub-Sector]],Table2[1Y Return vs Nifty],"&gt;=10")/Table3[[#This Row],[Count]]</f>
        <v>0.3</v>
      </c>
      <c r="H88" s="1">
        <f>COUNTIFS(Table2[Sub-Sector],Table3[[#This Row],[Sub-Sector]],Table2[RSI Exponential â€“ 14D],"&gt;=50")/Table3[[#This Row],[Count]]</f>
        <v>0.55000000000000004</v>
      </c>
      <c r="I88" s="1">
        <f>COUNTIFS(Table2[Sub-Sector],Table3[[#This Row],[Sub-Sector]],Table2[Relative Volume],"&gt;=1")/Table3[[#This Row],[Count]]</f>
        <v>0.25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0.1</v>
      </c>
      <c r="M88" s="1">
        <f>COUNTIFS(Table2[Sub-Sector],Table3[[#This Row],[Sub-Sector]],Table2[% Away From Current Week High],"&lt;=0.05")/Table3[[#This Row],[Count]]</f>
        <v>0.75</v>
      </c>
      <c r="N88" s="1">
        <f>COUNTIFS(Table2[Sub-Sector],Table3[[#This Row],[Sub-Sector]],Table2[% Away From Current Month Low],"&gt;=0.05")/Table3[[#This Row],[Count]]</f>
        <v>0.1</v>
      </c>
      <c r="O88" s="1">
        <f>COUNTIFS(Table2[Sub-Sector],Table3[[#This Row],[Sub-Sector]],Table2[% Away From Current Month High],"&lt;=0.05")/Table3[[#This Row],[Count]]</f>
        <v>0.75</v>
      </c>
      <c r="P88" s="1">
        <f>COUNTIFS(Table2[Sub-Sector],Table3[[#This Row],[Sub-Sector]],Table2[% Away From 52W High],"&lt;=10")/Table3[[#This Row],[Count]]</f>
        <v>0.4</v>
      </c>
      <c r="Q88" s="1">
        <f>COUNTIFS(Table2[Sub-Sector],Table3[[#This Row],[Sub-Sector]],Table2[% Away From 52W Low],"&gt;=10")/Table3[[#This Row],[Count]]</f>
        <v>0.95</v>
      </c>
      <c r="R88" s="1">
        <f>COUNTIFS(Table2[Sub-Sector],Table3[[#This Row],[Sub-Sector]],Table2[% Price above 20 EMA],"&gt;=0")/Table3[[#This Row],[Count]]</f>
        <v>0.7</v>
      </c>
      <c r="S88" s="1">
        <f>COUNTIFS(Table2[Sub-Sector],Table3[[#This Row],[Sub-Sector]],Table2[% Price above 50 EMA],"&gt;=0")/Table3[[#This Row],[Count]]</f>
        <v>0.7</v>
      </c>
      <c r="T88" s="1">
        <f>COUNTIFS(Table2[Sub-Sector],Table3[[#This Row],[Sub-Sector]],Table2[% Price above 200 EMA],"&gt;=0")/Table3[[#This Row],[Count]]</f>
        <v>0.9</v>
      </c>
      <c r="U88" s="1">
        <f>COUNTIFS(Table2[Sub-Sector],Table3[[#This Row],[Sub-Sector]],Table2[Rate of Change - Zone],"Positive")/Table3[[#This Row],[Count]]</f>
        <v>0.65</v>
      </c>
      <c r="V88" s="1">
        <f>COUNTIFS(Table2[Sub-Sector],Table3[[#This Row],[Sub-Sector]],Table2[Sharpe Ratio],"&gt;=0.10")/Table3[[#This Row],[Count]]</f>
        <v>0.1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88">
        <f>_xlfn.RANK.AVG(Table3[[#This Row],[Score]],Table3[Score],1)</f>
        <v>71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8">
        <f>_xlfn.RANK.AVG(Table3[[#This Row],[Score 2 ]],Table3[[Score 2 ]],1)</f>
        <v>87.5</v>
      </c>
    </row>
    <row r="89" spans="1:26" x14ac:dyDescent="0.3">
      <c r="A89" t="s">
        <v>225</v>
      </c>
      <c r="B89">
        <f>COUNTIFS(Table2[Sub-Sector],Table3[[#This Row],[Sub-Sector]])</f>
        <v>9</v>
      </c>
      <c r="C89" s="1">
        <f>COUNTIFS(Table2[Sub-Sector],Table3[[#This Row],[Sub-Sector]],Table2[Uptrend],"Uptrend")/Table3[[#This Row],[Count]]</f>
        <v>0.55555555555555558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0.1111111111111111</v>
      </c>
      <c r="F89" s="1">
        <f>COUNTIFS(Table2[Sub-Sector],Table3[[#This Row],[Sub-Sector]],Table2[6M Return vs Nifty],"&gt;=10")/Table3[[#This Row],[Count]]</f>
        <v>0.55555555555555558</v>
      </c>
      <c r="G89" s="1">
        <f>COUNTIFS(Table2[Sub-Sector],Table3[[#This Row],[Sub-Sector]],Table2[1Y Return vs Nifty],"&gt;=10")/Table3[[#This Row],[Count]]</f>
        <v>0.44444444444444442</v>
      </c>
      <c r="H89" s="1">
        <f>COUNTIFS(Table2[Sub-Sector],Table3[[#This Row],[Sub-Sector]],Table2[RSI Exponential â€“ 14D],"&gt;=50")/Table3[[#This Row],[Count]]</f>
        <v>0.1111111111111111</v>
      </c>
      <c r="I89" s="1">
        <f>COUNTIFS(Table2[Sub-Sector],Table3[[#This Row],[Sub-Sector]],Table2[Relative Volume],"&gt;=1")/Table3[[#This Row],[Count]]</f>
        <v>0.22222222222222221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0.88888888888888884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0.88888888888888884</v>
      </c>
      <c r="P89" s="1">
        <f>COUNTIFS(Table2[Sub-Sector],Table3[[#This Row],[Sub-Sector]],Table2[% Away From 52W High],"&lt;=10")/Table3[[#This Row],[Count]]</f>
        <v>0.22222222222222221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0.1111111111111111</v>
      </c>
      <c r="S89" s="1">
        <f>COUNTIFS(Table2[Sub-Sector],Table3[[#This Row],[Sub-Sector]],Table2[% Price above 50 EMA],"&gt;=0")/Table3[[#This Row],[Count]]</f>
        <v>0.44444444444444442</v>
      </c>
      <c r="T89" s="1">
        <f>COUNTIFS(Table2[Sub-Sector],Table3[[#This Row],[Sub-Sector]],Table2[% Price above 200 EMA],"&gt;=0")/Table3[[#This Row],[Count]]</f>
        <v>0.55555555555555558</v>
      </c>
      <c r="U89" s="1">
        <f>COUNTIFS(Table2[Sub-Sector],Table3[[#This Row],[Sub-Sector]],Table2[Rate of Change - Zone],"Positive")/Table3[[#This Row],[Count]]</f>
        <v>0.1111111111111111</v>
      </c>
      <c r="V89" s="1">
        <f>COUNTIFS(Table2[Sub-Sector],Table3[[#This Row],[Sub-Sector]],Table2[Sharpe Ratio],"&gt;=0.10")/Table3[[#This Row],[Count]]</f>
        <v>0.33333333333333331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</v>
      </c>
      <c r="X89">
        <f>_xlfn.RANK.AVG(Table3[[#This Row],[Score]],Table3[Score],1)</f>
        <v>92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9">
        <f>_xlfn.RANK.AVG(Table3[[#This Row],[Score 2 ]],Table3[[Score 2 ]],1)</f>
        <v>87.5</v>
      </c>
    </row>
    <row r="90" spans="1:26" x14ac:dyDescent="0.3">
      <c r="A90" t="s">
        <v>498</v>
      </c>
      <c r="B90">
        <f>COUNTIFS(Table2[Sub-Sector],Table3[[#This Row],[Sub-Sector]])</f>
        <v>6</v>
      </c>
      <c r="C90" s="1">
        <f>COUNTIFS(Table2[Sub-Sector],Table3[[#This Row],[Sub-Sector]],Table2[Uptrend],"Uptrend")/Table3[[#This Row],[Count]]</f>
        <v>0.66666666666666663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0.33333333333333331</v>
      </c>
      <c r="F90" s="1">
        <f>COUNTIFS(Table2[Sub-Sector],Table3[[#This Row],[Sub-Sector]],Table2[6M Return vs Nifty],"&gt;=10")/Table3[[#This Row],[Count]]</f>
        <v>0.16666666666666666</v>
      </c>
      <c r="G90" s="1">
        <f>COUNTIFS(Table2[Sub-Sector],Table3[[#This Row],[Sub-Sector]],Table2[1Y Return vs Nifty],"&gt;=10")/Table3[[#This Row],[Count]]</f>
        <v>0</v>
      </c>
      <c r="H90" s="1">
        <f>COUNTIFS(Table2[Sub-Sector],Table3[[#This Row],[Sub-Sector]],Table2[RSI Exponential â€“ 14D],"&gt;=50")/Table3[[#This Row],[Count]]</f>
        <v>0.66666666666666663</v>
      </c>
      <c r="I90" s="1">
        <f>COUNTIFS(Table2[Sub-Sector],Table3[[#This Row],[Sub-Sector]],Table2[Relative Volume],"&gt;=1")/Table3[[#This Row],[Count]]</f>
        <v>0.33333333333333331</v>
      </c>
      <c r="J90" s="1">
        <f>COUNTIFS(Table2[Sub-Sector],Table3[[#This Row],[Sub-Sector]],Table2[% Away From Day Low],"&gt;=0.05")/Table3[[#This Row],[Count]]</f>
        <v>0.16666666666666666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0.33333333333333331</v>
      </c>
      <c r="M90" s="1">
        <f>COUNTIFS(Table2[Sub-Sector],Table3[[#This Row],[Sub-Sector]],Table2[% Away From Current Week High],"&lt;=0.05")/Table3[[#This Row],[Count]]</f>
        <v>0.83333333333333337</v>
      </c>
      <c r="N90" s="1">
        <f>COUNTIFS(Table2[Sub-Sector],Table3[[#This Row],[Sub-Sector]],Table2[% Away From Current Month Low],"&gt;=0.05")/Table3[[#This Row],[Count]]</f>
        <v>0.33333333333333331</v>
      </c>
      <c r="O90" s="1">
        <f>COUNTIFS(Table2[Sub-Sector],Table3[[#This Row],[Sub-Sector]],Table2[% Away From Current Month High],"&lt;=0.05")/Table3[[#This Row],[Count]]</f>
        <v>0.83333333333333337</v>
      </c>
      <c r="P90" s="1">
        <f>COUNTIFS(Table2[Sub-Sector],Table3[[#This Row],[Sub-Sector]],Table2[% Away From 52W High],"&lt;=10")/Table3[[#This Row],[Count]]</f>
        <v>0.33333333333333331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0.66666666666666663</v>
      </c>
      <c r="S90" s="1">
        <f>COUNTIFS(Table2[Sub-Sector],Table3[[#This Row],[Sub-Sector]],Table2[% Price above 50 EMA],"&gt;=0")/Table3[[#This Row],[Count]]</f>
        <v>0.66666666666666663</v>
      </c>
      <c r="T90" s="1">
        <f>COUNTIFS(Table2[Sub-Sector],Table3[[#This Row],[Sub-Sector]],Table2[% Price above 200 EMA],"&gt;=0")/Table3[[#This Row],[Count]]</f>
        <v>0.66666666666666663</v>
      </c>
      <c r="U90" s="1">
        <f>COUNTIFS(Table2[Sub-Sector],Table3[[#This Row],[Sub-Sector]],Table2[Rate of Change - Zone],"Positive")/Table3[[#This Row],[Count]]</f>
        <v>0.66666666666666663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498.5</v>
      </c>
      <c r="X90">
        <f>_xlfn.RANK.AVG(Table3[[#This Row],[Score]],Table3[Score],1)</f>
        <v>82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289.5</v>
      </c>
      <c r="Z90">
        <f>_xlfn.RANK.AVG(Table3[[#This Row],[Score 2 ]],Table3[[Score 2 ]],1)</f>
        <v>89</v>
      </c>
    </row>
    <row r="91" spans="1:26" x14ac:dyDescent="0.3">
      <c r="A91" t="s">
        <v>86</v>
      </c>
      <c r="B91">
        <f>COUNTIFS(Table2[Sub-Sector],Table3[[#This Row],[Sub-Sector]])</f>
        <v>5</v>
      </c>
      <c r="C91" s="1">
        <f>COUNTIFS(Table2[Sub-Sector],Table3[[#This Row],[Sub-Sector]],Table2[Uptrend],"Uptrend")/Table3[[#This Row],[Count]]</f>
        <v>0.2</v>
      </c>
      <c r="D91" s="1">
        <f>COUNTIFS(Table2[Sub-Sector],Table3[[#This Row],[Sub-Sector]],Table2[1W Return vs Nifty],"&gt;=5")/Table3[[#This Row],[Count]]</f>
        <v>0.2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0.6</v>
      </c>
      <c r="G91" s="1">
        <f>COUNTIFS(Table2[Sub-Sector],Table3[[#This Row],[Sub-Sector]],Table2[1Y Return vs Nifty],"&gt;=10")/Table3[[#This Row],[Count]]</f>
        <v>0.6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0.4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0.4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0.8</v>
      </c>
      <c r="U91" s="1">
        <f>COUNTIFS(Table2[Sub-Sector],Table3[[#This Row],[Sub-Sector]],Table2[Rate of Change - Zone],"Positive")/Table3[[#This Row],[Count]]</f>
        <v>0.2</v>
      </c>
      <c r="V91" s="1">
        <f>COUNTIFS(Table2[Sub-Sector],Table3[[#This Row],[Sub-Sector]],Table2[Sharpe Ratio],"&gt;=0.10")/Table3[[#This Row],[Count]]</f>
        <v>0.6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91">
        <f>_xlfn.RANK.AVG(Table3[[#This Row],[Score]],Table3[Score],1)</f>
        <v>101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91">
        <f>_xlfn.RANK.AVG(Table3[[#This Row],[Score 2 ]],Table3[[Score 2 ]],1)</f>
        <v>90</v>
      </c>
    </row>
    <row r="92" spans="1:26" x14ac:dyDescent="0.3">
      <c r="A92" t="s">
        <v>482</v>
      </c>
      <c r="B92">
        <f>COUNTIFS(Table2[Sub-Sector],Table3[[#This Row],[Sub-Sector]])</f>
        <v>11</v>
      </c>
      <c r="C92" s="1">
        <f>COUNTIFS(Table2[Sub-Sector],Table3[[#This Row],[Sub-Sector]],Table2[Uptrend],"Uptrend")/Table3[[#This Row],[Count]]</f>
        <v>0.54545454545454541</v>
      </c>
      <c r="D92" s="1">
        <f>COUNTIFS(Table2[Sub-Sector],Table3[[#This Row],[Sub-Sector]],Table2[1W Return vs Nifty],"&gt;=5")/Table3[[#This Row],[Count]]</f>
        <v>0.27272727272727271</v>
      </c>
      <c r="E92" s="1">
        <f>COUNTIFS(Table2[Sub-Sector],Table3[[#This Row],[Sub-Sector]],Table2[1M Return vs Nifty],"&gt;=5")/Table3[[#This Row],[Count]]</f>
        <v>0.18181818181818182</v>
      </c>
      <c r="F92" s="1">
        <f>COUNTIFS(Table2[Sub-Sector],Table3[[#This Row],[Sub-Sector]],Table2[6M Return vs Nifty],"&gt;=10")/Table3[[#This Row],[Count]]</f>
        <v>0.45454545454545453</v>
      </c>
      <c r="G92" s="1">
        <f>COUNTIFS(Table2[Sub-Sector],Table3[[#This Row],[Sub-Sector]],Table2[1Y Return vs Nifty],"&gt;=10")/Table3[[#This Row],[Count]]</f>
        <v>0.36363636363636365</v>
      </c>
      <c r="H92" s="1">
        <f>COUNTIFS(Table2[Sub-Sector],Table3[[#This Row],[Sub-Sector]],Table2[RSI Exponential â€“ 14D],"&gt;=50")/Table3[[#This Row],[Count]]</f>
        <v>0.27272727272727271</v>
      </c>
      <c r="I92" s="1">
        <f>COUNTIFS(Table2[Sub-Sector],Table3[[#This Row],[Sub-Sector]],Table2[Relative Volume],"&gt;=1")/Table3[[#This Row],[Count]]</f>
        <v>0.27272727272727271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0.72727272727272729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0.54545454545454541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0.54545454545454541</v>
      </c>
      <c r="P92" s="1">
        <f>COUNTIFS(Table2[Sub-Sector],Table3[[#This Row],[Sub-Sector]],Table2[% Away From 52W High],"&lt;=10")/Table3[[#This Row],[Count]]</f>
        <v>0.45454545454545453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0.36363636363636365</v>
      </c>
      <c r="S92" s="1">
        <f>COUNTIFS(Table2[Sub-Sector],Table3[[#This Row],[Sub-Sector]],Table2[% Price above 50 EMA],"&gt;=0")/Table3[[#This Row],[Count]]</f>
        <v>0.63636363636363635</v>
      </c>
      <c r="T92" s="1">
        <f>COUNTIFS(Table2[Sub-Sector],Table3[[#This Row],[Sub-Sector]],Table2[% Price above 200 EMA],"&gt;=0")/Table3[[#This Row],[Count]]</f>
        <v>0.72727272727272729</v>
      </c>
      <c r="U92" s="1">
        <f>COUNTIFS(Table2[Sub-Sector],Table3[[#This Row],[Sub-Sector]],Table2[Rate of Change - Zone],"Positive")/Table3[[#This Row],[Count]]</f>
        <v>0.27272727272727271</v>
      </c>
      <c r="V92" s="1">
        <f>COUNTIFS(Table2[Sub-Sector],Table3[[#This Row],[Sub-Sector]],Table2[Sharpe Ratio],"&gt;=0.10")/Table3[[#This Row],[Count]]</f>
        <v>0.36363636363636365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480.5</v>
      </c>
      <c r="X92">
        <f>_xlfn.RANK.AVG(Table3[[#This Row],[Score]],Table3[Score],1)</f>
        <v>75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92">
        <f>_xlfn.RANK.AVG(Table3[[#This Row],[Score 2 ]],Table3[[Score 2 ]],1)</f>
        <v>91</v>
      </c>
    </row>
    <row r="93" spans="1:26" x14ac:dyDescent="0.3">
      <c r="A93" t="s">
        <v>89</v>
      </c>
      <c r="B93">
        <f>COUNTIFS(Table2[Sub-Sector],Table3[[#This Row],[Sub-Sector]])</f>
        <v>4</v>
      </c>
      <c r="C93" s="1">
        <f>COUNTIFS(Table2[Sub-Sector],Table3[[#This Row],[Sub-Sector]],Table2[Uptrend],"Uptrend")/Table3[[#This Row],[Count]]</f>
        <v>0.75</v>
      </c>
      <c r="D93" s="1">
        <f>COUNTIFS(Table2[Sub-Sector],Table3[[#This Row],[Sub-Sector]],Table2[1W Return vs Nifty],"&gt;=5")/Table3[[#This Row],[Count]]</f>
        <v>0.75</v>
      </c>
      <c r="E93" s="1">
        <f>COUNTIFS(Table2[Sub-Sector],Table3[[#This Row],[Sub-Sector]],Table2[1M Return vs Nifty],"&gt;=5")/Table3[[#This Row],[Count]]</f>
        <v>0.25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0</v>
      </c>
      <c r="H93" s="1">
        <f>COUNTIFS(Table2[Sub-Sector],Table3[[#This Row],[Sub-Sector]],Table2[RSI Exponential â€“ 14D],"&gt;=50")/Table3[[#This Row],[Count]]</f>
        <v>1</v>
      </c>
      <c r="I93" s="1">
        <f>COUNTIFS(Table2[Sub-Sector],Table3[[#This Row],[Sub-Sector]],Table2[Relative Volume],"&gt;=1")/Table3[[#This Row],[Count]]</f>
        <v>0.25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0.75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0.75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0.75</v>
      </c>
      <c r="P93" s="1">
        <f>COUNTIFS(Table2[Sub-Sector],Table3[[#This Row],[Sub-Sector]],Table2[% Away From 52W High],"&lt;=10")/Table3[[#This Row],[Count]]</f>
        <v>0.5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1</v>
      </c>
      <c r="S93" s="1">
        <f>COUNTIFS(Table2[Sub-Sector],Table3[[#This Row],[Sub-Sector]],Table2[% Price above 50 EMA],"&gt;=0")/Table3[[#This Row],[Count]]</f>
        <v>1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1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93">
        <f>_xlfn.RANK.AVG(Table3[[#This Row],[Score]],Table3[Score],1)</f>
        <v>53.5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3">
        <f>_xlfn.RANK.AVG(Table3[[#This Row],[Score 2 ]],Table3[[Score 2 ]],1)</f>
        <v>92</v>
      </c>
    </row>
    <row r="94" spans="1:26" x14ac:dyDescent="0.3">
      <c r="A94" t="s">
        <v>220</v>
      </c>
      <c r="B94">
        <f>COUNTIFS(Table2[Sub-Sector],Table3[[#This Row],[Sub-Sector]])</f>
        <v>3</v>
      </c>
      <c r="C94" s="1">
        <f>COUNTIFS(Table2[Sub-Sector],Table3[[#This Row],[Sub-Sector]],Table2[Uptrend],"Uptrend")/Table3[[#This Row],[Count]]</f>
        <v>0.66666666666666663</v>
      </c>
      <c r="D94" s="1">
        <f>COUNTIFS(Table2[Sub-Sector],Table3[[#This Row],[Sub-Sector]],Table2[1W Return vs Nifty],"&gt;=5")/Table3[[#This Row],[Count]]</f>
        <v>0.33333333333333331</v>
      </c>
      <c r="E94" s="1">
        <f>COUNTIFS(Table2[Sub-Sector],Table3[[#This Row],[Sub-Sector]],Table2[1M Return vs Nifty],"&gt;=5")/Table3[[#This Row],[Count]]</f>
        <v>0.33333333333333331</v>
      </c>
      <c r="F94" s="1">
        <f>COUNTIFS(Table2[Sub-Sector],Table3[[#This Row],[Sub-Sector]],Table2[6M Return vs Nifty],"&gt;=10")/Table3[[#This Row],[Count]]</f>
        <v>0.33333333333333331</v>
      </c>
      <c r="G94" s="1">
        <f>COUNTIFS(Table2[Sub-Sector],Table3[[#This Row],[Sub-Sector]],Table2[1Y Return vs Nifty],"&gt;=10")/Table3[[#This Row],[Count]]</f>
        <v>0.33333333333333331</v>
      </c>
      <c r="H94" s="1">
        <f>COUNTIFS(Table2[Sub-Sector],Table3[[#This Row],[Sub-Sector]],Table2[RSI Exponential â€“ 14D],"&gt;=50")/Table3[[#This Row],[Count]]</f>
        <v>0.66666666666666663</v>
      </c>
      <c r="I94" s="1">
        <f>COUNTIFS(Table2[Sub-Sector],Table3[[#This Row],[Sub-Sector]],Table2[Relative Volume],"&gt;=1")/Table3[[#This Row],[Count]]</f>
        <v>0.33333333333333331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0.33333333333333331</v>
      </c>
      <c r="M94" s="1">
        <f>COUNTIFS(Table2[Sub-Sector],Table3[[#This Row],[Sub-Sector]],Table2[% Away From Current Week High],"&lt;=0.05")/Table3[[#This Row],[Count]]</f>
        <v>0.66666666666666663</v>
      </c>
      <c r="N94" s="1">
        <f>COUNTIFS(Table2[Sub-Sector],Table3[[#This Row],[Sub-Sector]],Table2[% Away From Current Month Low],"&gt;=0.05")/Table3[[#This Row],[Count]]</f>
        <v>0.33333333333333331</v>
      </c>
      <c r="O94" s="1">
        <f>COUNTIFS(Table2[Sub-Sector],Table3[[#This Row],[Sub-Sector]],Table2[% Away From Current Month High],"&lt;=0.05")/Table3[[#This Row],[Count]]</f>
        <v>0.66666666666666663</v>
      </c>
      <c r="P94" s="1">
        <f>COUNTIFS(Table2[Sub-Sector],Table3[[#This Row],[Sub-Sector]],Table2[% Away From 52W High],"&lt;=10")/Table3[[#This Row],[Count]]</f>
        <v>0.33333333333333331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0.66666666666666663</v>
      </c>
      <c r="S94" s="1">
        <f>COUNTIFS(Table2[Sub-Sector],Table3[[#This Row],[Sub-Sector]],Table2[% Price above 50 EMA],"&gt;=0")/Table3[[#This Row],[Count]]</f>
        <v>0.66666666666666663</v>
      </c>
      <c r="T94" s="1">
        <f>COUNTIFS(Table2[Sub-Sector],Table3[[#This Row],[Sub-Sector]],Table2[% Price above 200 EMA],"&gt;=0")/Table3[[#This Row],[Count]]</f>
        <v>0.66666666666666663</v>
      </c>
      <c r="U94" s="1">
        <f>COUNTIFS(Table2[Sub-Sector],Table3[[#This Row],[Sub-Sector]],Table2[Rate of Change - Zone],"Positive")/Table3[[#This Row],[Count]]</f>
        <v>0.33333333333333331</v>
      </c>
      <c r="V94" s="1">
        <f>COUNTIFS(Table2[Sub-Sector],Table3[[#This Row],[Sub-Sector]],Table2[Sharpe Ratio],"&gt;=0.10")/Table3[[#This Row],[Count]]</f>
        <v>0.33333333333333331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94">
        <f>_xlfn.RANK.AVG(Table3[[#This Row],[Score]],Table3[Score],1)</f>
        <v>66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94">
        <f>_xlfn.RANK.AVG(Table3[[#This Row],[Score 2 ]],Table3[[Score 2 ]],1)</f>
        <v>94</v>
      </c>
    </row>
    <row r="95" spans="1:26" x14ac:dyDescent="0.3">
      <c r="A95" t="s">
        <v>124</v>
      </c>
      <c r="B95">
        <f>COUNTIFS(Table2[Sub-Sector],Table3[[#This Row],[Sub-Sector]])</f>
        <v>20</v>
      </c>
      <c r="C95" s="1">
        <f>COUNTIFS(Table2[Sub-Sector],Table3[[#This Row],[Sub-Sector]],Table2[Uptrend],"Uptrend")/Table3[[#This Row],[Count]]</f>
        <v>0.45</v>
      </c>
      <c r="D95" s="1">
        <f>COUNTIFS(Table2[Sub-Sector],Table3[[#This Row],[Sub-Sector]],Table2[1W Return vs Nifty],"&gt;=5")/Table3[[#This Row],[Count]]</f>
        <v>0.1</v>
      </c>
      <c r="E95" s="1">
        <f>COUNTIFS(Table2[Sub-Sector],Table3[[#This Row],[Sub-Sector]],Table2[1M Return vs Nifty],"&gt;=5")/Table3[[#This Row],[Count]]</f>
        <v>0.35</v>
      </c>
      <c r="F95" s="1">
        <f>COUNTIFS(Table2[Sub-Sector],Table3[[#This Row],[Sub-Sector]],Table2[6M Return vs Nifty],"&gt;=10")/Table3[[#This Row],[Count]]</f>
        <v>0.3</v>
      </c>
      <c r="G95" s="1">
        <f>COUNTIFS(Table2[Sub-Sector],Table3[[#This Row],[Sub-Sector]],Table2[1Y Return vs Nifty],"&gt;=10")/Table3[[#This Row],[Count]]</f>
        <v>0.45</v>
      </c>
      <c r="H95" s="1">
        <f>COUNTIFS(Table2[Sub-Sector],Table3[[#This Row],[Sub-Sector]],Table2[RSI Exponential â€“ 14D],"&gt;=50")/Table3[[#This Row],[Count]]</f>
        <v>0.35</v>
      </c>
      <c r="I95" s="1">
        <f>COUNTIFS(Table2[Sub-Sector],Table3[[#This Row],[Sub-Sector]],Table2[Relative Volume],"&gt;=1")/Table3[[#This Row],[Count]]</f>
        <v>0.3</v>
      </c>
      <c r="J95" s="1">
        <f>COUNTIFS(Table2[Sub-Sector],Table3[[#This Row],[Sub-Sector]],Table2[% Away From Day Low],"&gt;=0.05")/Table3[[#This Row],[Count]]</f>
        <v>0.05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0.15</v>
      </c>
      <c r="M95" s="1">
        <f>COUNTIFS(Table2[Sub-Sector],Table3[[#This Row],[Sub-Sector]],Table2[% Away From Current Week High],"&lt;=0.05")/Table3[[#This Row],[Count]]</f>
        <v>0.6</v>
      </c>
      <c r="N95" s="1">
        <f>COUNTIFS(Table2[Sub-Sector],Table3[[#This Row],[Sub-Sector]],Table2[% Away From Current Month Low],"&gt;=0.05")/Table3[[#This Row],[Count]]</f>
        <v>0.15</v>
      </c>
      <c r="O95" s="1">
        <f>COUNTIFS(Table2[Sub-Sector],Table3[[#This Row],[Sub-Sector]],Table2[% Away From Current Month High],"&lt;=0.05")/Table3[[#This Row],[Count]]</f>
        <v>0.6</v>
      </c>
      <c r="P95" s="1">
        <f>COUNTIFS(Table2[Sub-Sector],Table3[[#This Row],[Sub-Sector]],Table2[% Away From 52W High],"&lt;=10")/Table3[[#This Row],[Count]]</f>
        <v>0.2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0.4</v>
      </c>
      <c r="S95" s="1">
        <f>COUNTIFS(Table2[Sub-Sector],Table3[[#This Row],[Sub-Sector]],Table2[% Price above 50 EMA],"&gt;=0")/Table3[[#This Row],[Count]]</f>
        <v>0.4</v>
      </c>
      <c r="T95" s="1">
        <f>COUNTIFS(Table2[Sub-Sector],Table3[[#This Row],[Sub-Sector]],Table2[% Price above 200 EMA],"&gt;=0")/Table3[[#This Row],[Count]]</f>
        <v>0.7</v>
      </c>
      <c r="U95" s="1">
        <f>COUNTIFS(Table2[Sub-Sector],Table3[[#This Row],[Sub-Sector]],Table2[Rate of Change - Zone],"Positive")/Table3[[#This Row],[Count]]</f>
        <v>0.4</v>
      </c>
      <c r="V95" s="1">
        <f>COUNTIFS(Table2[Sub-Sector],Table3[[#This Row],[Sub-Sector]],Table2[Sharpe Ratio],"&gt;=0.10")/Table3[[#This Row],[Count]]</f>
        <v>0.4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95">
        <f>_xlfn.RANK.AVG(Table3[[#This Row],[Score]],Table3[Score],1)</f>
        <v>84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95">
        <f>_xlfn.RANK.AVG(Table3[[#This Row],[Score 2 ]],Table3[[Score 2 ]],1)</f>
        <v>94</v>
      </c>
    </row>
    <row r="96" spans="1:26" x14ac:dyDescent="0.3">
      <c r="A96" t="s">
        <v>693</v>
      </c>
      <c r="B96">
        <f>COUNTIFS(Table2[Sub-Sector],Table3[[#This Row],[Sub-Sector]])</f>
        <v>3</v>
      </c>
      <c r="C96" s="1">
        <f>COUNTIFS(Table2[Sub-Sector],Table3[[#This Row],[Sub-Sector]],Table2[Uptrend],"Uptrend")/Table3[[#This Row],[Count]]</f>
        <v>0.33333333333333331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0.33333333333333331</v>
      </c>
      <c r="F96" s="1">
        <f>COUNTIFS(Table2[Sub-Sector],Table3[[#This Row],[Sub-Sector]],Table2[6M Return vs Nifty],"&gt;=10")/Table3[[#This Row],[Count]]</f>
        <v>0.33333333333333331</v>
      </c>
      <c r="G96" s="1">
        <f>COUNTIFS(Table2[Sub-Sector],Table3[[#This Row],[Sub-Sector]],Table2[1Y Return vs Nifty],"&gt;=10")/Table3[[#This Row],[Count]]</f>
        <v>0.33333333333333331</v>
      </c>
      <c r="H96" s="1">
        <f>COUNTIFS(Table2[Sub-Sector],Table3[[#This Row],[Sub-Sector]],Table2[RSI Exponential â€“ 14D],"&gt;=50")/Table3[[#This Row],[Count]]</f>
        <v>0.33333333333333331</v>
      </c>
      <c r="I96" s="1">
        <f>COUNTIFS(Table2[Sub-Sector],Table3[[#This Row],[Sub-Sector]],Table2[Relative Volume],"&gt;=1")/Table3[[#This Row],[Count]]</f>
        <v>0.33333333333333331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0.33333333333333331</v>
      </c>
      <c r="M96" s="1">
        <f>COUNTIFS(Table2[Sub-Sector],Table3[[#This Row],[Sub-Sector]],Table2[% Away From Current Week High],"&lt;=0.05")/Table3[[#This Row],[Count]]</f>
        <v>0.66666666666666663</v>
      </c>
      <c r="N96" s="1">
        <f>COUNTIFS(Table2[Sub-Sector],Table3[[#This Row],[Sub-Sector]],Table2[% Away From Current Month Low],"&gt;=0.05")/Table3[[#This Row],[Count]]</f>
        <v>0.33333333333333331</v>
      </c>
      <c r="O96" s="1">
        <f>COUNTIFS(Table2[Sub-Sector],Table3[[#This Row],[Sub-Sector]],Table2[% Away From Current Month High],"&lt;=0.05")/Table3[[#This Row],[Count]]</f>
        <v>0.66666666666666663</v>
      </c>
      <c r="P96" s="1">
        <f>COUNTIFS(Table2[Sub-Sector],Table3[[#This Row],[Sub-Sector]],Table2[% Away From 52W High],"&lt;=10")/Table3[[#This Row],[Count]]</f>
        <v>0.33333333333333331</v>
      </c>
      <c r="Q96" s="1">
        <f>COUNTIFS(Table2[Sub-Sector],Table3[[#This Row],[Sub-Sector]],Table2[% Away From 52W Low],"&gt;=10")/Table3[[#This Row],[Count]]</f>
        <v>0.66666666666666663</v>
      </c>
      <c r="R96" s="1">
        <f>COUNTIFS(Table2[Sub-Sector],Table3[[#This Row],[Sub-Sector]],Table2[% Price above 20 EMA],"&gt;=0")/Table3[[#This Row],[Count]]</f>
        <v>0.33333333333333331</v>
      </c>
      <c r="S96" s="1">
        <f>COUNTIFS(Table2[Sub-Sector],Table3[[#This Row],[Sub-Sector]],Table2[% Price above 50 EMA],"&gt;=0")/Table3[[#This Row],[Count]]</f>
        <v>0.33333333333333331</v>
      </c>
      <c r="T96" s="1">
        <f>COUNTIFS(Table2[Sub-Sector],Table3[[#This Row],[Sub-Sector]],Table2[% Price above 200 EMA],"&gt;=0")/Table3[[#This Row],[Count]]</f>
        <v>0.66666666666666663</v>
      </c>
      <c r="U96" s="1">
        <f>COUNTIFS(Table2[Sub-Sector],Table3[[#This Row],[Sub-Sector]],Table2[Rate of Change - Zone],"Positive")/Table3[[#This Row],[Count]]</f>
        <v>0.33333333333333331</v>
      </c>
      <c r="V96" s="1">
        <f>COUNTIFS(Table2[Sub-Sector],Table3[[#This Row],[Sub-Sector]],Table2[Sharpe Ratio],"&gt;=0.10")/Table3[[#This Row],[Count]]</f>
        <v>0.66666666666666663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</v>
      </c>
      <c r="X96">
        <f>_xlfn.RANK.AVG(Table3[[#This Row],[Score]],Table3[Score],1)</f>
        <v>96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96">
        <f>_xlfn.RANK.AVG(Table3[[#This Row],[Score 2 ]],Table3[[Score 2 ]],1)</f>
        <v>94</v>
      </c>
    </row>
    <row r="97" spans="1:26" x14ac:dyDescent="0.3">
      <c r="A97" t="s">
        <v>160</v>
      </c>
      <c r="B97">
        <f>COUNTIFS(Table2[Sub-Sector],Table3[[#This Row],[Sub-Sector]])</f>
        <v>3</v>
      </c>
      <c r="C97" s="1">
        <f>COUNTIFS(Table2[Sub-Sector],Table3[[#This Row],[Sub-Sector]],Table2[Uptrend],"Uptrend")/Table3[[#This Row],[Count]]</f>
        <v>0.66666666666666663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0.33333333333333331</v>
      </c>
      <c r="F97" s="1">
        <f>COUNTIFS(Table2[Sub-Sector],Table3[[#This Row],[Sub-Sector]],Table2[6M Return vs Nifty],"&gt;=10")/Table3[[#This Row],[Count]]</f>
        <v>0.33333333333333331</v>
      </c>
      <c r="G97" s="1">
        <f>COUNTIFS(Table2[Sub-Sector],Table3[[#This Row],[Sub-Sector]],Table2[1Y Return vs Nifty],"&gt;=10")/Table3[[#This Row],[Count]]</f>
        <v>0.66666666666666663</v>
      </c>
      <c r="H97" s="1">
        <f>COUNTIFS(Table2[Sub-Sector],Table3[[#This Row],[Sub-Sector]],Table2[RSI Exponential â€“ 14D],"&gt;=50")/Table3[[#This Row],[Count]]</f>
        <v>0.33333333333333331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0.66666666666666663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0.33333333333333331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0.33333333333333331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0.33333333333333331</v>
      </c>
      <c r="S97" s="1">
        <f>COUNTIFS(Table2[Sub-Sector],Table3[[#This Row],[Sub-Sector]],Table2[% Price above 50 EMA],"&gt;=0")/Table3[[#This Row],[Count]]</f>
        <v>0.66666666666666663</v>
      </c>
      <c r="T97" s="1">
        <f>COUNTIFS(Table2[Sub-Sector],Table3[[#This Row],[Sub-Sector]],Table2[% Price above 200 EMA],"&gt;=0")/Table3[[#This Row],[Count]]</f>
        <v>0.66666666666666663</v>
      </c>
      <c r="U97" s="1">
        <f>COUNTIFS(Table2[Sub-Sector],Table3[[#This Row],[Sub-Sector]],Table2[Rate of Change - Zone],"Positive")/Table3[[#This Row],[Count]]</f>
        <v>0.33333333333333331</v>
      </c>
      <c r="V97" s="1">
        <f>COUNTIFS(Table2[Sub-Sector],Table3[[#This Row],[Sub-Sector]],Table2[Sharpe Ratio],"&gt;=0.10")/Table3[[#This Row],[Count]]</f>
        <v>0.33333333333333331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97">
        <f>_xlfn.RANK.AVG(Table3[[#This Row],[Score]],Table3[Score],1)</f>
        <v>86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7">
        <f>_xlfn.RANK.AVG(Table3[[#This Row],[Score 2 ]],Table3[[Score 2 ]],1)</f>
        <v>97.5</v>
      </c>
    </row>
    <row r="98" spans="1:26" x14ac:dyDescent="0.3">
      <c r="A98" t="s">
        <v>78</v>
      </c>
      <c r="B98">
        <f>COUNTIFS(Table2[Sub-Sector],Table3[[#This Row],[Sub-Sector]])</f>
        <v>19</v>
      </c>
      <c r="C98" s="1">
        <f>COUNTIFS(Table2[Sub-Sector],Table3[[#This Row],[Sub-Sector]],Table2[Uptrend],"Uptrend")/Table3[[#This Row],[Count]]</f>
        <v>0.42105263157894735</v>
      </c>
      <c r="D98" s="1">
        <f>COUNTIFS(Table2[Sub-Sector],Table3[[#This Row],[Sub-Sector]],Table2[1W Return vs Nifty],"&gt;=5")/Table3[[#This Row],[Count]]</f>
        <v>0.21052631578947367</v>
      </c>
      <c r="E98" s="1">
        <f>COUNTIFS(Table2[Sub-Sector],Table3[[#This Row],[Sub-Sector]],Table2[1M Return vs Nifty],"&gt;=5")/Table3[[#This Row],[Count]]</f>
        <v>0.15789473684210525</v>
      </c>
      <c r="F98" s="1">
        <f>COUNTIFS(Table2[Sub-Sector],Table3[[#This Row],[Sub-Sector]],Table2[6M Return vs Nifty],"&gt;=10")/Table3[[#This Row],[Count]]</f>
        <v>0.10526315789473684</v>
      </c>
      <c r="G98" s="1">
        <f>COUNTIFS(Table2[Sub-Sector],Table3[[#This Row],[Sub-Sector]],Table2[1Y Return vs Nifty],"&gt;=10")/Table3[[#This Row],[Count]]</f>
        <v>0.31578947368421051</v>
      </c>
      <c r="H98" s="1">
        <f>COUNTIFS(Table2[Sub-Sector],Table3[[#This Row],[Sub-Sector]],Table2[RSI Exponential â€“ 14D],"&gt;=50")/Table3[[#This Row],[Count]]</f>
        <v>0.47368421052631576</v>
      </c>
      <c r="I98" s="1">
        <f>COUNTIFS(Table2[Sub-Sector],Table3[[#This Row],[Sub-Sector]],Table2[Relative Volume],"&gt;=1")/Table3[[#This Row],[Count]]</f>
        <v>0.15789473684210525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0.15789473684210525</v>
      </c>
      <c r="M98" s="1">
        <f>COUNTIFS(Table2[Sub-Sector],Table3[[#This Row],[Sub-Sector]],Table2[% Away From Current Week High],"&lt;=0.05")/Table3[[#This Row],[Count]]</f>
        <v>0.94736842105263153</v>
      </c>
      <c r="N98" s="1">
        <f>COUNTIFS(Table2[Sub-Sector],Table3[[#This Row],[Sub-Sector]],Table2[% Away From Current Month Low],"&gt;=0.05")/Table3[[#This Row],[Count]]</f>
        <v>0.15789473684210525</v>
      </c>
      <c r="O98" s="1">
        <f>COUNTIFS(Table2[Sub-Sector],Table3[[#This Row],[Sub-Sector]],Table2[% Away From Current Month High],"&lt;=0.05")/Table3[[#This Row],[Count]]</f>
        <v>0.94736842105263153</v>
      </c>
      <c r="P98" s="1">
        <f>COUNTIFS(Table2[Sub-Sector],Table3[[#This Row],[Sub-Sector]],Table2[% Away From 52W High],"&lt;=10")/Table3[[#This Row],[Count]]</f>
        <v>0.26315789473684209</v>
      </c>
      <c r="Q98" s="1">
        <f>COUNTIFS(Table2[Sub-Sector],Table3[[#This Row],[Sub-Sector]],Table2[% Away From 52W Low],"&gt;=10")/Table3[[#This Row],[Count]]</f>
        <v>0.89473684210526316</v>
      </c>
      <c r="R98" s="1">
        <f>COUNTIFS(Table2[Sub-Sector],Table3[[#This Row],[Sub-Sector]],Table2[% Price above 20 EMA],"&gt;=0")/Table3[[#This Row],[Count]]</f>
        <v>0.57894736842105265</v>
      </c>
      <c r="S98" s="1">
        <f>COUNTIFS(Table2[Sub-Sector],Table3[[#This Row],[Sub-Sector]],Table2[% Price above 50 EMA],"&gt;=0")/Table3[[#This Row],[Count]]</f>
        <v>0.57894736842105265</v>
      </c>
      <c r="T98" s="1">
        <f>COUNTIFS(Table2[Sub-Sector],Table3[[#This Row],[Sub-Sector]],Table2[% Price above 200 EMA],"&gt;=0")/Table3[[#This Row],[Count]]</f>
        <v>0.57894736842105265</v>
      </c>
      <c r="U98" s="1">
        <f>COUNTIFS(Table2[Sub-Sector],Table3[[#This Row],[Sub-Sector]],Table2[Rate of Change - Zone],"Positive")/Table3[[#This Row],[Count]]</f>
        <v>0.57894736842105265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98">
        <f>_xlfn.RANK.AVG(Table3[[#This Row],[Score]],Table3[Score],1)</f>
        <v>91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8">
        <f>_xlfn.RANK.AVG(Table3[[#This Row],[Score 2 ]],Table3[[Score 2 ]],1)</f>
        <v>97.5</v>
      </c>
    </row>
    <row r="99" spans="1:26" x14ac:dyDescent="0.3">
      <c r="A99" t="s">
        <v>95</v>
      </c>
      <c r="B99">
        <f>COUNTIFS(Table2[Sub-Sector],Table3[[#This Row],[Sub-Sector]])</f>
        <v>3</v>
      </c>
      <c r="C99" s="1">
        <f>COUNTIFS(Table2[Sub-Sector],Table3[[#This Row],[Sub-Sector]],Table2[Uptrend],"Uptrend")/Table3[[#This Row],[Count]]</f>
        <v>0.66666666666666663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0.33333333333333331</v>
      </c>
      <c r="G99" s="1">
        <f>COUNTIFS(Table2[Sub-Sector],Table3[[#This Row],[Sub-Sector]],Table2[1Y Return vs Nifty],"&gt;=10")/Table3[[#This Row],[Count]]</f>
        <v>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0.33333333333333331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0.33333333333333331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99">
        <f>_xlfn.RANK.AVG(Table3[[#This Row],[Score]],Table3[Score],1)</f>
        <v>104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9">
        <f>_xlfn.RANK.AVG(Table3[[#This Row],[Score 2 ]],Table3[[Score 2 ]],1)</f>
        <v>97.5</v>
      </c>
    </row>
    <row r="100" spans="1:26" x14ac:dyDescent="0.3">
      <c r="A100" t="s">
        <v>92</v>
      </c>
      <c r="B100">
        <f>COUNTIFS(Table2[Sub-Sector],Table3[[#This Row],[Sub-Sector]])</f>
        <v>3</v>
      </c>
      <c r="C100" s="1">
        <f>COUNTIFS(Table2[Sub-Sector],Table3[[#This Row],[Sub-Sector]],Table2[Uptrend],"Uptrend")/Table3[[#This Row],[Count]]</f>
        <v>1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0.33333333333333331</v>
      </c>
      <c r="G100" s="1">
        <f>COUNTIFS(Table2[Sub-Sector],Table3[[#This Row],[Sub-Sector]],Table2[1Y Return vs Nifty],"&gt;=10")/Table3[[#This Row],[Count]]</f>
        <v>1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0.66666666666666663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0.66666666666666663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0.33333333333333331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</v>
      </c>
      <c r="X100">
        <f>_xlfn.RANK.AVG(Table3[[#This Row],[Score]],Table3[Score],1)</f>
        <v>89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100">
        <f>_xlfn.RANK.AVG(Table3[[#This Row],[Score 2 ]],Table3[[Score 2 ]],1)</f>
        <v>97.5</v>
      </c>
    </row>
    <row r="101" spans="1:26" x14ac:dyDescent="0.3">
      <c r="A101" t="s">
        <v>106</v>
      </c>
      <c r="B101">
        <f>COUNTIFS(Table2[Sub-Sector],Table3[[#This Row],[Sub-Sector]])</f>
        <v>5</v>
      </c>
      <c r="C101" s="1">
        <f>COUNTIFS(Table2[Sub-Sector],Table3[[#This Row],[Sub-Sector]],Table2[Uptrend],"Uptrend")/Table3[[#This Row],[Count]]</f>
        <v>0.2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1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0.2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0.2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0.2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0.2</v>
      </c>
      <c r="V101" s="1">
        <f>COUNTIFS(Table2[Sub-Sector],Table3[[#This Row],[Sub-Sector]],Table2[Sharpe Ratio],"&gt;=0.10")/Table3[[#This Row],[Count]]</f>
        <v>0.8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617.5</v>
      </c>
      <c r="X101">
        <f>_xlfn.RANK.AVG(Table3[[#This Row],[Score]],Table3[Score],1)</f>
        <v>108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101">
        <f>_xlfn.RANK.AVG(Table3[[#This Row],[Score 2 ]],Table3[[Score 2 ]],1)</f>
        <v>100</v>
      </c>
    </row>
    <row r="102" spans="1:26" x14ac:dyDescent="0.3">
      <c r="A102" t="s">
        <v>532</v>
      </c>
      <c r="B102">
        <f>COUNTIFS(Table2[Sub-Sector],Table3[[#This Row],[Sub-Sector]])</f>
        <v>5</v>
      </c>
      <c r="C102" s="1">
        <f>COUNTIFS(Table2[Sub-Sector],Table3[[#This Row],[Sub-Sector]],Table2[Uptrend],"Uptrend")/Table3[[#This Row],[Count]]</f>
        <v>0.2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0.2</v>
      </c>
      <c r="F102" s="1">
        <f>COUNTIFS(Table2[Sub-Sector],Table3[[#This Row],[Sub-Sector]],Table2[6M Return vs Nifty],"&gt;=10")/Table3[[#This Row],[Count]]</f>
        <v>0.4</v>
      </c>
      <c r="G102" s="1">
        <f>COUNTIFS(Table2[Sub-Sector],Table3[[#This Row],[Sub-Sector]],Table2[1Y Return vs Nifty],"&gt;=10")/Table3[[#This Row],[Count]]</f>
        <v>0.2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0.4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0.8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0.8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0.2</v>
      </c>
      <c r="T102" s="1">
        <f>COUNTIFS(Table2[Sub-Sector],Table3[[#This Row],[Sub-Sector]],Table2[% Price above 200 EMA],"&gt;=0")/Table3[[#This Row],[Count]]</f>
        <v>0.8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0.4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</v>
      </c>
      <c r="X102">
        <f>_xlfn.RANK.AVG(Table3[[#This Row],[Score]],Table3[Score],1)</f>
        <v>106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102">
        <f>_xlfn.RANK.AVG(Table3[[#This Row],[Score 2 ]],Table3[[Score 2 ]],1)</f>
        <v>101</v>
      </c>
    </row>
    <row r="103" spans="1:26" x14ac:dyDescent="0.3">
      <c r="A103" t="s">
        <v>1495</v>
      </c>
      <c r="B103">
        <f>COUNTIFS(Table2[Sub-Sector],Table3[[#This Row],[Sub-Sector]])</f>
        <v>3</v>
      </c>
      <c r="C103" s="1">
        <f>COUNTIFS(Table2[Sub-Sector],Table3[[#This Row],[Sub-Sector]],Table2[Uptrend],"Uptrend")/Table3[[#This Row],[Count]]</f>
        <v>0.33333333333333331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0.33333333333333331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0.66666666666666663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0.66666666666666663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0.66666666666666663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0.66666666666666663</v>
      </c>
      <c r="S103" s="1">
        <f>COUNTIFS(Table2[Sub-Sector],Table3[[#This Row],[Sub-Sector]],Table2[% Price above 50 EMA],"&gt;=0")/Table3[[#This Row],[Count]]</f>
        <v>0.66666666666666663</v>
      </c>
      <c r="T103" s="1">
        <f>COUNTIFS(Table2[Sub-Sector],Table3[[#This Row],[Sub-Sector]],Table2[% Price above 200 EMA],"&gt;=0")/Table3[[#This Row],[Count]]</f>
        <v>0.33333333333333331</v>
      </c>
      <c r="U103" s="1">
        <f>COUNTIFS(Table2[Sub-Sector],Table3[[#This Row],[Sub-Sector]],Table2[Rate of Change - Zone],"Positive")/Table3[[#This Row],[Count]]</f>
        <v>0.66666666666666663</v>
      </c>
      <c r="V103" s="1">
        <f>COUNTIFS(Table2[Sub-Sector],Table3[[#This Row],[Sub-Sector]],Table2[Sharpe Ratio],"&gt;=0.10")/Table3[[#This Row],[Count]]</f>
        <v>0.33333333333333331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622.5</v>
      </c>
      <c r="X103">
        <f>_xlfn.RANK.AVG(Table3[[#This Row],[Score]],Table3[Score],1)</f>
        <v>109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3">
        <f>_xlfn.RANK.AVG(Table3[[#This Row],[Score 2 ]],Table3[[Score 2 ]],1)</f>
        <v>102</v>
      </c>
    </row>
    <row r="104" spans="1:26" x14ac:dyDescent="0.3">
      <c r="A104" t="s">
        <v>1384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1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1</v>
      </c>
      <c r="T104" s="1">
        <f>COUNTIFS(Table2[Sub-Sector],Table3[[#This Row],[Sub-Sector]],Table2[% Price above 200 EMA],"&gt;=0")/Table3[[#This Row],[Count]]</f>
        <v>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</v>
      </c>
      <c r="X104">
        <f>_xlfn.RANK.AVG(Table3[[#This Row],[Score]],Table3[Score],1)</f>
        <v>96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4">
        <f>_xlfn.RANK.AVG(Table3[[#This Row],[Score 2 ]],Table3[[Score 2 ]],1)</f>
        <v>103</v>
      </c>
    </row>
    <row r="105" spans="1:26" x14ac:dyDescent="0.3">
      <c r="A105" t="s">
        <v>1463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1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1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1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1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1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1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551.5</v>
      </c>
      <c r="X105">
        <f>_xlfn.RANK.AVG(Table3[[#This Row],[Score]],Table3[Score],1)</f>
        <v>99.5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05">
        <f>_xlfn.RANK.AVG(Table3[[#This Row],[Score 2 ]],Table3[[Score 2 ]],1)</f>
        <v>105</v>
      </c>
    </row>
    <row r="106" spans="1:26" x14ac:dyDescent="0.3">
      <c r="A106" t="s">
        <v>971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1</v>
      </c>
      <c r="D106" s="1">
        <f>COUNTIFS(Table2[Sub-Sector],Table3[[#This Row],[Sub-Sector]],Table2[1W Return vs Nifty],"&gt;=5")/Table3[[#This Row],[Count]]</f>
        <v>1</v>
      </c>
      <c r="E106" s="1">
        <f>COUNTIFS(Table2[Sub-Sector],Table3[[#This Row],[Sub-Sector]],Table2[1M Return vs Nifty],"&gt;=5")/Table3[[#This Row],[Count]]</f>
        <v>1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1</v>
      </c>
      <c r="S106" s="1">
        <f>COUNTIFS(Table2[Sub-Sector],Table3[[#This Row],[Sub-Sector]],Table2[% Price above 50 EMA],"&gt;=0")/Table3[[#This Row],[Count]]</f>
        <v>1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1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106">
        <f>_xlfn.RANK.AVG(Table3[[#This Row],[Score]],Table3[Score],1)</f>
        <v>40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06">
        <f>_xlfn.RANK.AVG(Table3[[#This Row],[Score 2 ]],Table3[[Score 2 ]],1)</f>
        <v>105</v>
      </c>
    </row>
    <row r="107" spans="1:26" x14ac:dyDescent="0.3">
      <c r="A107" t="s">
        <v>1517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1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1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551.5</v>
      </c>
      <c r="X107">
        <f>_xlfn.RANK.AVG(Table3[[#This Row],[Score]],Table3[Score],1)</f>
        <v>99.5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07">
        <f>_xlfn.RANK.AVG(Table3[[#This Row],[Score 2 ]],Table3[[Score 2 ]],1)</f>
        <v>105</v>
      </c>
    </row>
    <row r="108" spans="1:26" x14ac:dyDescent="0.3">
      <c r="A108" t="s">
        <v>34</v>
      </c>
      <c r="B108">
        <f>COUNTIFS(Table2[Sub-Sector],Table3[[#This Row],[Sub-Sector]])</f>
        <v>11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0.72727272727272729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9.0909090909090912E-2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0.90909090909090906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0.45454545454545453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0.45454545454545453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0.45454545454545453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0.81818181818181823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644</v>
      </c>
      <c r="X108">
        <f>_xlfn.RANK.AVG(Table3[[#This Row],[Score]],Table3[Score],1)</f>
        <v>113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8">
        <f>_xlfn.RANK.AVG(Table3[[#This Row],[Score 2 ]],Table3[[Score 2 ]],1)</f>
        <v>107</v>
      </c>
    </row>
    <row r="109" spans="1:26" x14ac:dyDescent="0.3">
      <c r="A109" t="s">
        <v>144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1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645</v>
      </c>
      <c r="X109">
        <f>_xlfn.RANK.AVG(Table3[[#This Row],[Score]],Table3[Score],1)</f>
        <v>115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9">
        <f>_xlfn.RANK.AVG(Table3[[#This Row],[Score 2 ]],Table3[[Score 2 ]],1)</f>
        <v>108</v>
      </c>
    </row>
    <row r="110" spans="1:26" x14ac:dyDescent="0.3">
      <c r="A110" t="s">
        <v>121</v>
      </c>
      <c r="B110">
        <f>COUNTIFS(Table2[Sub-Sector],Table3[[#This Row],[Sub-Sector]])</f>
        <v>3</v>
      </c>
      <c r="C110" s="1">
        <f>COUNTIFS(Table2[Sub-Sector],Table3[[#This Row],[Sub-Sector]],Table2[Uptrend],"Uptrend")/Table3[[#This Row],[Count]]</f>
        <v>0.33333333333333331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0.33333333333333331</v>
      </c>
      <c r="G110" s="1">
        <f>COUNTIFS(Table2[Sub-Sector],Table3[[#This Row],[Sub-Sector]],Table2[1Y Return vs Nifty],"&gt;=10")/Table3[[#This Row],[Count]]</f>
        <v>0.66666666666666663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0.33333333333333331</v>
      </c>
      <c r="T110" s="1">
        <f>COUNTIFS(Table2[Sub-Sector],Table3[[#This Row],[Sub-Sector]],Table2[% Price above 200 EMA],"&gt;=0")/Table3[[#This Row],[Count]]</f>
        <v>0.66666666666666663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0.33333333333333331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630</v>
      </c>
      <c r="X110">
        <f>_xlfn.RANK.AVG(Table3[[#This Row],[Score]],Table3[Score],1)</f>
        <v>110.5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10">
        <f>_xlfn.RANK.AVG(Table3[[#This Row],[Score 2 ]],Table3[[Score 2 ]],1)</f>
        <v>109.5</v>
      </c>
    </row>
    <row r="111" spans="1:26" x14ac:dyDescent="0.3">
      <c r="A111" t="s">
        <v>75</v>
      </c>
      <c r="B111">
        <f>COUNTIFS(Table2[Sub-Sector],Table3[[#This Row],[Sub-Sector]])</f>
        <v>3</v>
      </c>
      <c r="C111" s="1">
        <f>COUNTIFS(Table2[Sub-Sector],Table3[[#This Row],[Sub-Sector]],Table2[Uptrend],"Uptrend")/Table3[[#This Row],[Count]]</f>
        <v>0.33333333333333331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0.33333333333333331</v>
      </c>
      <c r="G111" s="1">
        <f>COUNTIFS(Table2[Sub-Sector],Table3[[#This Row],[Sub-Sector]],Table2[1Y Return vs Nifty],"&gt;=10")/Table3[[#This Row],[Count]]</f>
        <v>0.66666666666666663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0.33333333333333331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0.33333333333333331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0.33333333333333331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630</v>
      </c>
      <c r="X111">
        <f>_xlfn.RANK.AVG(Table3[[#This Row],[Score]],Table3[Score],1)</f>
        <v>110.5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11">
        <f>_xlfn.RANK.AVG(Table3[[#This Row],[Score 2 ]],Table3[[Score 2 ]],1)</f>
        <v>109.5</v>
      </c>
    </row>
    <row r="112" spans="1:26" x14ac:dyDescent="0.3">
      <c r="A112" t="s">
        <v>1605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1</v>
      </c>
      <c r="D112" s="1">
        <f>COUNTIFS(Table2[Sub-Sector],Table3[[#This Row],[Sub-Sector]],Table2[1W Return vs Nifty],"&gt;=5")/Table3[[#This Row],[Count]]</f>
        <v>0.5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0.5</v>
      </c>
      <c r="G112" s="1">
        <f>COUNTIFS(Table2[Sub-Sector],Table3[[#This Row],[Sub-Sector]],Table2[1Y Return vs Nifty],"&gt;=10")/Table3[[#This Row],[Count]]</f>
        <v>0.5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0.5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0.5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1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112">
        <f>_xlfn.RANK.AVG(Table3[[#This Row],[Score]],Table3[Score],1)</f>
        <v>74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12">
        <f>_xlfn.RANK.AVG(Table3[[#This Row],[Score 2 ]],Table3[[Score 2 ]],1)</f>
        <v>111</v>
      </c>
    </row>
    <row r="113" spans="1:26" x14ac:dyDescent="0.3">
      <c r="A113" t="s">
        <v>37</v>
      </c>
      <c r="B113">
        <f>COUNTIFS(Table2[Sub-Sector],Table3[[#This Row],[Sub-Sector]])</f>
        <v>3</v>
      </c>
      <c r="C113" s="1">
        <f>COUNTIFS(Table2[Sub-Sector],Table3[[#This Row],[Sub-Sector]],Table2[Uptrend],"Uptrend")/Table3[[#This Row],[Count]]</f>
        <v>0.66666666666666663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0.33333333333333331</v>
      </c>
      <c r="G113" s="1">
        <f>COUNTIFS(Table2[Sub-Sector],Table3[[#This Row],[Sub-Sector]],Table2[1Y Return vs Nifty],"&gt;=10")/Table3[[#This Row],[Count]]</f>
        <v>0.33333333333333331</v>
      </c>
      <c r="H113" s="1">
        <f>COUNTIFS(Table2[Sub-Sector],Table3[[#This Row],[Sub-Sector]],Table2[RSI Exponential â€“ 14D],"&gt;=50")/Table3[[#This Row],[Count]]</f>
        <v>0.33333333333333331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1</v>
      </c>
      <c r="P113" s="1">
        <f>COUNTIFS(Table2[Sub-Sector],Table3[[#This Row],[Sub-Sector]],Table2[% Away From 52W High],"&lt;=10")/Table3[[#This Row],[Count]]</f>
        <v>0.66666666666666663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0.66666666666666663</v>
      </c>
      <c r="S113" s="1">
        <f>COUNTIFS(Table2[Sub-Sector],Table3[[#This Row],[Sub-Sector]],Table2[% Price above 50 EMA],"&gt;=0")/Table3[[#This Row],[Count]]</f>
        <v>0.66666666666666663</v>
      </c>
      <c r="T113" s="1">
        <f>COUNTIFS(Table2[Sub-Sector],Table3[[#This Row],[Sub-Sector]],Table2[% Price above 200 EMA],"&gt;=0")/Table3[[#This Row],[Count]]</f>
        <v>1</v>
      </c>
      <c r="U113" s="1">
        <f>COUNTIFS(Table2[Sub-Sector],Table3[[#This Row],[Sub-Sector]],Table2[Rate of Change - Zone],"Positive")/Table3[[#This Row],[Count]]</f>
        <v>0.33333333333333331</v>
      </c>
      <c r="V113" s="1">
        <f>COUNTIFS(Table2[Sub-Sector],Table3[[#This Row],[Sub-Sector]],Table2[Sharpe Ratio],"&gt;=0.10")/Table3[[#This Row],[Count]]</f>
        <v>0.33333333333333331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</v>
      </c>
      <c r="X113">
        <f>_xlfn.RANK.AVG(Table3[[#This Row],[Score]],Table3[Score],1)</f>
        <v>107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13">
        <f>_xlfn.RANK.AVG(Table3[[#This Row],[Score 2 ]],Table3[[Score 2 ]],1)</f>
        <v>112</v>
      </c>
    </row>
    <row r="114" spans="1:26" x14ac:dyDescent="0.3">
      <c r="A114" t="s">
        <v>24</v>
      </c>
      <c r="B114">
        <f>COUNTIFS(Table2[Sub-Sector],Table3[[#This Row],[Sub-Sector]])</f>
        <v>21</v>
      </c>
      <c r="C114" s="1">
        <f>COUNTIFS(Table2[Sub-Sector],Table3[[#This Row],[Sub-Sector]],Table2[Uptrend],"Uptrend")/Table3[[#This Row],[Count]]</f>
        <v>0.2857142857142857</v>
      </c>
      <c r="D114" s="1">
        <f>COUNTIFS(Table2[Sub-Sector],Table3[[#This Row],[Sub-Sector]],Table2[1W Return vs Nifty],"&gt;=5")/Table3[[#This Row],[Count]]</f>
        <v>9.5238095238095233E-2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9.5238095238095233E-2</v>
      </c>
      <c r="G114" s="1">
        <f>COUNTIFS(Table2[Sub-Sector],Table3[[#This Row],[Sub-Sector]],Table2[1Y Return vs Nifty],"&gt;=10")/Table3[[#This Row],[Count]]</f>
        <v>4.7619047619047616E-2</v>
      </c>
      <c r="H114" s="1">
        <f>COUNTIFS(Table2[Sub-Sector],Table3[[#This Row],[Sub-Sector]],Table2[RSI Exponential â€“ 14D],"&gt;=50")/Table3[[#This Row],[Count]]</f>
        <v>0.14285714285714285</v>
      </c>
      <c r="I114" s="1">
        <f>COUNTIFS(Table2[Sub-Sector],Table3[[#This Row],[Sub-Sector]],Table2[Relative Volume],"&gt;=1")/Table3[[#This Row],[Count]]</f>
        <v>0.14285714285714285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0.95238095238095233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0.76190476190476186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0.76190476190476186</v>
      </c>
      <c r="P114" s="1">
        <f>COUNTIFS(Table2[Sub-Sector],Table3[[#This Row],[Sub-Sector]],Table2[% Away From 52W High],"&lt;=10")/Table3[[#This Row],[Count]]</f>
        <v>0.23809523809523808</v>
      </c>
      <c r="Q114" s="1">
        <f>COUNTIFS(Table2[Sub-Sector],Table3[[#This Row],[Sub-Sector]],Table2[% Away From 52W Low],"&gt;=10")/Table3[[#This Row],[Count]]</f>
        <v>0.66666666666666663</v>
      </c>
      <c r="R114" s="1">
        <f>COUNTIFS(Table2[Sub-Sector],Table3[[#This Row],[Sub-Sector]],Table2[% Price above 20 EMA],"&gt;=0")/Table3[[#This Row],[Count]]</f>
        <v>0.19047619047619047</v>
      </c>
      <c r="S114" s="1">
        <f>COUNTIFS(Table2[Sub-Sector],Table3[[#This Row],[Sub-Sector]],Table2[% Price above 50 EMA],"&gt;=0")/Table3[[#This Row],[Count]]</f>
        <v>0.23809523809523808</v>
      </c>
      <c r="T114" s="1">
        <f>COUNTIFS(Table2[Sub-Sector],Table3[[#This Row],[Sub-Sector]],Table2[% Price above 200 EMA],"&gt;=0")/Table3[[#This Row],[Count]]</f>
        <v>0.38095238095238093</v>
      </c>
      <c r="U114" s="1">
        <f>COUNTIFS(Table2[Sub-Sector],Table3[[#This Row],[Sub-Sector]],Table2[Rate of Change - Zone],"Positive")/Table3[[#This Row],[Count]]</f>
        <v>0.23809523809523808</v>
      </c>
      <c r="V114" s="1">
        <f>COUNTIFS(Table2[Sub-Sector],Table3[[#This Row],[Sub-Sector]],Table2[Sharpe Ratio],"&gt;=0.10")/Table3[[#This Row],[Count]]</f>
        <v>0.23809523809523808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636.5</v>
      </c>
      <c r="X114">
        <f>_xlfn.RANK.AVG(Table3[[#This Row],[Score]],Table3[Score],1)</f>
        <v>112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</v>
      </c>
      <c r="Z114">
        <f>_xlfn.RANK.AVG(Table3[[#This Row],[Score 2 ]],Table3[[Score 2 ]],1)</f>
        <v>113</v>
      </c>
    </row>
    <row r="115" spans="1:26" x14ac:dyDescent="0.3">
      <c r="A115" t="s">
        <v>746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1</v>
      </c>
      <c r="D115" s="1">
        <f>COUNTIFS(Table2[Sub-Sector],Table3[[#This Row],[Sub-Sector]],Table2[1W Return vs Nifty],"&gt;=5")/Table3[[#This Row],[Count]]</f>
        <v>0.5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0.5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0.5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0.5</v>
      </c>
      <c r="O115" s="1">
        <f>COUNTIFS(Table2[Sub-Sector],Table3[[#This Row],[Sub-Sector]],Table2[% Away From Current Month High],"&lt;=0.05")/Table3[[#This Row],[Count]]</f>
        <v>1</v>
      </c>
      <c r="P115" s="1">
        <f>COUNTIFS(Table2[Sub-Sector],Table3[[#This Row],[Sub-Sector]],Table2[% Away From 52W High],"&lt;=10")/Table3[[#This Row],[Count]]</f>
        <v>0.5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0.5</v>
      </c>
      <c r="S115" s="1">
        <f>COUNTIFS(Table2[Sub-Sector],Table3[[#This Row],[Sub-Sector]],Table2[% Price above 50 EMA],"&gt;=0")/Table3[[#This Row],[Count]]</f>
        <v>0.5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0.5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115">
        <f>_xlfn.RANK.AVG(Table3[[#This Row],[Score]],Table3[Score],1)</f>
        <v>90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380.5</v>
      </c>
      <c r="Z115">
        <f>_xlfn.RANK.AVG(Table3[[#This Row],[Score 2 ]],Table3[[Score 2 ]],1)</f>
        <v>114.5</v>
      </c>
    </row>
    <row r="116" spans="1:26" x14ac:dyDescent="0.3">
      <c r="A116" t="s">
        <v>1552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0.5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0.5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0.5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0.5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0.5</v>
      </c>
      <c r="S116" s="1">
        <f>COUNTIFS(Table2[Sub-Sector],Table3[[#This Row],[Sub-Sector]],Table2[% Price above 50 EMA],"&gt;=0")/Table3[[#This Row],[Count]]</f>
        <v>0.5</v>
      </c>
      <c r="T116" s="1">
        <f>COUNTIFS(Table2[Sub-Sector],Table3[[#This Row],[Sub-Sector]],Table2[% Price above 200 EMA],"&gt;=0")/Table3[[#This Row],[Count]]</f>
        <v>0.5</v>
      </c>
      <c r="U116" s="1">
        <f>COUNTIFS(Table2[Sub-Sector],Table3[[#This Row],[Sub-Sector]],Table2[Rate of Change - Zone],"Positive")/Table3[[#This Row],[Count]]</f>
        <v>0.5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693.5</v>
      </c>
      <c r="X116">
        <f>_xlfn.RANK.AVG(Table3[[#This Row],[Score]],Table3[Score],1)</f>
        <v>117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380.5</v>
      </c>
      <c r="Z116">
        <f>_xlfn.RANK.AVG(Table3[[#This Row],[Score 2 ]],Table3[[Score 2 ]],1)</f>
        <v>114.5</v>
      </c>
    </row>
    <row r="117" spans="1:26" x14ac:dyDescent="0.3">
      <c r="A117" t="s">
        <v>1191</v>
      </c>
      <c r="B117">
        <f>COUNTIFS(Table2[Sub-Sector],Table3[[#This Row],[Sub-Sector]])</f>
        <v>2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0.5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0.5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743</v>
      </c>
      <c r="X117">
        <f>_xlfn.RANK.AVG(Table3[[#This Row],[Score]],Table3[Score],1)</f>
        <v>120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430</v>
      </c>
      <c r="Z117">
        <f>_xlfn.RANK.AVG(Table3[[#This Row],[Score 2 ]],Table3[[Score 2 ]],1)</f>
        <v>118.5</v>
      </c>
    </row>
    <row r="118" spans="1:26" x14ac:dyDescent="0.3">
      <c r="A118" t="s">
        <v>336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1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0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0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1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645</v>
      </c>
      <c r="X118">
        <f>_xlfn.RANK.AVG(Table3[[#This Row],[Score]],Table3[Score],1)</f>
        <v>115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430</v>
      </c>
      <c r="Z118">
        <f>_xlfn.RANK.AVG(Table3[[#This Row],[Score 2 ]],Table3[[Score 2 ]],1)</f>
        <v>118.5</v>
      </c>
    </row>
    <row r="119" spans="1:26" x14ac:dyDescent="0.3">
      <c r="A119" t="s">
        <v>592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0.5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0.5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0.5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0.5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711</v>
      </c>
      <c r="X119">
        <f>_xlfn.RANK.AVG(Table3[[#This Row],[Score]],Table3[Score],1)</f>
        <v>118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430</v>
      </c>
      <c r="Z119">
        <f>_xlfn.RANK.AVG(Table3[[#This Row],[Score 2 ]],Table3[[Score 2 ]],1)</f>
        <v>118.5</v>
      </c>
    </row>
    <row r="120" spans="1:26" x14ac:dyDescent="0.3">
      <c r="A120" t="s">
        <v>289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0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645</v>
      </c>
      <c r="X120">
        <f>_xlfn.RANK.AVG(Table3[[#This Row],[Score]],Table3[Score],1)</f>
        <v>115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430</v>
      </c>
      <c r="Z120">
        <f>_xlfn.RANK.AVG(Table3[[#This Row],[Score 2 ]],Table3[[Score 2 ]],1)</f>
        <v>118.5</v>
      </c>
    </row>
    <row r="121" spans="1:26" x14ac:dyDescent="0.3">
      <c r="A121" t="s">
        <v>538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743</v>
      </c>
      <c r="X121">
        <f>_xlfn.RANK.AVG(Table3[[#This Row],[Score]],Table3[Score],1)</f>
        <v>120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430</v>
      </c>
      <c r="Z121">
        <f>_xlfn.RANK.AVG(Table3[[#This Row],[Score 2 ]],Table3[[Score 2 ]],1)</f>
        <v>118.5</v>
      </c>
    </row>
    <row r="122" spans="1:26" x14ac:dyDescent="0.3">
      <c r="A122" t="s">
        <v>1952</v>
      </c>
      <c r="B122">
        <f>COUNTIFS(Table2[Sub-Sector],Table3[[#This Row],[Sub-Sector]])</f>
        <v>3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0.66666666666666663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0.66666666666666663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0.66666666666666663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743</v>
      </c>
      <c r="X122">
        <f>_xlfn.RANK.AVG(Table3[[#This Row],[Score]],Table3[Score],1)</f>
        <v>120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430</v>
      </c>
      <c r="Z122">
        <f>_xlfn.RANK.AVG(Table3[[#This Row],[Score 2 ]],Table3[[Score 2 ]],1)</f>
        <v>118.5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6652-E102-49DA-AF19-2EC6A13D0D9F}">
  <dimension ref="A1:AV739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3149</v>
      </c>
      <c r="I1" t="s">
        <v>6</v>
      </c>
      <c r="J1" t="s">
        <v>3150</v>
      </c>
      <c r="K1" t="s">
        <v>7</v>
      </c>
      <c r="L1" t="s">
        <v>3151</v>
      </c>
      <c r="M1" t="s">
        <v>8</v>
      </c>
      <c r="N1" t="s">
        <v>3152</v>
      </c>
      <c r="O1" t="s">
        <v>3153</v>
      </c>
      <c r="P1" t="s">
        <v>9</v>
      </c>
      <c r="Q1" t="s">
        <v>10</v>
      </c>
      <c r="R1" t="s">
        <v>11</v>
      </c>
      <c r="S1" s="1" t="s">
        <v>3154</v>
      </c>
      <c r="T1" s="1" t="s">
        <v>3155</v>
      </c>
      <c r="U1" s="1" t="s">
        <v>3156</v>
      </c>
      <c r="V1" t="s">
        <v>12</v>
      </c>
      <c r="W1" t="s">
        <v>3157</v>
      </c>
      <c r="X1" t="s">
        <v>3158</v>
      </c>
      <c r="Y1" t="s">
        <v>3159</v>
      </c>
      <c r="Z1" t="s">
        <v>3160</v>
      </c>
      <c r="AA1" t="s">
        <v>3161</v>
      </c>
      <c r="AB1" t="s">
        <v>3162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t="s">
        <v>13</v>
      </c>
      <c r="AJ1" t="s">
        <v>14</v>
      </c>
      <c r="AK1" t="s">
        <v>3169</v>
      </c>
      <c r="AL1" t="s">
        <v>3170</v>
      </c>
      <c r="AM1" t="s">
        <v>3171</v>
      </c>
      <c r="AN1" t="s">
        <v>3172</v>
      </c>
      <c r="AO1" t="s">
        <v>3173</v>
      </c>
      <c r="AP1" t="s">
        <v>15</v>
      </c>
      <c r="AQ1" s="2" t="s">
        <v>3177</v>
      </c>
      <c r="AR1" s="2" t="s">
        <v>3178</v>
      </c>
      <c r="AS1" s="2" t="s">
        <v>3179</v>
      </c>
      <c r="AT1" s="2" t="s">
        <v>3180</v>
      </c>
      <c r="AU1" s="2" t="s">
        <v>3181</v>
      </c>
      <c r="AV1" s="2" t="s">
        <v>3182</v>
      </c>
    </row>
    <row r="2" spans="1:48" x14ac:dyDescent="0.3">
      <c r="A2" t="s">
        <v>955</v>
      </c>
      <c r="B2" t="s">
        <v>956</v>
      </c>
      <c r="C2" t="s">
        <v>3139</v>
      </c>
      <c r="D2" t="s">
        <v>135</v>
      </c>
      <c r="E2">
        <v>15746.227429549999</v>
      </c>
      <c r="F2">
        <v>601.85</v>
      </c>
      <c r="G2">
        <v>208.95996365701001</v>
      </c>
      <c r="H2">
        <f>(Table2[[#This Row],[1Y Return vs Nifty]]-AVERAGE(Table2[1Y Return vs Nifty]))/_xlfn.STDEV.P(Table2[1Y Return vs Nifty])</f>
        <v>3.1181788541866595</v>
      </c>
      <c r="I2">
        <v>35.059182009377999</v>
      </c>
      <c r="J2">
        <f>(Table2[[#This Row],[1M Return vs Nifty]]-AVERAGE(Table2[1M Return vs Nifty]))/_xlfn.STDEV.P(Table2[1M Return vs Nifty])</f>
        <v>2.8633677968756506</v>
      </c>
      <c r="K2">
        <v>247.60920805168399</v>
      </c>
      <c r="L2">
        <f>(Table2[[#This Row],[6M Return vs Nifty]]-AVERAGE(Table2[6M Return vs Nifty]))/_xlfn.STDEV.P(Table2[6M Return vs Nifty])</f>
        <v>7.6340414593329902</v>
      </c>
      <c r="M2">
        <v>20.9106733536156</v>
      </c>
      <c r="N2">
        <f>(Table2[[#This Row],[1W Return vs Nifty]]-AVERAGE(Table2[1W Return vs Nifty]))/_xlfn.STDEV.P(Table2[1W Return vs Nifty])</f>
        <v>3.4433329542494335</v>
      </c>
      <c r="O2">
        <v>518.11</v>
      </c>
      <c r="P2">
        <v>450.11365896276197</v>
      </c>
      <c r="Q2">
        <v>305.752956063341</v>
      </c>
      <c r="R2">
        <v>76.771876219191597</v>
      </c>
      <c r="S2" s="1">
        <f>(Table2[[#This Row],[Close Price]]-Table2[[#This Row],[20D EMA]])/Table2[[#This Row],[20D EMA]]</f>
        <v>0.16162590955588582</v>
      </c>
      <c r="T2" s="1">
        <f>(Table2[[#This Row],[Close Price]]-Table2[[#This Row],[50D EMA]])/Table2[[#This Row],[50D EMA]]</f>
        <v>0.33710672408141973</v>
      </c>
      <c r="U2" s="1">
        <f>(Table2[[#This Row],[Close Price]]-Table2[[#This Row],[200D EMA]])/Table2[[#This Row],[200D EMA]]</f>
        <v>0.96841923541474562</v>
      </c>
      <c r="V2">
        <v>0.97424315773132397</v>
      </c>
      <c r="W2">
        <v>592.29999999999995</v>
      </c>
      <c r="X2">
        <v>623</v>
      </c>
      <c r="Y2">
        <v>511</v>
      </c>
      <c r="Z2">
        <v>623</v>
      </c>
      <c r="AA2">
        <v>511</v>
      </c>
      <c r="AB2">
        <v>623</v>
      </c>
      <c r="AC2" s="1">
        <f>(Table2[[#This Row],[Close Price]]/Table2[[#This Row],[Day Low]])-1</f>
        <v>1.6123586020597713E-2</v>
      </c>
      <c r="AD2" s="1">
        <f>(Table2[[#This Row],[Day High]]/Table2[[#This Row],[Close Price]])-1</f>
        <v>3.5141646589681885E-2</v>
      </c>
      <c r="AE2" s="1">
        <f>(Table2[[#This Row],[Close Price]]/Table2[[#This Row],[Current Week Low]])-1</f>
        <v>0.17778864970645802</v>
      </c>
      <c r="AF2" s="1">
        <f>(Table2[[#This Row],[Current Week High]]/Table2[[#This Row],[Close Price]])-1</f>
        <v>3.5141646589681885E-2</v>
      </c>
      <c r="AG2" s="1">
        <f>(Table2[[#This Row],[Close Price]]/Table2[[#This Row],[Current Month Low]])-1</f>
        <v>0.17778864970645802</v>
      </c>
      <c r="AH2" s="1">
        <f>(Table2[[#This Row],[Current Month High]]/Table2[[#This Row],[Close Price]])-1</f>
        <v>3.5141646589681885E-2</v>
      </c>
      <c r="AI2">
        <v>3.5141646589681801</v>
      </c>
      <c r="AJ2">
        <v>310.24504958931101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0.74</v>
      </c>
      <c r="AM2" t="s">
        <v>3176</v>
      </c>
      <c r="AN2">
        <v>14.44</v>
      </c>
      <c r="AO2" t="s">
        <v>3176</v>
      </c>
      <c r="AP2">
        <v>0.28366864251421497</v>
      </c>
      <c r="AQ2">
        <f>(Table2[[#This Row],[Sharpe Ratio]]-AVERAGE(Table2[Sharpe Ratio]))/_xlfn.STDEV.P(Table2[Sharpe Ratio])</f>
        <v>2.5659271628520655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19.624848227496802</v>
      </c>
      <c r="AS2">
        <f>_xlfn.RANK.AVG(Table2[[#This Row],[1Y Return vs Nifty Z-Score]],Table2[1Y Return vs Nifty Z-Score])</f>
        <v>13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3</v>
      </c>
      <c r="AV2">
        <f>(Table2[[#This Row],[Rank 1Y]]+Table2[[#This Row],[Rank 6M]]+Table2[[#This Row],[Rank Sharpe]])/3</f>
        <v>5.666666666666667</v>
      </c>
    </row>
    <row r="3" spans="1:48" x14ac:dyDescent="0.3">
      <c r="A3" t="s">
        <v>216</v>
      </c>
      <c r="B3" t="s">
        <v>217</v>
      </c>
      <c r="C3" t="s">
        <v>3132</v>
      </c>
      <c r="D3" t="s">
        <v>130</v>
      </c>
      <c r="E3">
        <v>118752.31979550001</v>
      </c>
      <c r="F3">
        <v>569.54999999999995</v>
      </c>
      <c r="G3">
        <v>253.354840992932</v>
      </c>
      <c r="H3">
        <f>(Table2[[#This Row],[1Y Return vs Nifty]]-AVERAGE(Table2[1Y Return vs Nifty]))/_xlfn.STDEV.P(Table2[1Y Return vs Nifty])</f>
        <v>3.8699312326919362</v>
      </c>
      <c r="I3">
        <v>-0.23464382980666201</v>
      </c>
      <c r="J3">
        <f>(Table2[[#This Row],[1M Return vs Nifty]]-AVERAGE(Table2[1M Return vs Nifty]))/_xlfn.STDEV.P(Table2[1M Return vs Nifty])</f>
        <v>-0.1846833265872912</v>
      </c>
      <c r="K3">
        <v>129.178513142577</v>
      </c>
      <c r="L3">
        <f>(Table2[[#This Row],[6M Return vs Nifty]]-AVERAGE(Table2[6M Return vs Nifty]))/_xlfn.STDEV.P(Table2[6M Return vs Nifty])</f>
        <v>3.7824694891624122</v>
      </c>
      <c r="M3">
        <v>1.1525004509503101</v>
      </c>
      <c r="N3">
        <f>(Table2[[#This Row],[1W Return vs Nifty]]-AVERAGE(Table2[1W Return vs Nifty]))/_xlfn.STDEV.P(Table2[1W Return vs Nifty])</f>
        <v>-0.24985540022987832</v>
      </c>
      <c r="O3">
        <v>578.35</v>
      </c>
      <c r="P3">
        <v>541.64991778062802</v>
      </c>
      <c r="Q3">
        <v>374.61157783291299</v>
      </c>
      <c r="R3">
        <v>40.074360200335697</v>
      </c>
      <c r="S3" s="1">
        <f>(Table2[[#This Row],[Close Price]]-Table2[[#This Row],[20D EMA]])/Table2[[#This Row],[20D EMA]]</f>
        <v>-1.5215699835739721E-2</v>
      </c>
      <c r="T3" s="1">
        <f>(Table2[[#This Row],[Close Price]]-Table2[[#This Row],[50D EMA]])/Table2[[#This Row],[50D EMA]]</f>
        <v>5.1509436821647714E-2</v>
      </c>
      <c r="U3" s="1">
        <f>(Table2[[#This Row],[Close Price]]-Table2[[#This Row],[200D EMA]])/Table2[[#This Row],[200D EMA]]</f>
        <v>0.52037479272473219</v>
      </c>
      <c r="V3">
        <v>0.66247000928508604</v>
      </c>
      <c r="W3">
        <v>565.45000000000005</v>
      </c>
      <c r="X3">
        <v>584.79999999999995</v>
      </c>
      <c r="Y3">
        <v>565.45000000000005</v>
      </c>
      <c r="Z3">
        <v>619.5</v>
      </c>
      <c r="AA3">
        <v>565.45000000000005</v>
      </c>
      <c r="AB3">
        <v>619.5</v>
      </c>
      <c r="AC3" s="1">
        <f>(Table2[[#This Row],[Close Price]]/Table2[[#This Row],[Day Low]])-1</f>
        <v>7.2508621451938815E-3</v>
      </c>
      <c r="AD3" s="1">
        <f>(Table2[[#This Row],[Day High]]/Table2[[#This Row],[Close Price]])-1</f>
        <v>2.6775524536915007E-2</v>
      </c>
      <c r="AE3" s="1">
        <f>(Table2[[#This Row],[Close Price]]/Table2[[#This Row],[Current Week Low]])-1</f>
        <v>7.2508621451938815E-3</v>
      </c>
      <c r="AF3" s="1">
        <f>(Table2[[#This Row],[Current Week High]]/Table2[[#This Row],[Close Price]])-1</f>
        <v>8.770081643402694E-2</v>
      </c>
      <c r="AG3" s="1">
        <f>(Table2[[#This Row],[Close Price]]/Table2[[#This Row],[Current Month Low]])-1</f>
        <v>7.2508621451938815E-3</v>
      </c>
      <c r="AH3" s="1">
        <f>(Table2[[#This Row],[Current Month High]]/Table2[[#This Row],[Close Price]])-1</f>
        <v>8.770081643402694E-2</v>
      </c>
      <c r="AI3">
        <v>13.598454920551299</v>
      </c>
      <c r="AJ3">
        <v>300.66830812521903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0.41</v>
      </c>
      <c r="AM3" t="s">
        <v>3176</v>
      </c>
      <c r="AN3">
        <v>1</v>
      </c>
      <c r="AO3" t="s">
        <v>3176</v>
      </c>
      <c r="AP3">
        <v>0.22225411819917101</v>
      </c>
      <c r="AQ3">
        <f>(Table2[[#This Row],[Sharpe Ratio]]-AVERAGE(Table2[Sharpe Ratio]))/_xlfn.STDEV.P(Table2[Sharpe Ratio])</f>
        <v>1.851342301969833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9.0692042970070119</v>
      </c>
      <c r="AS3">
        <f>_xlfn.RANK.AVG(Table2[[#This Row],[1Y Return vs Nifty Z-Score]],Table2[1Y Return vs Nifty Z-Score])</f>
        <v>7</v>
      </c>
      <c r="AT3">
        <f>_xlfn.RANK.AVG(Table2[[#This Row],[6M Return vs Nifty Z-Score]],Table2[6M Return vs Nifty Z-Score])</f>
        <v>4</v>
      </c>
      <c r="AU3">
        <f>_xlfn.RANK.AVG(Table2[[#This Row],[Sharpe Ratio Z-Score]],Table2[Sharpe Ratio Z-Score])</f>
        <v>22</v>
      </c>
      <c r="AV3">
        <f>(Table2[[#This Row],[Rank 1Y]]+Table2[[#This Row],[Rank 6M]]+Table2[[#This Row],[Rank Sharpe]])/3</f>
        <v>11</v>
      </c>
    </row>
    <row r="4" spans="1:48" x14ac:dyDescent="0.3">
      <c r="A4" t="s">
        <v>452</v>
      </c>
      <c r="B4" t="s">
        <v>453</v>
      </c>
      <c r="C4" t="s">
        <v>3140</v>
      </c>
      <c r="D4" t="s">
        <v>316</v>
      </c>
      <c r="E4">
        <v>48968.540985300002</v>
      </c>
      <c r="F4">
        <v>1861.35</v>
      </c>
      <c r="G4">
        <v>263.02506191269498</v>
      </c>
      <c r="H4">
        <f>(Table2[[#This Row],[1Y Return vs Nifty]]-AVERAGE(Table2[1Y Return vs Nifty]))/_xlfn.STDEV.P(Table2[1Y Return vs Nifty])</f>
        <v>4.033680115746539</v>
      </c>
      <c r="I4">
        <v>-24.121331460706202</v>
      </c>
      <c r="J4">
        <f>(Table2[[#This Row],[1M Return vs Nifty]]-AVERAGE(Table2[1M Return vs Nifty]))/_xlfn.STDEV.P(Table2[1M Return vs Nifty])</f>
        <v>-2.247589326093228</v>
      </c>
      <c r="K4">
        <v>107.158417004857</v>
      </c>
      <c r="L4">
        <f>(Table2[[#This Row],[6M Return vs Nifty]]-AVERAGE(Table2[6M Return vs Nifty]))/_xlfn.STDEV.P(Table2[6M Return vs Nifty])</f>
        <v>3.0663377031453232</v>
      </c>
      <c r="M4">
        <v>-1.2158697186451299</v>
      </c>
      <c r="N4">
        <f>(Table2[[#This Row],[1W Return vs Nifty]]-AVERAGE(Table2[1W Return vs Nifty]))/_xlfn.STDEV.P(Table2[1W Return vs Nifty])</f>
        <v>-0.69255003462424392</v>
      </c>
      <c r="O4">
        <v>2054.37</v>
      </c>
      <c r="P4">
        <v>2148.0647610881501</v>
      </c>
      <c r="Q4">
        <v>1561.7041640212501</v>
      </c>
      <c r="R4">
        <v>26.2111499201255</v>
      </c>
      <c r="S4" s="1">
        <f>(Table2[[#This Row],[Close Price]]-Table2[[#This Row],[20D EMA]])/Table2[[#This Row],[20D EMA]]</f>
        <v>-9.3955811270608508E-2</v>
      </c>
      <c r="T4" s="1">
        <f>(Table2[[#This Row],[Close Price]]-Table2[[#This Row],[50D EMA]])/Table2[[#This Row],[50D EMA]]</f>
        <v>-0.13347584592510539</v>
      </c>
      <c r="U4" s="1">
        <f>(Table2[[#This Row],[Close Price]]-Table2[[#This Row],[200D EMA]])/Table2[[#This Row],[200D EMA]]</f>
        <v>0.19187106167866536</v>
      </c>
      <c r="V4">
        <v>0.75073290337738896</v>
      </c>
      <c r="W4">
        <v>1855.95</v>
      </c>
      <c r="X4">
        <v>1914.7</v>
      </c>
      <c r="Y4">
        <v>1819.45</v>
      </c>
      <c r="Z4">
        <v>1998.7</v>
      </c>
      <c r="AA4">
        <v>1819.45</v>
      </c>
      <c r="AB4">
        <v>1998.7</v>
      </c>
      <c r="AC4" s="1">
        <f>(Table2[[#This Row],[Close Price]]/Table2[[#This Row],[Day Low]])-1</f>
        <v>2.90956114119445E-3</v>
      </c>
      <c r="AD4" s="1">
        <f>(Table2[[#This Row],[Day High]]/Table2[[#This Row],[Close Price]])-1</f>
        <v>2.8661992639750888E-2</v>
      </c>
      <c r="AE4" s="1">
        <f>(Table2[[#This Row],[Close Price]]/Table2[[#This Row],[Current Week Low]])-1</f>
        <v>2.3028937316221798E-2</v>
      </c>
      <c r="AF4" s="1">
        <f>(Table2[[#This Row],[Current Week High]]/Table2[[#This Row],[Close Price]])-1</f>
        <v>7.379052837993938E-2</v>
      </c>
      <c r="AG4" s="1">
        <f>(Table2[[#This Row],[Close Price]]/Table2[[#This Row],[Current Month Low]])-1</f>
        <v>2.3028937316221798E-2</v>
      </c>
      <c r="AH4" s="1">
        <f>(Table2[[#This Row],[Current Month High]]/Table2[[#This Row],[Close Price]])-1</f>
        <v>7.379052837993938E-2</v>
      </c>
      <c r="AI4">
        <v>60.069304537029502</v>
      </c>
      <c r="AJ4">
        <v>327.30716253443501</v>
      </c>
      <c r="AK4" t="str">
        <f>IF(AND(Table2[[#This Row],[20D EMA]]&gt;Table2[[#This Row],[50D EMA]],Table2[[#This Row],[50D EMA]]&gt;Table2[[#This Row],[200D EMA]]),"Uptrend","Downtrend/NoTrend")</f>
        <v>Downtrend/NoTrend</v>
      </c>
      <c r="AL4">
        <v>-0.2</v>
      </c>
      <c r="AM4" t="s">
        <v>3174</v>
      </c>
      <c r="AN4">
        <v>-12.08</v>
      </c>
      <c r="AO4" t="s">
        <v>3174</v>
      </c>
      <c r="AP4">
        <v>0.209200456927296</v>
      </c>
      <c r="AQ4">
        <f>(Table2[[#This Row],[Sharpe Ratio]]-AVERAGE(Table2[Sharpe Ratio]))/_xlfn.STDEV.P(Table2[Sharpe Ratio])</f>
        <v>1.699457241749939</v>
      </c>
      <c r="AR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">
        <f>_xlfn.RANK.AVG(Table2[[#This Row],[1Y Return vs Nifty Z-Score]],Table2[1Y Return vs Nifty Z-Score])</f>
        <v>6</v>
      </c>
      <c r="AT4">
        <f>_xlfn.RANK.AVG(Table2[[#This Row],[6M Return vs Nifty Z-Score]],Table2[6M Return vs Nifty Z-Score])</f>
        <v>8</v>
      </c>
      <c r="AU4">
        <f>_xlfn.RANK.AVG(Table2[[#This Row],[Sharpe Ratio Z-Score]],Table2[Sharpe Ratio Z-Score])</f>
        <v>28</v>
      </c>
      <c r="AV4">
        <f>(Table2[[#This Row],[Rank 1Y]]+Table2[[#This Row],[Rank 6M]]+Table2[[#This Row],[Rank Sharpe]])/3</f>
        <v>14</v>
      </c>
    </row>
    <row r="5" spans="1:48" x14ac:dyDescent="0.3">
      <c r="A5" t="s">
        <v>980</v>
      </c>
      <c r="B5" t="s">
        <v>981</v>
      </c>
      <c r="C5" t="s">
        <v>3137</v>
      </c>
      <c r="D5" t="s">
        <v>982</v>
      </c>
      <c r="E5">
        <v>15228.92629062</v>
      </c>
      <c r="F5">
        <v>2238.3000000000002</v>
      </c>
      <c r="G5">
        <v>159.009106990595</v>
      </c>
      <c r="H5">
        <f>(Table2[[#This Row],[1Y Return vs Nifty]]-AVERAGE(Table2[1Y Return vs Nifty]))/_xlfn.STDEV.P(Table2[1Y Return vs Nifty])</f>
        <v>2.2723453355304515</v>
      </c>
      <c r="I5">
        <v>40.572070953966303</v>
      </c>
      <c r="J5">
        <f>(Table2[[#This Row],[1M Return vs Nifty]]-AVERAGE(Table2[1M Return vs Nifty]))/_xlfn.STDEV.P(Table2[1M Return vs Nifty])</f>
        <v>3.3394728079232996</v>
      </c>
      <c r="K5">
        <v>144.205030640556</v>
      </c>
      <c r="L5">
        <f>(Table2[[#This Row],[6M Return vs Nifty]]-AVERAGE(Table2[6M Return vs Nifty]))/_xlfn.STDEV.P(Table2[6M Return vs Nifty])</f>
        <v>4.2711579465670741</v>
      </c>
      <c r="M5">
        <v>10.2227296578217</v>
      </c>
      <c r="N5">
        <f>(Table2[[#This Row],[1W Return vs Nifty]]-AVERAGE(Table2[1W Return vs Nifty]))/_xlfn.STDEV.P(Table2[1W Return vs Nifty])</f>
        <v>1.4455475625995844</v>
      </c>
      <c r="O5">
        <v>2114.2600000000002</v>
      </c>
      <c r="P5">
        <v>1838.4640630817701</v>
      </c>
      <c r="Q5">
        <v>1302.49044747423</v>
      </c>
      <c r="R5">
        <v>56.276648974222297</v>
      </c>
      <c r="S5" s="1">
        <f>(Table2[[#This Row],[Close Price]]-Table2[[#This Row],[20D EMA]])/Table2[[#This Row],[20D EMA]]</f>
        <v>5.8668281100716063E-2</v>
      </c>
      <c r="T5" s="1">
        <f>(Table2[[#This Row],[Close Price]]-Table2[[#This Row],[50D EMA]])/Table2[[#This Row],[50D EMA]]</f>
        <v>0.2174836837702421</v>
      </c>
      <c r="U5" s="1">
        <f>(Table2[[#This Row],[Close Price]]-Table2[[#This Row],[200D EMA]])/Table2[[#This Row],[200D EMA]]</f>
        <v>0.71847709466159859</v>
      </c>
      <c r="V5">
        <v>0.55749393693191895</v>
      </c>
      <c r="W5">
        <v>2222.5</v>
      </c>
      <c r="X5">
        <v>2385.1</v>
      </c>
      <c r="Y5">
        <v>2183.35</v>
      </c>
      <c r="Z5">
        <v>2433.25</v>
      </c>
      <c r="AA5">
        <v>2183.35</v>
      </c>
      <c r="AB5">
        <v>2433.25</v>
      </c>
      <c r="AC5" s="1">
        <f>(Table2[[#This Row],[Close Price]]/Table2[[#This Row],[Day Low]])-1</f>
        <v>7.109111361079945E-3</v>
      </c>
      <c r="AD5" s="1">
        <f>(Table2[[#This Row],[Day High]]/Table2[[#This Row],[Close Price]])-1</f>
        <v>6.5585488987177643E-2</v>
      </c>
      <c r="AE5" s="1">
        <f>(Table2[[#This Row],[Close Price]]/Table2[[#This Row],[Current Week Low]])-1</f>
        <v>2.5167746811093128E-2</v>
      </c>
      <c r="AF5" s="1">
        <f>(Table2[[#This Row],[Current Week High]]/Table2[[#This Row],[Close Price]])-1</f>
        <v>8.7097350667917572E-2</v>
      </c>
      <c r="AG5" s="1">
        <f>(Table2[[#This Row],[Close Price]]/Table2[[#This Row],[Current Month Low]])-1</f>
        <v>2.5167746811093128E-2</v>
      </c>
      <c r="AH5" s="1">
        <f>(Table2[[#This Row],[Current Month High]]/Table2[[#This Row],[Close Price]])-1</f>
        <v>8.7097350667917572E-2</v>
      </c>
      <c r="AI5">
        <v>13.6576866371799</v>
      </c>
      <c r="AJ5">
        <v>216.77045004245599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0.69</v>
      </c>
      <c r="AM5" t="s">
        <v>3176</v>
      </c>
      <c r="AN5">
        <v>1.08</v>
      </c>
      <c r="AO5" t="s">
        <v>3176</v>
      </c>
      <c r="AP5">
        <v>0.243611000170771</v>
      </c>
      <c r="AQ5">
        <f>(Table2[[#This Row],[Sharpe Ratio]]-AVERAGE(Table2[Sharpe Ratio]))/_xlfn.STDEV.P(Table2[Sharpe Ratio])</f>
        <v>2.0998389679094185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13.428362620529827</v>
      </c>
      <c r="AS5">
        <f>_xlfn.RANK.AVG(Table2[[#This Row],[1Y Return vs Nifty Z-Score]],Table2[1Y Return vs Nifty Z-Score])</f>
        <v>30</v>
      </c>
      <c r="AT5">
        <f>_xlfn.RANK.AVG(Table2[[#This Row],[6M Return vs Nifty Z-Score]],Table2[6M Return vs Nifty Z-Score])</f>
        <v>2</v>
      </c>
      <c r="AU5">
        <f>_xlfn.RANK.AVG(Table2[[#This Row],[Sharpe Ratio Z-Score]],Table2[Sharpe Ratio Z-Score])</f>
        <v>11</v>
      </c>
      <c r="AV5">
        <f>(Table2[[#This Row],[Rank 1Y]]+Table2[[#This Row],[Rank 6M]]+Table2[[#This Row],[Rank Sharpe]])/3</f>
        <v>14.333333333333334</v>
      </c>
    </row>
    <row r="6" spans="1:48" x14ac:dyDescent="0.3">
      <c r="A6" t="s">
        <v>109</v>
      </c>
      <c r="B6" t="s">
        <v>110</v>
      </c>
      <c r="C6" t="s">
        <v>3136</v>
      </c>
      <c r="D6" t="s">
        <v>111</v>
      </c>
      <c r="E6">
        <v>252522.295358654</v>
      </c>
      <c r="F6">
        <v>7103.55</v>
      </c>
      <c r="G6">
        <v>219.95674398419399</v>
      </c>
      <c r="H6">
        <f>(Table2[[#This Row],[1Y Return vs Nifty]]-AVERAGE(Table2[1Y Return vs Nifty]))/_xlfn.STDEV.P(Table2[1Y Return vs Nifty])</f>
        <v>3.3043907836466264</v>
      </c>
      <c r="I6">
        <v>29.486618178925799</v>
      </c>
      <c r="J6">
        <f>(Table2[[#This Row],[1M Return vs Nifty]]-AVERAGE(Table2[1M Return vs Nifty]))/_xlfn.STDEV.P(Table2[1M Return vs Nifty])</f>
        <v>2.3821091336360074</v>
      </c>
      <c r="K6">
        <v>72.877915106235093</v>
      </c>
      <c r="L6">
        <f>(Table2[[#This Row],[6M Return vs Nifty]]-AVERAGE(Table2[6M Return vs Nifty]))/_xlfn.STDEV.P(Table2[6M Return vs Nifty])</f>
        <v>1.9514762194949526</v>
      </c>
      <c r="M6">
        <v>0.93327249510511501</v>
      </c>
      <c r="N6">
        <f>(Table2[[#This Row],[1W Return vs Nifty]]-AVERAGE(Table2[1W Return vs Nifty]))/_xlfn.STDEV.P(Table2[1W Return vs Nifty])</f>
        <v>-0.29083338627607597</v>
      </c>
      <c r="O6">
        <v>6789.13</v>
      </c>
      <c r="P6">
        <v>6170.8000614091598</v>
      </c>
      <c r="Q6">
        <v>4596.2079351989796</v>
      </c>
      <c r="R6">
        <v>63.809595500048502</v>
      </c>
      <c r="S6" s="1">
        <f>(Table2[[#This Row],[Close Price]]-Table2[[#This Row],[20D EMA]])/Table2[[#This Row],[20D EMA]]</f>
        <v>4.6312266814746525E-2</v>
      </c>
      <c r="T6" s="1">
        <f>(Table2[[#This Row],[Close Price]]-Table2[[#This Row],[50D EMA]])/Table2[[#This Row],[50D EMA]]</f>
        <v>0.15115543030215084</v>
      </c>
      <c r="U6" s="1">
        <f>(Table2[[#This Row],[Close Price]]-Table2[[#This Row],[200D EMA]])/Table2[[#This Row],[200D EMA]]</f>
        <v>0.54552407118031587</v>
      </c>
      <c r="V6">
        <v>0.98605986219639197</v>
      </c>
      <c r="W6">
        <v>7060</v>
      </c>
      <c r="X6">
        <v>7189.95</v>
      </c>
      <c r="Y6">
        <v>6950.05</v>
      </c>
      <c r="Z6">
        <v>7267.75</v>
      </c>
      <c r="AA6">
        <v>6950.05</v>
      </c>
      <c r="AB6">
        <v>7267.75</v>
      </c>
      <c r="AC6" s="1">
        <f>(Table2[[#This Row],[Close Price]]/Table2[[#This Row],[Day Low]])-1</f>
        <v>6.1685552407932942E-3</v>
      </c>
      <c r="AD6" s="1">
        <f>(Table2[[#This Row],[Day High]]/Table2[[#This Row],[Close Price]])-1</f>
        <v>1.2162932618197786E-2</v>
      </c>
      <c r="AE6" s="1">
        <f>(Table2[[#This Row],[Close Price]]/Table2[[#This Row],[Current Week Low]])-1</f>
        <v>2.2086172041927865E-2</v>
      </c>
      <c r="AF6" s="1">
        <f>(Table2[[#This Row],[Current Week High]]/Table2[[#This Row],[Close Price]])-1</f>
        <v>2.3115202961899284E-2</v>
      </c>
      <c r="AG6" s="1">
        <f>(Table2[[#This Row],[Close Price]]/Table2[[#This Row],[Current Month Low]])-1</f>
        <v>2.2086172041927865E-2</v>
      </c>
      <c r="AH6" s="1">
        <f>(Table2[[#This Row],[Current Month High]]/Table2[[#This Row],[Close Price]])-1</f>
        <v>2.3115202961899284E-2</v>
      </c>
      <c r="AI6">
        <v>3.1174553568286298</v>
      </c>
      <c r="AJ6">
        <v>265.22107969151602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0.22</v>
      </c>
      <c r="AM6" t="s">
        <v>3176</v>
      </c>
      <c r="AN6">
        <v>4.72</v>
      </c>
      <c r="AO6" t="s">
        <v>3176</v>
      </c>
      <c r="AP6">
        <v>0.27179536692123502</v>
      </c>
      <c r="AQ6">
        <f>(Table2[[#This Row],[Sharpe Ratio]]-AVERAGE(Table2[Sharpe Ratio]))/_xlfn.STDEV.P(Table2[Sharpe Ratio])</f>
        <v>2.4277764064560308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9.7749191569575427</v>
      </c>
      <c r="AS6">
        <f>_xlfn.RANK.AVG(Table2[[#This Row],[1Y Return vs Nifty Z-Score]],Table2[1Y Return vs Nifty Z-Score])</f>
        <v>8</v>
      </c>
      <c r="AT6">
        <f>_xlfn.RANK.AVG(Table2[[#This Row],[6M Return vs Nifty Z-Score]],Table2[6M Return vs Nifty Z-Score])</f>
        <v>33</v>
      </c>
      <c r="AU6">
        <f>_xlfn.RANK.AVG(Table2[[#This Row],[Sharpe Ratio Z-Score]],Table2[Sharpe Ratio Z-Score])</f>
        <v>5</v>
      </c>
      <c r="AV6">
        <f>(Table2[[#This Row],[Rank 1Y]]+Table2[[#This Row],[Rank 6M]]+Table2[[#This Row],[Rank Sharpe]])/3</f>
        <v>15.333333333333334</v>
      </c>
    </row>
    <row r="7" spans="1:48" x14ac:dyDescent="0.3">
      <c r="A7" t="s">
        <v>560</v>
      </c>
      <c r="B7" t="s">
        <v>561</v>
      </c>
      <c r="C7" t="s">
        <v>3131</v>
      </c>
      <c r="D7" t="s">
        <v>43</v>
      </c>
      <c r="E7">
        <v>37313.635115700003</v>
      </c>
      <c r="F7">
        <v>7205.85</v>
      </c>
      <c r="G7">
        <v>216.29613474062401</v>
      </c>
      <c r="H7">
        <f>(Table2[[#This Row],[1Y Return vs Nifty]]-AVERAGE(Table2[1Y Return vs Nifty]))/_xlfn.STDEV.P(Table2[1Y Return vs Nifty])</f>
        <v>3.2424045394948613</v>
      </c>
      <c r="I7">
        <v>54.002101799381698</v>
      </c>
      <c r="J7">
        <f>(Table2[[#This Row],[1M Return vs Nifty]]-AVERAGE(Table2[1M Return vs Nifty]))/_xlfn.STDEV.P(Table2[1M Return vs Nifty])</f>
        <v>4.4993193145908243</v>
      </c>
      <c r="K7">
        <v>117.16340573688301</v>
      </c>
      <c r="L7">
        <f>(Table2[[#This Row],[6M Return vs Nifty]]-AVERAGE(Table2[6M Return vs Nifty]))/_xlfn.STDEV.P(Table2[6M Return vs Nifty])</f>
        <v>3.3917173202430577</v>
      </c>
      <c r="M7">
        <v>5.6698568663174402</v>
      </c>
      <c r="N7">
        <f>(Table2[[#This Row],[1W Return vs Nifty]]-AVERAGE(Table2[1W Return vs Nifty]))/_xlfn.STDEV.P(Table2[1W Return vs Nifty])</f>
        <v>0.59452672905170978</v>
      </c>
      <c r="O7">
        <v>5823.55</v>
      </c>
      <c r="P7">
        <v>5042.7888068880302</v>
      </c>
      <c r="Q7">
        <v>3689.8495598059399</v>
      </c>
      <c r="R7">
        <v>82.170739421485294</v>
      </c>
      <c r="S7" s="1">
        <f>(Table2[[#This Row],[Close Price]]-Table2[[#This Row],[20D EMA]])/Table2[[#This Row],[20D EMA]]</f>
        <v>0.23736380729967119</v>
      </c>
      <c r="T7" s="1">
        <f>(Table2[[#This Row],[Close Price]]-Table2[[#This Row],[50D EMA]])/Table2[[#This Row],[50D EMA]]</f>
        <v>0.42894145996306815</v>
      </c>
      <c r="U7" s="1">
        <f>(Table2[[#This Row],[Close Price]]-Table2[[#This Row],[200D EMA]])/Table2[[#This Row],[200D EMA]]</f>
        <v>0.95288449656440122</v>
      </c>
      <c r="V7">
        <v>1.3142027305120401</v>
      </c>
      <c r="W7">
        <v>6325</v>
      </c>
      <c r="X7">
        <v>7320</v>
      </c>
      <c r="Y7">
        <v>6285.25</v>
      </c>
      <c r="Z7">
        <v>7320</v>
      </c>
      <c r="AA7">
        <v>6285.25</v>
      </c>
      <c r="AB7">
        <v>7320</v>
      </c>
      <c r="AC7" s="1">
        <f>(Table2[[#This Row],[Close Price]]/Table2[[#This Row],[Day Low]])-1</f>
        <v>0.13926482213438751</v>
      </c>
      <c r="AD7" s="1">
        <f>(Table2[[#This Row],[Day High]]/Table2[[#This Row],[Close Price]])-1</f>
        <v>1.5841295613980177E-2</v>
      </c>
      <c r="AE7" s="1">
        <f>(Table2[[#This Row],[Close Price]]/Table2[[#This Row],[Current Week Low]])-1</f>
        <v>0.1464699097092399</v>
      </c>
      <c r="AF7" s="1">
        <f>(Table2[[#This Row],[Current Week High]]/Table2[[#This Row],[Close Price]])-1</f>
        <v>1.5841295613980177E-2</v>
      </c>
      <c r="AG7" s="1">
        <f>(Table2[[#This Row],[Close Price]]/Table2[[#This Row],[Current Month Low]])-1</f>
        <v>0.1464699097092399</v>
      </c>
      <c r="AH7" s="1">
        <f>(Table2[[#This Row],[Current Month High]]/Table2[[#This Row],[Close Price]])-1</f>
        <v>1.5841295613980177E-2</v>
      </c>
      <c r="AI7">
        <v>1.58412956139801</v>
      </c>
      <c r="AJ7">
        <v>261.72129913156903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0.54</v>
      </c>
      <c r="AM7" t="s">
        <v>3176</v>
      </c>
      <c r="AN7">
        <v>27.37</v>
      </c>
      <c r="AO7" t="s">
        <v>3176</v>
      </c>
      <c r="AP7">
        <v>0.20015109151917601</v>
      </c>
      <c r="AQ7">
        <f>(Table2[[#This Row],[Sharpe Ratio]]-AVERAGE(Table2[Sharpe Ratio]))/_xlfn.STDEV.P(Table2[Sharpe Ratio])</f>
        <v>1.5941639158900514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13.322131819270504</v>
      </c>
      <c r="AS7">
        <f>_xlfn.RANK.AVG(Table2[[#This Row],[1Y Return vs Nifty Z-Score]],Table2[1Y Return vs Nifty Z-Score])</f>
        <v>10</v>
      </c>
      <c r="AT7">
        <f>_xlfn.RANK.AVG(Table2[[#This Row],[6M Return vs Nifty Z-Score]],Table2[6M Return vs Nifty Z-Score])</f>
        <v>6</v>
      </c>
      <c r="AU7">
        <f>_xlfn.RANK.AVG(Table2[[#This Row],[Sharpe Ratio Z-Score]],Table2[Sharpe Ratio Z-Score])</f>
        <v>33</v>
      </c>
      <c r="AV7">
        <f>(Table2[[#This Row],[Rank 1Y]]+Table2[[#This Row],[Rank 6M]]+Table2[[#This Row],[Rank Sharpe]])/3</f>
        <v>16.333333333333332</v>
      </c>
    </row>
    <row r="8" spans="1:48" x14ac:dyDescent="0.3">
      <c r="A8" t="s">
        <v>262</v>
      </c>
      <c r="B8" t="s">
        <v>263</v>
      </c>
      <c r="C8" t="s">
        <v>3140</v>
      </c>
      <c r="D8" t="s">
        <v>264</v>
      </c>
      <c r="E8">
        <v>101921.831474512</v>
      </c>
      <c r="F8">
        <v>74.72</v>
      </c>
      <c r="G8">
        <v>187.224340744785</v>
      </c>
      <c r="H8">
        <f>(Table2[[#This Row],[1Y Return vs Nifty]]-AVERAGE(Table2[1Y Return vs Nifty]))/_xlfn.STDEV.P(Table2[1Y Return vs Nifty])</f>
        <v>2.7501227359340783</v>
      </c>
      <c r="I8">
        <v>6.8021158776945203</v>
      </c>
      <c r="J8">
        <f>(Table2[[#This Row],[1M Return vs Nifty]]-AVERAGE(Table2[1M Return vs Nifty]))/_xlfn.STDEV.P(Table2[1M Return vs Nifty])</f>
        <v>0.42302645896321267</v>
      </c>
      <c r="K8">
        <v>82.493398027413093</v>
      </c>
      <c r="L8">
        <f>(Table2[[#This Row],[6M Return vs Nifty]]-AVERAGE(Table2[6M Return vs Nifty]))/_xlfn.STDEV.P(Table2[6M Return vs Nifty])</f>
        <v>2.2641884308628453</v>
      </c>
      <c r="M8">
        <v>-3.3753009195904599E-2</v>
      </c>
      <c r="N8">
        <f>(Table2[[#This Row],[1W Return vs Nifty]]-AVERAGE(Table2[1W Return vs Nifty]))/_xlfn.STDEV.P(Table2[1W Return vs Nifty])</f>
        <v>-0.47158933717107199</v>
      </c>
      <c r="O8">
        <v>74.790000000000006</v>
      </c>
      <c r="P8">
        <v>68.085731106226703</v>
      </c>
      <c r="Q8">
        <v>50.066754944026997</v>
      </c>
      <c r="R8">
        <v>45.4950437176877</v>
      </c>
      <c r="S8" s="1">
        <f>(Table2[[#This Row],[Close Price]]-Table2[[#This Row],[20D EMA]])/Table2[[#This Row],[20D EMA]]</f>
        <v>-9.3595400454616099E-4</v>
      </c>
      <c r="T8" s="1">
        <f>(Table2[[#This Row],[Close Price]]-Table2[[#This Row],[50D EMA]])/Table2[[#This Row],[50D EMA]]</f>
        <v>9.7439930305258424E-2</v>
      </c>
      <c r="U8" s="1">
        <f>(Table2[[#This Row],[Close Price]]-Table2[[#This Row],[200D EMA]])/Table2[[#This Row],[200D EMA]]</f>
        <v>0.49240748843288384</v>
      </c>
      <c r="V8">
        <v>0.63100377126610097</v>
      </c>
      <c r="W8">
        <v>74.510000000000005</v>
      </c>
      <c r="X8">
        <v>77.349999999999994</v>
      </c>
      <c r="Y8">
        <v>72.5</v>
      </c>
      <c r="Z8">
        <v>77.349999999999994</v>
      </c>
      <c r="AA8">
        <v>72.5</v>
      </c>
      <c r="AB8">
        <v>77.349999999999994</v>
      </c>
      <c r="AC8" s="1">
        <f>(Table2[[#This Row],[Close Price]]/Table2[[#This Row],[Day Low]])-1</f>
        <v>2.818413635753414E-3</v>
      </c>
      <c r="AD8" s="1">
        <f>(Table2[[#This Row],[Day High]]/Table2[[#This Row],[Close Price]])-1</f>
        <v>3.5198072805139091E-2</v>
      </c>
      <c r="AE8" s="1">
        <f>(Table2[[#This Row],[Close Price]]/Table2[[#This Row],[Current Week Low]])-1</f>
        <v>3.0620689655172395E-2</v>
      </c>
      <c r="AF8" s="1">
        <f>(Table2[[#This Row],[Current Week High]]/Table2[[#This Row],[Close Price]])-1</f>
        <v>3.5198072805139091E-2</v>
      </c>
      <c r="AG8" s="1">
        <f>(Table2[[#This Row],[Close Price]]/Table2[[#This Row],[Current Month Low]])-1</f>
        <v>3.0620689655172395E-2</v>
      </c>
      <c r="AH8" s="1">
        <f>(Table2[[#This Row],[Current Month High]]/Table2[[#This Row],[Close Price]])-1</f>
        <v>3.5198072805139091E-2</v>
      </c>
      <c r="AI8">
        <v>12.8078158458244</v>
      </c>
      <c r="AJ8">
        <v>244.331797235023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0.48</v>
      </c>
      <c r="AM8" t="s">
        <v>3176</v>
      </c>
      <c r="AN8">
        <v>-5.24</v>
      </c>
      <c r="AO8" t="s">
        <v>3174</v>
      </c>
      <c r="AP8">
        <v>0.22006385521211899</v>
      </c>
      <c r="AQ8">
        <f>(Table2[[#This Row],[Sharpe Ratio]]-AVERAGE(Table2[Sharpe Ratio]))/_xlfn.STDEV.P(Table2[Sharpe Ratio])</f>
        <v>1.8258576338175685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6.7916059224066325</v>
      </c>
      <c r="AS8">
        <f>_xlfn.RANK.AVG(Table2[[#This Row],[1Y Return vs Nifty Z-Score]],Table2[1Y Return vs Nifty Z-Score])</f>
        <v>16</v>
      </c>
      <c r="AT8">
        <f>_xlfn.RANK.AVG(Table2[[#This Row],[6M Return vs Nifty Z-Score]],Table2[6M Return vs Nifty Z-Score])</f>
        <v>18</v>
      </c>
      <c r="AU8">
        <f>_xlfn.RANK.AVG(Table2[[#This Row],[Sharpe Ratio Z-Score]],Table2[Sharpe Ratio Z-Score])</f>
        <v>24</v>
      </c>
      <c r="AV8">
        <f>(Table2[[#This Row],[Rank 1Y]]+Table2[[#This Row],[Rank 6M]]+Table2[[#This Row],[Rank Sharpe]])/3</f>
        <v>19.333333333333332</v>
      </c>
    </row>
    <row r="9" spans="1:48" x14ac:dyDescent="0.3">
      <c r="A9" t="s">
        <v>644</v>
      </c>
      <c r="B9" t="s">
        <v>645</v>
      </c>
      <c r="C9" t="s">
        <v>3140</v>
      </c>
      <c r="D9" t="s">
        <v>168</v>
      </c>
      <c r="E9">
        <v>29450.098510591899</v>
      </c>
      <c r="F9">
        <v>225.88</v>
      </c>
      <c r="G9">
        <v>320.894280357985</v>
      </c>
      <c r="H9">
        <f>(Table2[[#This Row],[1Y Return vs Nifty]]-AVERAGE(Table2[1Y Return vs Nifty]))/_xlfn.STDEV.P(Table2[1Y Return vs Nifty])</f>
        <v>5.0135977373070704</v>
      </c>
      <c r="I9">
        <v>24.097432382012698</v>
      </c>
      <c r="J9">
        <f>(Table2[[#This Row],[1M Return vs Nifty]]-AVERAGE(Table2[1M Return vs Nifty]))/_xlfn.STDEV.P(Table2[1M Return vs Nifty])</f>
        <v>1.9166873939334754</v>
      </c>
      <c r="K9">
        <v>70.557195585998102</v>
      </c>
      <c r="L9">
        <f>(Table2[[#This Row],[6M Return vs Nifty]]-AVERAGE(Table2[6M Return vs Nifty]))/_xlfn.STDEV.P(Table2[6M Return vs Nifty])</f>
        <v>1.8760023884781494</v>
      </c>
      <c r="M9">
        <v>2.3135108676686902</v>
      </c>
      <c r="N9">
        <f>(Table2[[#This Row],[1W Return vs Nifty]]-AVERAGE(Table2[1W Return vs Nifty]))/_xlfn.STDEV.P(Table2[1W Return vs Nifty])</f>
        <v>-3.2839881053250163E-2</v>
      </c>
      <c r="O9">
        <v>213.39</v>
      </c>
      <c r="P9">
        <v>191.73924925230199</v>
      </c>
      <c r="Q9">
        <v>143.341006368661</v>
      </c>
      <c r="R9">
        <v>66.784586930659103</v>
      </c>
      <c r="S9" s="1">
        <f>(Table2[[#This Row],[Close Price]]-Table2[[#This Row],[20D EMA]])/Table2[[#This Row],[20D EMA]]</f>
        <v>5.8531327616102018E-2</v>
      </c>
      <c r="T9" s="1">
        <f>(Table2[[#This Row],[Close Price]]-Table2[[#This Row],[50D EMA]])/Table2[[#This Row],[50D EMA]]</f>
        <v>0.17805822689319892</v>
      </c>
      <c r="U9" s="1">
        <f>(Table2[[#This Row],[Close Price]]-Table2[[#This Row],[200D EMA]])/Table2[[#This Row],[200D EMA]]</f>
        <v>0.57582261853984518</v>
      </c>
      <c r="V9">
        <v>0.62973661474113796</v>
      </c>
      <c r="W9">
        <v>220.16</v>
      </c>
      <c r="X9">
        <v>230</v>
      </c>
      <c r="Y9">
        <v>215.01</v>
      </c>
      <c r="Z9">
        <v>230</v>
      </c>
      <c r="AA9">
        <v>215.01</v>
      </c>
      <c r="AB9">
        <v>230</v>
      </c>
      <c r="AC9" s="1">
        <f>(Table2[[#This Row],[Close Price]]/Table2[[#This Row],[Day Low]])-1</f>
        <v>2.5981104651162878E-2</v>
      </c>
      <c r="AD9" s="1">
        <f>(Table2[[#This Row],[Day High]]/Table2[[#This Row],[Close Price]])-1</f>
        <v>1.8239773330972264E-2</v>
      </c>
      <c r="AE9" s="1">
        <f>(Table2[[#This Row],[Close Price]]/Table2[[#This Row],[Current Week Low]])-1</f>
        <v>5.0555788102878862E-2</v>
      </c>
      <c r="AF9" s="1">
        <f>(Table2[[#This Row],[Current Week High]]/Table2[[#This Row],[Close Price]])-1</f>
        <v>1.8239773330972264E-2</v>
      </c>
      <c r="AG9" s="1">
        <f>(Table2[[#This Row],[Close Price]]/Table2[[#This Row],[Current Month Low]])-1</f>
        <v>5.0555788102878862E-2</v>
      </c>
      <c r="AH9" s="1">
        <f>(Table2[[#This Row],[Current Month High]]/Table2[[#This Row],[Close Price]])-1</f>
        <v>1.8239773330972264E-2</v>
      </c>
      <c r="AI9">
        <v>4.9229679475827703</v>
      </c>
      <c r="AJ9">
        <v>380.08501594048801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0.56999999999999995</v>
      </c>
      <c r="AM9" t="s">
        <v>3176</v>
      </c>
      <c r="AN9">
        <v>4.8899999999999997</v>
      </c>
      <c r="AO9" t="s">
        <v>3176</v>
      </c>
      <c r="AP9">
        <v>0.198000536995772</v>
      </c>
      <c r="AQ9">
        <f>(Table2[[#This Row],[Sharpe Ratio]]-AVERAGE(Table2[Sharpe Ratio]))/_xlfn.STDEV.P(Table2[Sharpe Ratio])</f>
        <v>1.5691412730858334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10.342588911751276</v>
      </c>
      <c r="AS9">
        <f>_xlfn.RANK.AVG(Table2[[#This Row],[1Y Return vs Nifty Z-Score]],Table2[1Y Return vs Nifty Z-Score])</f>
        <v>1</v>
      </c>
      <c r="AT9">
        <f>_xlfn.RANK.AVG(Table2[[#This Row],[6M Return vs Nifty Z-Score]],Table2[6M Return vs Nifty Z-Score])</f>
        <v>35</v>
      </c>
      <c r="AU9">
        <f>_xlfn.RANK.AVG(Table2[[#This Row],[Sharpe Ratio Z-Score]],Table2[Sharpe Ratio Z-Score])</f>
        <v>39</v>
      </c>
      <c r="AV9">
        <f>(Table2[[#This Row],[Rank 1Y]]+Table2[[#This Row],[Rank 6M]]+Table2[[#This Row],[Rank Sharpe]])/3</f>
        <v>25</v>
      </c>
    </row>
    <row r="10" spans="1:48" x14ac:dyDescent="0.3">
      <c r="A10" t="s">
        <v>314</v>
      </c>
      <c r="B10" t="s">
        <v>315</v>
      </c>
      <c r="C10" t="s">
        <v>3140</v>
      </c>
      <c r="D10" t="s">
        <v>316</v>
      </c>
      <c r="E10">
        <v>88751.667600000001</v>
      </c>
      <c r="F10">
        <v>4400.3999999999996</v>
      </c>
      <c r="G10">
        <v>104.145694805822</v>
      </c>
      <c r="H10">
        <f>(Table2[[#This Row],[1Y Return vs Nifty]]-AVERAGE(Table2[1Y Return vs Nifty]))/_xlfn.STDEV.P(Table2[1Y Return vs Nifty])</f>
        <v>1.3433259738878811</v>
      </c>
      <c r="I10">
        <v>-11.3301018594154</v>
      </c>
      <c r="J10">
        <f>(Table2[[#This Row],[1M Return vs Nifty]]-AVERAGE(Table2[1M Return vs Nifty]))/_xlfn.STDEV.P(Table2[1M Return vs Nifty])</f>
        <v>-1.1429110762957686</v>
      </c>
      <c r="K10">
        <v>103.27407461144099</v>
      </c>
      <c r="L10">
        <f>(Table2[[#This Row],[6M Return vs Nifty]]-AVERAGE(Table2[6M Return vs Nifty]))/_xlfn.STDEV.P(Table2[6M Return vs Nifty])</f>
        <v>2.9400121395192</v>
      </c>
      <c r="M10">
        <v>9.1818513945075804</v>
      </c>
      <c r="N10">
        <f>(Table2[[#This Row],[1W Return vs Nifty]]-AVERAGE(Table2[1W Return vs Nifty]))/_xlfn.STDEV.P(Table2[1W Return vs Nifty])</f>
        <v>1.2509870888432384</v>
      </c>
      <c r="O10">
        <v>4542.12</v>
      </c>
      <c r="P10">
        <v>4494.4811919322001</v>
      </c>
      <c r="Q10">
        <v>3304.4695869246002</v>
      </c>
      <c r="R10">
        <v>45.303549071709398</v>
      </c>
      <c r="S10" s="1">
        <f>(Table2[[#This Row],[Close Price]]-Table2[[#This Row],[20D EMA]])/Table2[[#This Row],[20D EMA]]</f>
        <v>-3.1201289265805451E-2</v>
      </c>
      <c r="T10" s="1">
        <f>(Table2[[#This Row],[Close Price]]-Table2[[#This Row],[50D EMA]])/Table2[[#This Row],[50D EMA]]</f>
        <v>-2.093260332273289E-2</v>
      </c>
      <c r="U10" s="1">
        <f>(Table2[[#This Row],[Close Price]]-Table2[[#This Row],[200D EMA]])/Table2[[#This Row],[200D EMA]]</f>
        <v>0.33165093042825022</v>
      </c>
      <c r="V10">
        <v>0.803980042055774</v>
      </c>
      <c r="W10">
        <v>4370.05</v>
      </c>
      <c r="X10">
        <v>4602.25</v>
      </c>
      <c r="Y10">
        <v>4182.6499999999996</v>
      </c>
      <c r="Z10">
        <v>4925</v>
      </c>
      <c r="AA10">
        <v>4182.6499999999996</v>
      </c>
      <c r="AB10">
        <v>4925</v>
      </c>
      <c r="AC10" s="1">
        <f>(Table2[[#This Row],[Close Price]]/Table2[[#This Row],[Day Low]])-1</f>
        <v>6.9450006292832711E-3</v>
      </c>
      <c r="AD10" s="1">
        <f>(Table2[[#This Row],[Day High]]/Table2[[#This Row],[Close Price]])-1</f>
        <v>4.5870829924552492E-2</v>
      </c>
      <c r="AE10" s="1">
        <f>(Table2[[#This Row],[Close Price]]/Table2[[#This Row],[Current Week Low]])-1</f>
        <v>5.2060296701851749E-2</v>
      </c>
      <c r="AF10" s="1">
        <f>(Table2[[#This Row],[Current Week High]]/Table2[[#This Row],[Close Price]])-1</f>
        <v>0.11921643486955746</v>
      </c>
      <c r="AG10" s="1">
        <f>(Table2[[#This Row],[Close Price]]/Table2[[#This Row],[Current Month Low]])-1</f>
        <v>5.2060296701851749E-2</v>
      </c>
      <c r="AH10" s="1">
        <f>(Table2[[#This Row],[Current Month High]]/Table2[[#This Row],[Close Price]])-1</f>
        <v>0.11921643486955746</v>
      </c>
      <c r="AI10">
        <v>33.169711844377801</v>
      </c>
      <c r="AJ10">
        <v>152.606199770378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7.0000000000000007E-2</v>
      </c>
      <c r="AM10" t="s">
        <v>3176</v>
      </c>
      <c r="AN10">
        <v>-3.07</v>
      </c>
      <c r="AO10" t="s">
        <v>3174</v>
      </c>
      <c r="AP10">
        <v>0.26074172673291102</v>
      </c>
      <c r="AQ10">
        <f>(Table2[[#This Row],[Sharpe Ratio]]-AVERAGE(Table2[Sharpe Ratio]))/_xlfn.STDEV.P(Table2[Sharpe Ratio])</f>
        <v>2.299162466605309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6.6905765925598608</v>
      </c>
      <c r="AS10">
        <f>_xlfn.RANK.AVG(Table2[[#This Row],[1Y Return vs Nifty Z-Score]],Table2[1Y Return vs Nifty Z-Score])</f>
        <v>68</v>
      </c>
      <c r="AT10">
        <f>_xlfn.RANK.AVG(Table2[[#This Row],[6M Return vs Nifty Z-Score]],Table2[6M Return vs Nifty Z-Score])</f>
        <v>10</v>
      </c>
      <c r="AU10">
        <f>_xlfn.RANK.AVG(Table2[[#This Row],[Sharpe Ratio Z-Score]],Table2[Sharpe Ratio Z-Score])</f>
        <v>8</v>
      </c>
      <c r="AV10">
        <f>(Table2[[#This Row],[Rank 1Y]]+Table2[[#This Row],[Rank 6M]]+Table2[[#This Row],[Rank Sharpe]])/3</f>
        <v>28.666666666666668</v>
      </c>
    </row>
    <row r="11" spans="1:48" x14ac:dyDescent="0.3">
      <c r="A11" t="s">
        <v>793</v>
      </c>
      <c r="B11" t="s">
        <v>794</v>
      </c>
      <c r="C11" t="s">
        <v>3142</v>
      </c>
      <c r="D11" t="s">
        <v>141</v>
      </c>
      <c r="E11">
        <v>20971.578789020001</v>
      </c>
      <c r="F11">
        <v>613.4</v>
      </c>
      <c r="G11">
        <v>155.882454992557</v>
      </c>
      <c r="H11">
        <f>(Table2[[#This Row],[1Y Return vs Nifty]]-AVERAGE(Table2[1Y Return vs Nifty]))/_xlfn.STDEV.P(Table2[1Y Return vs Nifty])</f>
        <v>2.219400756846337</v>
      </c>
      <c r="I11">
        <v>20.708195405365501</v>
      </c>
      <c r="J11">
        <f>(Table2[[#This Row],[1M Return vs Nifty]]-AVERAGE(Table2[1M Return vs Nifty]))/_xlfn.STDEV.P(Table2[1M Return vs Nifty])</f>
        <v>1.6239855593003423</v>
      </c>
      <c r="K11">
        <v>65.379449431256603</v>
      </c>
      <c r="L11">
        <f>(Table2[[#This Row],[6M Return vs Nifty]]-AVERAGE(Table2[6M Return vs Nifty]))/_xlfn.STDEV.P(Table2[6M Return vs Nifty])</f>
        <v>1.707613087262225</v>
      </c>
      <c r="M11">
        <v>4.9232506888249299</v>
      </c>
      <c r="N11">
        <f>(Table2[[#This Row],[1W Return vs Nifty]]-AVERAGE(Table2[1W Return vs Nifty]))/_xlfn.STDEV.P(Table2[1W Return vs Nifty])</f>
        <v>0.4549714547011296</v>
      </c>
      <c r="O11">
        <v>586.13</v>
      </c>
      <c r="P11">
        <v>538.06626814840604</v>
      </c>
      <c r="Q11">
        <v>404.69069129739</v>
      </c>
      <c r="R11">
        <v>62.949617431893799</v>
      </c>
      <c r="S11" s="1">
        <f>(Table2[[#This Row],[Close Price]]-Table2[[#This Row],[20D EMA]])/Table2[[#This Row],[20D EMA]]</f>
        <v>4.6525514817531914E-2</v>
      </c>
      <c r="T11" s="1">
        <f>(Table2[[#This Row],[Close Price]]-Table2[[#This Row],[50D EMA]])/Table2[[#This Row],[50D EMA]]</f>
        <v>0.14000827836844784</v>
      </c>
      <c r="U11" s="1">
        <f>(Table2[[#This Row],[Close Price]]-Table2[[#This Row],[200D EMA]])/Table2[[#This Row],[200D EMA]]</f>
        <v>0.51572549898173559</v>
      </c>
      <c r="V11">
        <v>0.77709762484079103</v>
      </c>
      <c r="W11">
        <v>609</v>
      </c>
      <c r="X11">
        <v>628.79999999999995</v>
      </c>
      <c r="Y11">
        <v>591.20000000000005</v>
      </c>
      <c r="Z11">
        <v>629.5</v>
      </c>
      <c r="AA11">
        <v>591.20000000000005</v>
      </c>
      <c r="AB11">
        <v>629.5</v>
      </c>
      <c r="AC11" s="1">
        <f>(Table2[[#This Row],[Close Price]]/Table2[[#This Row],[Day Low]])-1</f>
        <v>7.2249589490969157E-3</v>
      </c>
      <c r="AD11" s="1">
        <f>(Table2[[#This Row],[Day High]]/Table2[[#This Row],[Close Price]])-1</f>
        <v>2.5105966742745345E-2</v>
      </c>
      <c r="AE11" s="1">
        <f>(Table2[[#This Row],[Close Price]]/Table2[[#This Row],[Current Week Low]])-1</f>
        <v>3.755074424898508E-2</v>
      </c>
      <c r="AF11" s="1">
        <f>(Table2[[#This Row],[Current Week High]]/Table2[[#This Row],[Close Price]])-1</f>
        <v>2.624714704923381E-2</v>
      </c>
      <c r="AG11" s="1">
        <f>(Table2[[#This Row],[Close Price]]/Table2[[#This Row],[Current Month Low]])-1</f>
        <v>3.755074424898508E-2</v>
      </c>
      <c r="AH11" s="1">
        <f>(Table2[[#This Row],[Current Month High]]/Table2[[#This Row],[Close Price]])-1</f>
        <v>2.624714704923381E-2</v>
      </c>
      <c r="AI11">
        <v>3.8229540267362201</v>
      </c>
      <c r="AJ11">
        <v>192.025708164722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</v>
      </c>
      <c r="AM11" t="s">
        <v>3176</v>
      </c>
      <c r="AN11">
        <v>3.21</v>
      </c>
      <c r="AO11" t="s">
        <v>3176</v>
      </c>
      <c r="AP11">
        <v>0.22760778124220099</v>
      </c>
      <c r="AQ11">
        <f>(Table2[[#This Row],[Sharpe Ratio]]-AVERAGE(Table2[Sharpe Ratio]))/_xlfn.STDEV.P(Table2[Sharpe Ratio])</f>
        <v>1.9136345138444888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7.919605371954523</v>
      </c>
      <c r="AS11">
        <f>_xlfn.RANK.AVG(Table2[[#This Row],[1Y Return vs Nifty Z-Score]],Table2[1Y Return vs Nifty Z-Score])</f>
        <v>32</v>
      </c>
      <c r="AT11">
        <f>_xlfn.RANK.AVG(Table2[[#This Row],[6M Return vs Nifty Z-Score]],Table2[6M Return vs Nifty Z-Score])</f>
        <v>43</v>
      </c>
      <c r="AU11">
        <f>_xlfn.RANK.AVG(Table2[[#This Row],[Sharpe Ratio Z-Score]],Table2[Sharpe Ratio Z-Score])</f>
        <v>19</v>
      </c>
      <c r="AV11">
        <f>(Table2[[#This Row],[Rank 1Y]]+Table2[[#This Row],[Rank 6M]]+Table2[[#This Row],[Rank Sharpe]])/3</f>
        <v>31.333333333333332</v>
      </c>
    </row>
    <row r="12" spans="1:48" x14ac:dyDescent="0.3">
      <c r="A12" t="s">
        <v>871</v>
      </c>
      <c r="B12" t="s">
        <v>872</v>
      </c>
      <c r="C12" t="s">
        <v>3132</v>
      </c>
      <c r="D12" t="s">
        <v>46</v>
      </c>
      <c r="E12">
        <v>18074.11679534</v>
      </c>
      <c r="F12">
        <v>1554.1</v>
      </c>
      <c r="G12">
        <v>168.221619014661</v>
      </c>
      <c r="H12">
        <f>(Table2[[#This Row],[1Y Return vs Nifty]]-AVERAGE(Table2[1Y Return vs Nifty]))/_xlfn.STDEV.P(Table2[1Y Return vs Nifty])</f>
        <v>2.4283436903337954</v>
      </c>
      <c r="I12">
        <v>-6.5398340356495996</v>
      </c>
      <c r="J12">
        <f>(Table2[[#This Row],[1M Return vs Nifty]]-AVERAGE(Table2[1M Return vs Nifty]))/_xlfn.STDEV.P(Table2[1M Return vs Nifty])</f>
        <v>-0.72921318793289469</v>
      </c>
      <c r="K12">
        <v>106.38062931683</v>
      </c>
      <c r="L12">
        <f>(Table2[[#This Row],[6M Return vs Nifty]]-AVERAGE(Table2[6M Return vs Nifty]))/_xlfn.STDEV.P(Table2[6M Return vs Nifty])</f>
        <v>3.0410426961351242</v>
      </c>
      <c r="M12">
        <v>-0.95777056572114205</v>
      </c>
      <c r="N12">
        <f>(Table2[[#This Row],[1W Return vs Nifty]]-AVERAGE(Table2[1W Return vs Nifty]))/_xlfn.STDEV.P(Table2[1W Return vs Nifty])</f>
        <v>-0.64430626276458658</v>
      </c>
      <c r="O12">
        <v>1633.66</v>
      </c>
      <c r="P12">
        <v>1569.40745130799</v>
      </c>
      <c r="Q12">
        <v>1156.0167167177899</v>
      </c>
      <c r="R12">
        <v>27.633060927832201</v>
      </c>
      <c r="S12" s="1">
        <f>(Table2[[#This Row],[Close Price]]-Table2[[#This Row],[20D EMA]])/Table2[[#This Row],[20D EMA]]</f>
        <v>-4.8700463988834992E-2</v>
      </c>
      <c r="T12" s="1">
        <f>(Table2[[#This Row],[Close Price]]-Table2[[#This Row],[50D EMA]])/Table2[[#This Row],[50D EMA]]</f>
        <v>-9.7536502042426098E-3</v>
      </c>
      <c r="U12" s="1">
        <f>(Table2[[#This Row],[Close Price]]-Table2[[#This Row],[200D EMA]])/Table2[[#This Row],[200D EMA]]</f>
        <v>0.34435772210324467</v>
      </c>
      <c r="V12">
        <v>0.925657323614543</v>
      </c>
      <c r="W12">
        <v>1535.6</v>
      </c>
      <c r="X12">
        <v>1602.9</v>
      </c>
      <c r="Y12">
        <v>1535.6</v>
      </c>
      <c r="Z12">
        <v>1700</v>
      </c>
      <c r="AA12">
        <v>1535.6</v>
      </c>
      <c r="AB12">
        <v>1700</v>
      </c>
      <c r="AC12" s="1">
        <f>(Table2[[#This Row],[Close Price]]/Table2[[#This Row],[Day Low]])-1</f>
        <v>1.2047408179213237E-2</v>
      </c>
      <c r="AD12" s="1">
        <f>(Table2[[#This Row],[Day High]]/Table2[[#This Row],[Close Price]])-1</f>
        <v>3.1400810758638542E-2</v>
      </c>
      <c r="AE12" s="1">
        <f>(Table2[[#This Row],[Close Price]]/Table2[[#This Row],[Current Week Low]])-1</f>
        <v>1.2047408179213237E-2</v>
      </c>
      <c r="AF12" s="1">
        <f>(Table2[[#This Row],[Current Week High]]/Table2[[#This Row],[Close Price]])-1</f>
        <v>9.3880702657486603E-2</v>
      </c>
      <c r="AG12" s="1">
        <f>(Table2[[#This Row],[Close Price]]/Table2[[#This Row],[Current Month Low]])-1</f>
        <v>1.2047408179213237E-2</v>
      </c>
      <c r="AH12" s="1">
        <f>(Table2[[#This Row],[Current Month High]]/Table2[[#This Row],[Close Price]])-1</f>
        <v>9.3880702657486603E-2</v>
      </c>
      <c r="AI12">
        <v>15.6103210861592</v>
      </c>
      <c r="AJ12">
        <v>223.770833333333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0.05</v>
      </c>
      <c r="AM12" t="s">
        <v>3176</v>
      </c>
      <c r="AN12">
        <v>-8.24</v>
      </c>
      <c r="AO12" t="s">
        <v>3174</v>
      </c>
      <c r="AP12">
        <v>0.18566026785977199</v>
      </c>
      <c r="AQ12">
        <f>(Table2[[#This Row],[Sharpe Ratio]]-AVERAGE(Table2[Sharpe Ratio]))/_xlfn.STDEV.P(Table2[Sharpe Ratio])</f>
        <v>1.4255568424947493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5.5214237782661879</v>
      </c>
      <c r="AS12">
        <f>_xlfn.RANK.AVG(Table2[[#This Row],[1Y Return vs Nifty Z-Score]],Table2[1Y Return vs Nifty Z-Score])</f>
        <v>26</v>
      </c>
      <c r="AT12">
        <f>_xlfn.RANK.AVG(Table2[[#This Row],[6M Return vs Nifty Z-Score]],Table2[6M Return vs Nifty Z-Score])</f>
        <v>9</v>
      </c>
      <c r="AU12">
        <f>_xlfn.RANK.AVG(Table2[[#This Row],[Sharpe Ratio Z-Score]],Table2[Sharpe Ratio Z-Score])</f>
        <v>61</v>
      </c>
      <c r="AV12">
        <f>(Table2[[#This Row],[Rank 1Y]]+Table2[[#This Row],[Rank 6M]]+Table2[[#This Row],[Rank Sharpe]])/3</f>
        <v>32</v>
      </c>
    </row>
    <row r="13" spans="1:48" x14ac:dyDescent="0.3">
      <c r="A13" t="s">
        <v>926</v>
      </c>
      <c r="B13" t="s">
        <v>927</v>
      </c>
      <c r="C13" t="s">
        <v>3133</v>
      </c>
      <c r="D13" t="s">
        <v>54</v>
      </c>
      <c r="E13">
        <v>16556.779306165001</v>
      </c>
      <c r="F13">
        <v>12904.85</v>
      </c>
      <c r="G13">
        <v>218.64743587605301</v>
      </c>
      <c r="H13">
        <f>(Table2[[#This Row],[1Y Return vs Nifty]]-AVERAGE(Table2[1Y Return vs Nifty]))/_xlfn.STDEV.P(Table2[1Y Return vs Nifty])</f>
        <v>3.2822198589013341</v>
      </c>
      <c r="I13">
        <v>10.0015478113461</v>
      </c>
      <c r="J13">
        <f>(Table2[[#This Row],[1M Return vs Nifty]]-AVERAGE(Table2[1M Return vs Nifty]))/_xlfn.STDEV.P(Table2[1M Return vs Nifty])</f>
        <v>0.69933631962396314</v>
      </c>
      <c r="K13">
        <v>84.632966605355094</v>
      </c>
      <c r="L13">
        <f>(Table2[[#This Row],[6M Return vs Nifty]]-AVERAGE(Table2[6M Return vs Nifty]))/_xlfn.STDEV.P(Table2[6M Return vs Nifty])</f>
        <v>2.3337709184889097</v>
      </c>
      <c r="M13">
        <v>3.5106671103227098</v>
      </c>
      <c r="N13">
        <f>(Table2[[#This Row],[1W Return vs Nifty]]-AVERAGE(Table2[1W Return vs Nifty]))/_xlfn.STDEV.P(Table2[1W Return vs Nifty])</f>
        <v>0.19093199884894552</v>
      </c>
      <c r="O13">
        <v>11956.22</v>
      </c>
      <c r="P13">
        <v>10432.6606029616</v>
      </c>
      <c r="Q13">
        <v>7491.0260428073098</v>
      </c>
      <c r="R13">
        <v>79.116910639889596</v>
      </c>
      <c r="S13" s="1">
        <f>(Table2[[#This Row],[Close Price]]-Table2[[#This Row],[20D EMA]])/Table2[[#This Row],[20D EMA]]</f>
        <v>7.9341965939067782E-2</v>
      </c>
      <c r="T13" s="1">
        <f>(Table2[[#This Row],[Close Price]]-Table2[[#This Row],[50D EMA]])/Table2[[#This Row],[50D EMA]]</f>
        <v>0.23696633975963921</v>
      </c>
      <c r="U13" s="1">
        <f>(Table2[[#This Row],[Close Price]]-Table2[[#This Row],[200D EMA]])/Table2[[#This Row],[200D EMA]]</f>
        <v>0.72270793430105673</v>
      </c>
      <c r="V13">
        <v>0.53967401229873502</v>
      </c>
      <c r="W13">
        <v>12635</v>
      </c>
      <c r="X13">
        <v>13221.7</v>
      </c>
      <c r="Y13">
        <v>12330.8</v>
      </c>
      <c r="Z13">
        <v>13221.7</v>
      </c>
      <c r="AA13">
        <v>12330.8</v>
      </c>
      <c r="AB13">
        <v>13221.7</v>
      </c>
      <c r="AC13" s="1">
        <f>(Table2[[#This Row],[Close Price]]/Table2[[#This Row],[Day Low]])-1</f>
        <v>2.1357340720221663E-2</v>
      </c>
      <c r="AD13" s="1">
        <f>(Table2[[#This Row],[Day High]]/Table2[[#This Row],[Close Price]])-1</f>
        <v>2.4552784418261364E-2</v>
      </c>
      <c r="AE13" s="1">
        <f>(Table2[[#This Row],[Close Price]]/Table2[[#This Row],[Current Week Low]])-1</f>
        <v>4.655415707010091E-2</v>
      </c>
      <c r="AF13" s="1">
        <f>(Table2[[#This Row],[Current Week High]]/Table2[[#This Row],[Close Price]])-1</f>
        <v>2.4552784418261364E-2</v>
      </c>
      <c r="AG13" s="1">
        <f>(Table2[[#This Row],[Close Price]]/Table2[[#This Row],[Current Month Low]])-1</f>
        <v>4.655415707010091E-2</v>
      </c>
      <c r="AH13" s="1">
        <f>(Table2[[#This Row],[Current Month High]]/Table2[[#This Row],[Close Price]])-1</f>
        <v>2.4552784418261364E-2</v>
      </c>
      <c r="AI13">
        <v>2.4552784418261302</v>
      </c>
      <c r="AJ13">
        <v>279.55441176470498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0.69</v>
      </c>
      <c r="AM13" t="s">
        <v>3176</v>
      </c>
      <c r="AN13">
        <v>11.68</v>
      </c>
      <c r="AO13" t="s">
        <v>3176</v>
      </c>
      <c r="AP13">
        <v>0.17200274254860501</v>
      </c>
      <c r="AQ13">
        <f>(Table2[[#This Row],[Sharpe Ratio]]-AVERAGE(Table2[Sharpe Ratio]))/_xlfn.STDEV.P(Table2[Sharpe Ratio])</f>
        <v>1.2666455599712245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7.7729046558343775</v>
      </c>
      <c r="AS13">
        <f>_xlfn.RANK.AVG(Table2[[#This Row],[1Y Return vs Nifty Z-Score]],Table2[1Y Return vs Nifty Z-Score])</f>
        <v>9</v>
      </c>
      <c r="AT13">
        <f>_xlfn.RANK.AVG(Table2[[#This Row],[6M Return vs Nifty Z-Score]],Table2[6M Return vs Nifty Z-Score])</f>
        <v>16</v>
      </c>
      <c r="AU13">
        <f>_xlfn.RANK.AVG(Table2[[#This Row],[Sharpe Ratio Z-Score]],Table2[Sharpe Ratio Z-Score])</f>
        <v>77</v>
      </c>
      <c r="AV13">
        <f>(Table2[[#This Row],[Rank 1Y]]+Table2[[#This Row],[Rank 6M]]+Table2[[#This Row],[Rank Sharpe]])/3</f>
        <v>34</v>
      </c>
    </row>
    <row r="14" spans="1:48" x14ac:dyDescent="0.3">
      <c r="A14" t="s">
        <v>1270</v>
      </c>
      <c r="B14" t="s">
        <v>1271</v>
      </c>
      <c r="C14" t="s">
        <v>3140</v>
      </c>
      <c r="D14" t="s">
        <v>365</v>
      </c>
      <c r="E14">
        <v>9225.80117823</v>
      </c>
      <c r="F14">
        <v>406.55</v>
      </c>
      <c r="G14">
        <v>173.20411449815799</v>
      </c>
      <c r="H14">
        <f>(Table2[[#This Row],[1Y Return vs Nifty]]-AVERAGE(Table2[1Y Return vs Nifty]))/_xlfn.STDEV.P(Table2[1Y Return vs Nifty])</f>
        <v>2.5127138486804186</v>
      </c>
      <c r="I14">
        <v>28.634598943010701</v>
      </c>
      <c r="J14">
        <f>(Table2[[#This Row],[1M Return vs Nifty]]-AVERAGE(Table2[1M Return vs Nifty]))/_xlfn.STDEV.P(Table2[1M Return vs Nifty])</f>
        <v>2.3085269099044066</v>
      </c>
      <c r="K14">
        <v>81.595252983785898</v>
      </c>
      <c r="L14">
        <f>(Table2[[#This Row],[6M Return vs Nifty]]-AVERAGE(Table2[6M Return vs Nifty]))/_xlfn.STDEV.P(Table2[6M Return vs Nifty])</f>
        <v>2.2349791935292549</v>
      </c>
      <c r="M14">
        <v>9.6862562314232203</v>
      </c>
      <c r="N14">
        <f>(Table2[[#This Row],[1W Return vs Nifty]]-AVERAGE(Table2[1W Return vs Nifty]))/_xlfn.STDEV.P(Table2[1W Return vs Nifty])</f>
        <v>1.34527020291542</v>
      </c>
      <c r="O14">
        <v>387.32</v>
      </c>
      <c r="P14">
        <v>357.32539878699998</v>
      </c>
      <c r="Q14">
        <v>273.410629917432</v>
      </c>
      <c r="R14">
        <v>59.273687241512299</v>
      </c>
      <c r="S14" s="1">
        <f>(Table2[[#This Row],[Close Price]]-Table2[[#This Row],[20D EMA]])/Table2[[#This Row],[20D EMA]]</f>
        <v>4.9648869152122327E-2</v>
      </c>
      <c r="T14" s="1">
        <f>(Table2[[#This Row],[Close Price]]-Table2[[#This Row],[50D EMA]])/Table2[[#This Row],[50D EMA]]</f>
        <v>0.1377584727536891</v>
      </c>
      <c r="U14" s="1">
        <f>(Table2[[#This Row],[Close Price]]-Table2[[#This Row],[200D EMA]])/Table2[[#This Row],[200D EMA]]</f>
        <v>0.48695754851512218</v>
      </c>
      <c r="V14">
        <v>0.73353372037850195</v>
      </c>
      <c r="W14">
        <v>401.5</v>
      </c>
      <c r="X14">
        <v>426.95</v>
      </c>
      <c r="Y14">
        <v>393.2</v>
      </c>
      <c r="Z14">
        <v>428.85</v>
      </c>
      <c r="AA14">
        <v>393.2</v>
      </c>
      <c r="AB14">
        <v>428.85</v>
      </c>
      <c r="AC14" s="1">
        <f>(Table2[[#This Row],[Close Price]]/Table2[[#This Row],[Day Low]])-1</f>
        <v>1.2577833125778426E-2</v>
      </c>
      <c r="AD14" s="1">
        <f>(Table2[[#This Row],[Day High]]/Table2[[#This Row],[Close Price]])-1</f>
        <v>5.0178329848727055E-2</v>
      </c>
      <c r="AE14" s="1">
        <f>(Table2[[#This Row],[Close Price]]/Table2[[#This Row],[Current Week Low]])-1</f>
        <v>3.3952187182095583E-2</v>
      </c>
      <c r="AF14" s="1">
        <f>(Table2[[#This Row],[Current Week High]]/Table2[[#This Row],[Close Price]])-1</f>
        <v>5.4851801746402584E-2</v>
      </c>
      <c r="AG14" s="1">
        <f>(Table2[[#This Row],[Close Price]]/Table2[[#This Row],[Current Month Low]])-1</f>
        <v>3.3952187182095583E-2</v>
      </c>
      <c r="AH14" s="1">
        <f>(Table2[[#This Row],[Current Month High]]/Table2[[#This Row],[Close Price]])-1</f>
        <v>5.4851801746402584E-2</v>
      </c>
      <c r="AI14">
        <v>5.4851801746402504</v>
      </c>
      <c r="AJ14">
        <v>193.32611832611801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0.26</v>
      </c>
      <c r="AM14" t="s">
        <v>3176</v>
      </c>
      <c r="AN14">
        <v>3.12</v>
      </c>
      <c r="AO14" t="s">
        <v>3176</v>
      </c>
      <c r="AP14">
        <v>0.17701668269805801</v>
      </c>
      <c r="AQ14">
        <f>(Table2[[#This Row],[Sharpe Ratio]]-AVERAGE(Table2[Sharpe Ratio]))/_xlfn.STDEV.P(Table2[Sharpe Ratio])</f>
        <v>1.3249849473413724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9.7264751023708733</v>
      </c>
      <c r="AS14">
        <f>_xlfn.RANK.AVG(Table2[[#This Row],[1Y Return vs Nifty Z-Score]],Table2[1Y Return vs Nifty Z-Score])</f>
        <v>20</v>
      </c>
      <c r="AT14">
        <f>_xlfn.RANK.AVG(Table2[[#This Row],[6M Return vs Nifty Z-Score]],Table2[6M Return vs Nifty Z-Score])</f>
        <v>19</v>
      </c>
      <c r="AU14">
        <f>_xlfn.RANK.AVG(Table2[[#This Row],[Sharpe Ratio Z-Score]],Table2[Sharpe Ratio Z-Score])</f>
        <v>72</v>
      </c>
      <c r="AV14">
        <f>(Table2[[#This Row],[Rank 1Y]]+Table2[[#This Row],[Rank 6M]]+Table2[[#This Row],[Rank Sharpe]])/3</f>
        <v>37</v>
      </c>
    </row>
    <row r="15" spans="1:48" x14ac:dyDescent="0.3">
      <c r="A15" t="s">
        <v>1018</v>
      </c>
      <c r="B15" t="s">
        <v>1019</v>
      </c>
      <c r="C15" t="s">
        <v>3131</v>
      </c>
      <c r="D15" t="s">
        <v>360</v>
      </c>
      <c r="E15">
        <v>13935.260642720001</v>
      </c>
      <c r="F15">
        <v>401.3</v>
      </c>
      <c r="G15">
        <v>101.15664620530001</v>
      </c>
      <c r="H15">
        <f>(Table2[[#This Row],[1Y Return vs Nifty]]-AVERAGE(Table2[1Y Return vs Nifty]))/_xlfn.STDEV.P(Table2[1Y Return vs Nifty])</f>
        <v>1.2927114766811929</v>
      </c>
      <c r="I15">
        <v>35.3561601180132</v>
      </c>
      <c r="J15">
        <f>(Table2[[#This Row],[1M Return vs Nifty]]-AVERAGE(Table2[1M Return vs Nifty]))/_xlfn.STDEV.P(Table2[1M Return vs Nifty])</f>
        <v>2.8890154685617397</v>
      </c>
      <c r="K15">
        <v>118.40562382518399</v>
      </c>
      <c r="L15">
        <f>(Table2[[#This Row],[6M Return vs Nifty]]-AVERAGE(Table2[6M Return vs Nifty]))/_xlfn.STDEV.P(Table2[6M Return vs Nifty])</f>
        <v>3.4321164108116893</v>
      </c>
      <c r="M15">
        <v>13.365937195511099</v>
      </c>
      <c r="N15">
        <f>(Table2[[#This Row],[1W Return vs Nifty]]-AVERAGE(Table2[1W Return vs Nifty]))/_xlfn.STDEV.P(Table2[1W Return vs Nifty])</f>
        <v>2.0330744321685894</v>
      </c>
      <c r="O15">
        <v>364.84</v>
      </c>
      <c r="P15">
        <v>322.99856070255299</v>
      </c>
      <c r="Q15">
        <v>244.99481513527101</v>
      </c>
      <c r="R15">
        <v>67.781969138358605</v>
      </c>
      <c r="S15" s="1">
        <f>(Table2[[#This Row],[Close Price]]-Table2[[#This Row],[20D EMA]])/Table2[[#This Row],[20D EMA]]</f>
        <v>9.9934217739283085E-2</v>
      </c>
      <c r="T15" s="1">
        <f>(Table2[[#This Row],[Close Price]]-Table2[[#This Row],[50D EMA]])/Table2[[#This Row],[50D EMA]]</f>
        <v>0.24242039694274131</v>
      </c>
      <c r="U15" s="1">
        <f>(Table2[[#This Row],[Close Price]]-Table2[[#This Row],[200D EMA]])/Table2[[#This Row],[200D EMA]]</f>
        <v>0.63799384806746595</v>
      </c>
      <c r="V15">
        <v>1.0139403543319501</v>
      </c>
      <c r="W15">
        <v>397</v>
      </c>
      <c r="X15">
        <v>418.1</v>
      </c>
      <c r="Y15">
        <v>379.55</v>
      </c>
      <c r="Z15">
        <v>418.7</v>
      </c>
      <c r="AA15">
        <v>379.55</v>
      </c>
      <c r="AB15">
        <v>418.7</v>
      </c>
      <c r="AC15" s="1">
        <f>(Table2[[#This Row],[Close Price]]/Table2[[#This Row],[Day Low]])-1</f>
        <v>1.0831234256927003E-2</v>
      </c>
      <c r="AD15" s="1">
        <f>(Table2[[#This Row],[Day High]]/Table2[[#This Row],[Close Price]])-1</f>
        <v>4.1863942187889469E-2</v>
      </c>
      <c r="AE15" s="1">
        <f>(Table2[[#This Row],[Close Price]]/Table2[[#This Row],[Current Week Low]])-1</f>
        <v>5.7304702937689411E-2</v>
      </c>
      <c r="AF15" s="1">
        <f>(Table2[[#This Row],[Current Week High]]/Table2[[#This Row],[Close Price]])-1</f>
        <v>4.3359082980313879E-2</v>
      </c>
      <c r="AG15" s="1">
        <f>(Table2[[#This Row],[Close Price]]/Table2[[#This Row],[Current Month Low]])-1</f>
        <v>5.7304702937689411E-2</v>
      </c>
      <c r="AH15" s="1">
        <f>(Table2[[#This Row],[Current Month High]]/Table2[[#This Row],[Close Price]])-1</f>
        <v>4.3359082980313879E-2</v>
      </c>
      <c r="AI15">
        <v>4.3359082980313799</v>
      </c>
      <c r="AJ15">
        <v>173.73806275579801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0.38</v>
      </c>
      <c r="AM15" t="s">
        <v>3176</v>
      </c>
      <c r="AN15">
        <v>13.52</v>
      </c>
      <c r="AO15" t="s">
        <v>3176</v>
      </c>
      <c r="AP15">
        <v>0.19979191686011</v>
      </c>
      <c r="AQ15">
        <f>(Table2[[#This Row],[Sharpe Ratio]]-AVERAGE(Table2[Sharpe Ratio]))/_xlfn.STDEV.P(Table2[Sharpe Ratio])</f>
        <v>1.5899847615834171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11.236902549806629</v>
      </c>
      <c r="AS15">
        <f>_xlfn.RANK.AVG(Table2[[#This Row],[1Y Return vs Nifty Z-Score]],Table2[1Y Return vs Nifty Z-Score])</f>
        <v>73</v>
      </c>
      <c r="AT15">
        <f>_xlfn.RANK.AVG(Table2[[#This Row],[6M Return vs Nifty Z-Score]],Table2[6M Return vs Nifty Z-Score])</f>
        <v>5</v>
      </c>
      <c r="AU15">
        <f>_xlfn.RANK.AVG(Table2[[#This Row],[Sharpe Ratio Z-Score]],Table2[Sharpe Ratio Z-Score])</f>
        <v>34</v>
      </c>
      <c r="AV15">
        <f>(Table2[[#This Row],[Rank 1Y]]+Table2[[#This Row],[Rank 6M]]+Table2[[#This Row],[Rank Sharpe]])/3</f>
        <v>37.333333333333336</v>
      </c>
    </row>
    <row r="16" spans="1:48" x14ac:dyDescent="0.3">
      <c r="A16" t="s">
        <v>1008</v>
      </c>
      <c r="B16" t="s">
        <v>1009</v>
      </c>
      <c r="C16" t="s">
        <v>3135</v>
      </c>
      <c r="D16" t="s">
        <v>124</v>
      </c>
      <c r="E16">
        <v>14183.587364499999</v>
      </c>
      <c r="F16">
        <v>977.5</v>
      </c>
      <c r="G16">
        <v>109.072614006568</v>
      </c>
      <c r="H16">
        <f>(Table2[[#This Row],[1Y Return vs Nifty]]-AVERAGE(Table2[1Y Return vs Nifty]))/_xlfn.STDEV.P(Table2[1Y Return vs Nifty])</f>
        <v>1.4267550416120347</v>
      </c>
      <c r="I16">
        <v>6.27574099193719</v>
      </c>
      <c r="J16">
        <f>(Table2[[#This Row],[1M Return vs Nifty]]-AVERAGE(Table2[1M Return vs Nifty]))/_xlfn.STDEV.P(Table2[1M Return vs Nifty])</f>
        <v>0.3775675855272243</v>
      </c>
      <c r="K16">
        <v>80.206010201796303</v>
      </c>
      <c r="L16">
        <f>(Table2[[#This Row],[6M Return vs Nifty]]-AVERAGE(Table2[6M Return vs Nifty]))/_xlfn.STDEV.P(Table2[6M Return vs Nifty])</f>
        <v>2.1897986044684585</v>
      </c>
      <c r="M16">
        <v>2.9676634198709899</v>
      </c>
      <c r="N16">
        <f>(Table2[[#This Row],[1W Return vs Nifty]]-AVERAGE(Table2[1W Return vs Nifty]))/_xlfn.STDEV.P(Table2[1W Return vs Nifty])</f>
        <v>8.9434005289780974E-2</v>
      </c>
      <c r="O16">
        <v>940.26</v>
      </c>
      <c r="P16">
        <v>863.86766993855599</v>
      </c>
      <c r="Q16">
        <v>636.14293674933901</v>
      </c>
      <c r="R16">
        <v>68.947265212383996</v>
      </c>
      <c r="S16" s="1">
        <f>(Table2[[#This Row],[Close Price]]-Table2[[#This Row],[20D EMA]])/Table2[[#This Row],[20D EMA]]</f>
        <v>3.9606066407163985E-2</v>
      </c>
      <c r="T16" s="1">
        <f>(Table2[[#This Row],[Close Price]]-Table2[[#This Row],[50D EMA]])/Table2[[#This Row],[50D EMA]]</f>
        <v>0.13153904702733729</v>
      </c>
      <c r="U16" s="1">
        <f>(Table2[[#This Row],[Close Price]]-Table2[[#This Row],[200D EMA]])/Table2[[#This Row],[200D EMA]]</f>
        <v>0.53660434397806855</v>
      </c>
      <c r="V16">
        <v>0.80051160649594599</v>
      </c>
      <c r="W16">
        <v>972.5</v>
      </c>
      <c r="X16">
        <v>997.65</v>
      </c>
      <c r="Y16">
        <v>930</v>
      </c>
      <c r="Z16">
        <v>999</v>
      </c>
      <c r="AA16">
        <v>930</v>
      </c>
      <c r="AB16">
        <v>999</v>
      </c>
      <c r="AC16" s="1">
        <f>(Table2[[#This Row],[Close Price]]/Table2[[#This Row],[Day Low]])-1</f>
        <v>5.1413881748072487E-3</v>
      </c>
      <c r="AD16" s="1">
        <f>(Table2[[#This Row],[Day High]]/Table2[[#This Row],[Close Price]])-1</f>
        <v>2.0613810741687999E-2</v>
      </c>
      <c r="AE16" s="1">
        <f>(Table2[[#This Row],[Close Price]]/Table2[[#This Row],[Current Week Low]])-1</f>
        <v>5.1075268817204256E-2</v>
      </c>
      <c r="AF16" s="1">
        <f>(Table2[[#This Row],[Current Week High]]/Table2[[#This Row],[Close Price]])-1</f>
        <v>2.1994884910485846E-2</v>
      </c>
      <c r="AG16" s="1">
        <f>(Table2[[#This Row],[Close Price]]/Table2[[#This Row],[Current Month Low]])-1</f>
        <v>5.1075268817204256E-2</v>
      </c>
      <c r="AH16" s="1">
        <f>(Table2[[#This Row],[Current Month High]]/Table2[[#This Row],[Close Price]])-1</f>
        <v>2.1994884910485846E-2</v>
      </c>
      <c r="AI16">
        <v>4.2455242966751898</v>
      </c>
      <c r="AJ16">
        <v>161.29377171879099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0.3</v>
      </c>
      <c r="AM16" t="s">
        <v>3176</v>
      </c>
      <c r="AN16">
        <v>6.05</v>
      </c>
      <c r="AO16" t="s">
        <v>3176</v>
      </c>
      <c r="AP16">
        <v>0.19830683127430099</v>
      </c>
      <c r="AQ16">
        <f>(Table2[[#This Row],[Sharpe Ratio]]-AVERAGE(Table2[Sharpe Ratio]))/_xlfn.STDEV.P(Table2[Sharpe Ratio])</f>
        <v>1.5727051410283559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5.6562603779258547</v>
      </c>
      <c r="AS16">
        <f>_xlfn.RANK.AVG(Table2[[#This Row],[1Y Return vs Nifty Z-Score]],Table2[1Y Return vs Nifty Z-Score])</f>
        <v>60</v>
      </c>
      <c r="AT16">
        <f>_xlfn.RANK.AVG(Table2[[#This Row],[6M Return vs Nifty Z-Score]],Table2[6M Return vs Nifty Z-Score])</f>
        <v>23</v>
      </c>
      <c r="AU16">
        <f>_xlfn.RANK.AVG(Table2[[#This Row],[Sharpe Ratio Z-Score]],Table2[Sharpe Ratio Z-Score])</f>
        <v>38</v>
      </c>
      <c r="AV16">
        <f>(Table2[[#This Row],[Rank 1Y]]+Table2[[#This Row],[Rank 6M]]+Table2[[#This Row],[Rank Sharpe]])/3</f>
        <v>40.333333333333336</v>
      </c>
    </row>
    <row r="17" spans="1:48" x14ac:dyDescent="0.3">
      <c r="A17" t="s">
        <v>368</v>
      </c>
      <c r="B17" t="s">
        <v>369</v>
      </c>
      <c r="C17" t="s">
        <v>3139</v>
      </c>
      <c r="D17" t="s">
        <v>81</v>
      </c>
      <c r="E17">
        <v>66844.476972980003</v>
      </c>
      <c r="F17">
        <v>648.20000000000005</v>
      </c>
      <c r="G17">
        <v>142.404924915343</v>
      </c>
      <c r="H17">
        <f>(Table2[[#This Row],[1Y Return vs Nifty]]-AVERAGE(Table2[1Y Return vs Nifty]))/_xlfn.STDEV.P(Table2[1Y Return vs Nifty])</f>
        <v>1.9911815139986055</v>
      </c>
      <c r="I17">
        <v>13.164968926822</v>
      </c>
      <c r="J17">
        <f>(Table2[[#This Row],[1M Return vs Nifty]]-AVERAGE(Table2[1M Return vs Nifty]))/_xlfn.STDEV.P(Table2[1M Return vs Nifty])</f>
        <v>0.97253620815255293</v>
      </c>
      <c r="K17">
        <v>49.211387562185401</v>
      </c>
      <c r="L17">
        <f>(Table2[[#This Row],[6M Return vs Nifty]]-AVERAGE(Table2[6M Return vs Nifty]))/_xlfn.STDEV.P(Table2[6M Return vs Nifty])</f>
        <v>1.18179962349178</v>
      </c>
      <c r="M17">
        <v>7.2393654449045002</v>
      </c>
      <c r="N17">
        <f>(Table2[[#This Row],[1W Return vs Nifty]]-AVERAGE(Table2[1W Return vs Nifty]))/_xlfn.STDEV.P(Table2[1W Return vs Nifty])</f>
        <v>0.8878985318620386</v>
      </c>
      <c r="O17">
        <v>605.82000000000005</v>
      </c>
      <c r="P17">
        <v>557.03954507756998</v>
      </c>
      <c r="Q17">
        <v>431.86599262531701</v>
      </c>
      <c r="R17">
        <v>75.961191144120704</v>
      </c>
      <c r="S17" s="1">
        <f>(Table2[[#This Row],[Close Price]]-Table2[[#This Row],[20D EMA]])/Table2[[#This Row],[20D EMA]]</f>
        <v>6.9954772044501651E-2</v>
      </c>
      <c r="T17" s="1">
        <f>(Table2[[#This Row],[Close Price]]-Table2[[#This Row],[50D EMA]])/Table2[[#This Row],[50D EMA]]</f>
        <v>0.16365167559106708</v>
      </c>
      <c r="U17" s="1">
        <f>(Table2[[#This Row],[Close Price]]-Table2[[#This Row],[200D EMA]])/Table2[[#This Row],[200D EMA]]</f>
        <v>0.50092855438694484</v>
      </c>
      <c r="V17">
        <v>1.60938833983297</v>
      </c>
      <c r="W17">
        <v>633</v>
      </c>
      <c r="X17">
        <v>655</v>
      </c>
      <c r="Y17">
        <v>616</v>
      </c>
      <c r="Z17">
        <v>662.75</v>
      </c>
      <c r="AA17">
        <v>616</v>
      </c>
      <c r="AB17">
        <v>662.75</v>
      </c>
      <c r="AC17" s="1">
        <f>(Table2[[#This Row],[Close Price]]/Table2[[#This Row],[Day Low]])-1</f>
        <v>2.4012638230647809E-2</v>
      </c>
      <c r="AD17" s="1">
        <f>(Table2[[#This Row],[Day High]]/Table2[[#This Row],[Close Price]])-1</f>
        <v>1.0490589324282595E-2</v>
      </c>
      <c r="AE17" s="1">
        <f>(Table2[[#This Row],[Close Price]]/Table2[[#This Row],[Current Week Low]])-1</f>
        <v>5.2272727272727249E-2</v>
      </c>
      <c r="AF17" s="1">
        <f>(Table2[[#This Row],[Current Week High]]/Table2[[#This Row],[Close Price]])-1</f>
        <v>2.244677568651654E-2</v>
      </c>
      <c r="AG17" s="1">
        <f>(Table2[[#This Row],[Close Price]]/Table2[[#This Row],[Current Month Low]])-1</f>
        <v>5.2272727272727249E-2</v>
      </c>
      <c r="AH17" s="1">
        <f>(Table2[[#This Row],[Current Month High]]/Table2[[#This Row],[Close Price]])-1</f>
        <v>2.244677568651654E-2</v>
      </c>
      <c r="AI17">
        <v>2.24467756865165</v>
      </c>
      <c r="AJ17">
        <v>219.62524654832299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0.41</v>
      </c>
      <c r="AM17" t="s">
        <v>3176</v>
      </c>
      <c r="AN17">
        <v>19.059999999999999</v>
      </c>
      <c r="AO17" t="s">
        <v>3176</v>
      </c>
      <c r="AP17">
        <v>0.24435479268667601</v>
      </c>
      <c r="AQ17">
        <f>(Table2[[#This Row],[Sharpe Ratio]]-AVERAGE(Table2[Sharpe Ratio]))/_xlfn.STDEV.P(Table2[Sharpe Ratio])</f>
        <v>2.1084933192608468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7.1419091967658241</v>
      </c>
      <c r="AS17">
        <f>_xlfn.RANK.AVG(Table2[[#This Row],[1Y Return vs Nifty Z-Score]],Table2[1Y Return vs Nifty Z-Score])</f>
        <v>34</v>
      </c>
      <c r="AT17">
        <f>_xlfn.RANK.AVG(Table2[[#This Row],[6M Return vs Nifty Z-Score]],Table2[6M Return vs Nifty Z-Score])</f>
        <v>79</v>
      </c>
      <c r="AU17">
        <f>_xlfn.RANK.AVG(Table2[[#This Row],[Sharpe Ratio Z-Score]],Table2[Sharpe Ratio Z-Score])</f>
        <v>10</v>
      </c>
      <c r="AV17">
        <f>(Table2[[#This Row],[Rank 1Y]]+Table2[[#This Row],[Rank 6M]]+Table2[[#This Row],[Rank Sharpe]])/3</f>
        <v>41</v>
      </c>
    </row>
    <row r="18" spans="1:48" x14ac:dyDescent="0.3">
      <c r="A18" t="s">
        <v>1016</v>
      </c>
      <c r="B18" t="s">
        <v>1017</v>
      </c>
      <c r="C18" t="s">
        <v>3140</v>
      </c>
      <c r="D18" t="s">
        <v>168</v>
      </c>
      <c r="E18">
        <v>13940.9360896</v>
      </c>
      <c r="F18">
        <v>13779.55</v>
      </c>
      <c r="G18">
        <v>126.17509217126999</v>
      </c>
      <c r="H18">
        <f>(Table2[[#This Row],[1Y Return vs Nifty]]-AVERAGE(Table2[1Y Return vs Nifty]))/_xlfn.STDEV.P(Table2[1Y Return vs Nifty])</f>
        <v>1.7163566670735877</v>
      </c>
      <c r="I18">
        <v>1.66528965354789</v>
      </c>
      <c r="J18">
        <f>(Table2[[#This Row],[1M Return vs Nifty]]-AVERAGE(Table2[1M Return vs Nifty]))/_xlfn.STDEV.P(Table2[1M Return vs Nifty])</f>
        <v>-2.0600962299818806E-2</v>
      </c>
      <c r="K18">
        <v>55.558239211032898</v>
      </c>
      <c r="L18">
        <f>(Table2[[#This Row],[6M Return vs Nifty]]-AVERAGE(Table2[6M Return vs Nifty]))/_xlfn.STDEV.P(Table2[6M Return vs Nifty])</f>
        <v>1.3882102666809737</v>
      </c>
      <c r="M18">
        <v>-1.5947505089777201</v>
      </c>
      <c r="N18">
        <f>(Table2[[#This Row],[1W Return vs Nifty]]-AVERAGE(Table2[1W Return vs Nifty]))/_xlfn.STDEV.P(Table2[1W Return vs Nifty])</f>
        <v>-0.76337025314776352</v>
      </c>
      <c r="O18">
        <v>13840.38</v>
      </c>
      <c r="P18">
        <v>13101.711277129099</v>
      </c>
      <c r="Q18">
        <v>10091.4693420767</v>
      </c>
      <c r="R18">
        <v>40.226142920170403</v>
      </c>
      <c r="S18" s="1">
        <f>(Table2[[#This Row],[Close Price]]-Table2[[#This Row],[20D EMA]])/Table2[[#This Row],[20D EMA]]</f>
        <v>-4.3951105388724829E-3</v>
      </c>
      <c r="T18" s="1">
        <f>(Table2[[#This Row],[Close Price]]-Table2[[#This Row],[50D EMA]])/Table2[[#This Row],[50D EMA]]</f>
        <v>5.173665550500748E-2</v>
      </c>
      <c r="U18" s="1">
        <f>(Table2[[#This Row],[Close Price]]-Table2[[#This Row],[200D EMA]])/Table2[[#This Row],[200D EMA]]</f>
        <v>0.36546517983716514</v>
      </c>
      <c r="V18">
        <v>0.73196548354684698</v>
      </c>
      <c r="W18">
        <v>13750</v>
      </c>
      <c r="X18">
        <v>14027.85</v>
      </c>
      <c r="Y18">
        <v>13697.25</v>
      </c>
      <c r="Z18">
        <v>14400</v>
      </c>
      <c r="AA18">
        <v>13697.25</v>
      </c>
      <c r="AB18">
        <v>14400</v>
      </c>
      <c r="AC18" s="1">
        <f>(Table2[[#This Row],[Close Price]]/Table2[[#This Row],[Day Low]])-1</f>
        <v>2.1490909090908783E-3</v>
      </c>
      <c r="AD18" s="1">
        <f>(Table2[[#This Row],[Day High]]/Table2[[#This Row],[Close Price]])-1</f>
        <v>1.8019456368314035E-2</v>
      </c>
      <c r="AE18" s="1">
        <f>(Table2[[#This Row],[Close Price]]/Table2[[#This Row],[Current Week Low]])-1</f>
        <v>6.0085053569145508E-3</v>
      </c>
      <c r="AF18" s="1">
        <f>(Table2[[#This Row],[Current Week High]]/Table2[[#This Row],[Close Price]])-1</f>
        <v>4.5026869527669655E-2</v>
      </c>
      <c r="AG18" s="1">
        <f>(Table2[[#This Row],[Close Price]]/Table2[[#This Row],[Current Month Low]])-1</f>
        <v>6.0085053569145508E-3</v>
      </c>
      <c r="AH18" s="1">
        <f>(Table2[[#This Row],[Current Month High]]/Table2[[#This Row],[Close Price]])-1</f>
        <v>4.5026869527669655E-2</v>
      </c>
      <c r="AI18">
        <v>7.4055393681216</v>
      </c>
      <c r="AJ18">
        <v>227.14592656782301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0.14000000000000001</v>
      </c>
      <c r="AM18" t="s">
        <v>3176</v>
      </c>
      <c r="AN18">
        <v>-3.27</v>
      </c>
      <c r="AO18" t="s">
        <v>3174</v>
      </c>
      <c r="AP18">
        <v>0.235128548469277</v>
      </c>
      <c r="AQ18">
        <f>(Table2[[#This Row],[Sharpe Ratio]]-AVERAGE(Table2[Sharpe Ratio]))/_xlfn.STDEV.P(Table2[Sharpe Ratio])</f>
        <v>2.0011419310658467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4.3217376493728255</v>
      </c>
      <c r="AS18">
        <f>_xlfn.RANK.AVG(Table2[[#This Row],[1Y Return vs Nifty Z-Score]],Table2[1Y Return vs Nifty Z-Score])</f>
        <v>46</v>
      </c>
      <c r="AT18">
        <f>_xlfn.RANK.AVG(Table2[[#This Row],[6M Return vs Nifty Z-Score]],Table2[6M Return vs Nifty Z-Score])</f>
        <v>62</v>
      </c>
      <c r="AU18">
        <f>_xlfn.RANK.AVG(Table2[[#This Row],[Sharpe Ratio Z-Score]],Table2[Sharpe Ratio Z-Score])</f>
        <v>16</v>
      </c>
      <c r="AV18">
        <f>(Table2[[#This Row],[Rank 1Y]]+Table2[[#This Row],[Rank 6M]]+Table2[[#This Row],[Rank Sharpe]])/3</f>
        <v>41.333333333333336</v>
      </c>
    </row>
    <row r="19" spans="1:48" x14ac:dyDescent="0.3">
      <c r="A19" t="s">
        <v>791</v>
      </c>
      <c r="B19" t="s">
        <v>792</v>
      </c>
      <c r="C19" t="s">
        <v>3140</v>
      </c>
      <c r="D19" t="s">
        <v>316</v>
      </c>
      <c r="E19">
        <v>20980.198799999998</v>
      </c>
      <c r="F19">
        <v>1831.5</v>
      </c>
      <c r="G19">
        <v>96.329200079823806</v>
      </c>
      <c r="H19">
        <f>(Table2[[#This Row],[1Y Return vs Nifty]]-AVERAGE(Table2[1Y Return vs Nifty]))/_xlfn.STDEV.P(Table2[1Y Return vs Nifty])</f>
        <v>1.2109668177316257</v>
      </c>
      <c r="I19">
        <v>-18.456295722649401</v>
      </c>
      <c r="J19">
        <f>(Table2[[#This Row],[1M Return vs Nifty]]-AVERAGE(Table2[1M Return vs Nifty]))/_xlfn.STDEV.P(Table2[1M Return vs Nifty])</f>
        <v>-1.7583445889394889</v>
      </c>
      <c r="K19">
        <v>116.496759074729</v>
      </c>
      <c r="L19">
        <f>(Table2[[#This Row],[6M Return vs Nifty]]-AVERAGE(Table2[6M Return vs Nifty]))/_xlfn.STDEV.P(Table2[6M Return vs Nifty])</f>
        <v>3.370036812500274</v>
      </c>
      <c r="M19">
        <v>8.5758313160619899</v>
      </c>
      <c r="N19">
        <f>(Table2[[#This Row],[1W Return vs Nifty]]-AVERAGE(Table2[1W Return vs Nifty]))/_xlfn.STDEV.P(Table2[1W Return vs Nifty])</f>
        <v>1.137710101779623</v>
      </c>
      <c r="O19">
        <v>1910.62</v>
      </c>
      <c r="P19">
        <v>1946.14463568472</v>
      </c>
      <c r="Q19">
        <v>1430.93333372497</v>
      </c>
      <c r="R19">
        <v>42.742886063830099</v>
      </c>
      <c r="S19" s="1">
        <f>(Table2[[#This Row],[Close Price]]-Table2[[#This Row],[20D EMA]])/Table2[[#This Row],[20D EMA]]</f>
        <v>-4.1410641571845735E-2</v>
      </c>
      <c r="T19" s="1">
        <f>(Table2[[#This Row],[Close Price]]-Table2[[#This Row],[50D EMA]])/Table2[[#This Row],[50D EMA]]</f>
        <v>-5.8908589620002276E-2</v>
      </c>
      <c r="U19" s="1">
        <f>(Table2[[#This Row],[Close Price]]-Table2[[#This Row],[200D EMA]])/Table2[[#This Row],[200D EMA]]</f>
        <v>0.27993384236307139</v>
      </c>
      <c r="V19">
        <v>0.47766906591194302</v>
      </c>
      <c r="W19">
        <v>1824</v>
      </c>
      <c r="X19">
        <v>1899.9</v>
      </c>
      <c r="Y19">
        <v>1790</v>
      </c>
      <c r="Z19">
        <v>1994.95</v>
      </c>
      <c r="AA19">
        <v>1790</v>
      </c>
      <c r="AB19">
        <v>1994.95</v>
      </c>
      <c r="AC19" s="1">
        <f>(Table2[[#This Row],[Close Price]]/Table2[[#This Row],[Day Low]])-1</f>
        <v>4.1118421052630527E-3</v>
      </c>
      <c r="AD19" s="1">
        <f>(Table2[[#This Row],[Day High]]/Table2[[#This Row],[Close Price]])-1</f>
        <v>3.7346437346437389E-2</v>
      </c>
      <c r="AE19" s="1">
        <f>(Table2[[#This Row],[Close Price]]/Table2[[#This Row],[Current Week Low]])-1</f>
        <v>2.3184357541899514E-2</v>
      </c>
      <c r="AF19" s="1">
        <f>(Table2[[#This Row],[Current Week High]]/Table2[[#This Row],[Close Price]])-1</f>
        <v>8.9243789243789173E-2</v>
      </c>
      <c r="AG19" s="1">
        <f>(Table2[[#This Row],[Close Price]]/Table2[[#This Row],[Current Month Low]])-1</f>
        <v>2.3184357541899514E-2</v>
      </c>
      <c r="AH19" s="1">
        <f>(Table2[[#This Row],[Current Month High]]/Table2[[#This Row],[Close Price]])-1</f>
        <v>8.9243789243789173E-2</v>
      </c>
      <c r="AI19">
        <v>54.725634725634698</v>
      </c>
      <c r="AJ19">
        <v>182.50809810273</v>
      </c>
      <c r="AK19" t="str">
        <f>IF(AND(Table2[[#This Row],[20D EMA]]&gt;Table2[[#This Row],[50D EMA]],Table2[[#This Row],[50D EMA]]&gt;Table2[[#This Row],[200D EMA]]),"Uptrend","Downtrend/NoTrend")</f>
        <v>Downtrend/NoTrend</v>
      </c>
      <c r="AL19">
        <v>0</v>
      </c>
      <c r="AM19" t="s">
        <v>3175</v>
      </c>
      <c r="AN19">
        <v>1.67</v>
      </c>
      <c r="AO19" t="s">
        <v>3176</v>
      </c>
      <c r="AP19">
        <v>0.19386329222132501</v>
      </c>
      <c r="AQ19">
        <f>(Table2[[#This Row],[Sharpe Ratio]]-AVERAGE(Table2[Sharpe Ratio]))/_xlfn.STDEV.P(Table2[Sharpe Ratio])</f>
        <v>1.5210026199812654</v>
      </c>
      <c r="AR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">
        <f>_xlfn.RANK.AVG(Table2[[#This Row],[1Y Return vs Nifty Z-Score]],Table2[1Y Return vs Nifty Z-Score])</f>
        <v>80</v>
      </c>
      <c r="AT19">
        <f>_xlfn.RANK.AVG(Table2[[#This Row],[6M Return vs Nifty Z-Score]],Table2[6M Return vs Nifty Z-Score])</f>
        <v>7</v>
      </c>
      <c r="AU19">
        <f>_xlfn.RANK.AVG(Table2[[#This Row],[Sharpe Ratio Z-Score]],Table2[Sharpe Ratio Z-Score])</f>
        <v>48</v>
      </c>
      <c r="AV19">
        <f>(Table2[[#This Row],[Rank 1Y]]+Table2[[#This Row],[Rank 6M]]+Table2[[#This Row],[Rank Sharpe]])/3</f>
        <v>45</v>
      </c>
    </row>
    <row r="20" spans="1:48" x14ac:dyDescent="0.3">
      <c r="A20" t="s">
        <v>1282</v>
      </c>
      <c r="B20" t="s">
        <v>1283</v>
      </c>
      <c r="C20" t="s">
        <v>3129</v>
      </c>
      <c r="D20" t="s">
        <v>535</v>
      </c>
      <c r="E20">
        <v>8981.0270550000005</v>
      </c>
      <c r="F20">
        <v>450.45</v>
      </c>
      <c r="G20">
        <v>95.801622713519507</v>
      </c>
      <c r="H20">
        <f>(Table2[[#This Row],[1Y Return vs Nifty]]-AVERAGE(Table2[1Y Return vs Nifty]))/_xlfn.STDEV.P(Table2[1Y Return vs Nifty])</f>
        <v>1.2020331847594297</v>
      </c>
      <c r="I20">
        <v>13.4044006662538</v>
      </c>
      <c r="J20">
        <f>(Table2[[#This Row],[1M Return vs Nifty]]-AVERAGE(Table2[1M Return vs Nifty]))/_xlfn.STDEV.P(Table2[1M Return vs Nifty])</f>
        <v>0.99321405094843163</v>
      </c>
      <c r="K20">
        <v>53.756295534594202</v>
      </c>
      <c r="L20">
        <f>(Table2[[#This Row],[6M Return vs Nifty]]-AVERAGE(Table2[6M Return vs Nifty]))/_xlfn.STDEV.P(Table2[6M Return vs Nifty])</f>
        <v>1.3296079274704848</v>
      </c>
      <c r="M20">
        <v>4.0717862224181198</v>
      </c>
      <c r="N20">
        <f>(Table2[[#This Row],[1W Return vs Nifty]]-AVERAGE(Table2[1W Return vs Nifty]))/_xlfn.STDEV.P(Table2[1W Return vs Nifty])</f>
        <v>0.29581611847252631</v>
      </c>
      <c r="O20">
        <v>430.31</v>
      </c>
      <c r="P20">
        <v>405.776060903428</v>
      </c>
      <c r="Q20">
        <v>327.50093899883598</v>
      </c>
      <c r="R20">
        <v>68.965465096453102</v>
      </c>
      <c r="S20" s="1">
        <f>(Table2[[#This Row],[Close Price]]-Table2[[#This Row],[20D EMA]])/Table2[[#This Row],[20D EMA]]</f>
        <v>4.6803467267783658E-2</v>
      </c>
      <c r="T20" s="1">
        <f>(Table2[[#This Row],[Close Price]]-Table2[[#This Row],[50D EMA]])/Table2[[#This Row],[50D EMA]]</f>
        <v>0.11009505833613996</v>
      </c>
      <c r="U20" s="1">
        <f>(Table2[[#This Row],[Close Price]]-Table2[[#This Row],[200D EMA]])/Table2[[#This Row],[200D EMA]]</f>
        <v>0.37541590377425149</v>
      </c>
      <c r="V20">
        <v>1.0399426799590099</v>
      </c>
      <c r="W20">
        <v>448.6</v>
      </c>
      <c r="X20">
        <v>457.9</v>
      </c>
      <c r="Y20">
        <v>441.1</v>
      </c>
      <c r="Z20">
        <v>461.4</v>
      </c>
      <c r="AA20">
        <v>441.1</v>
      </c>
      <c r="AB20">
        <v>461.4</v>
      </c>
      <c r="AC20" s="1">
        <f>(Table2[[#This Row],[Close Price]]/Table2[[#This Row],[Day Low]])-1</f>
        <v>4.1239411502451695E-3</v>
      </c>
      <c r="AD20" s="1">
        <f>(Table2[[#This Row],[Day High]]/Table2[[#This Row],[Close Price]])-1</f>
        <v>1.653901653901646E-2</v>
      </c>
      <c r="AE20" s="1">
        <f>(Table2[[#This Row],[Close Price]]/Table2[[#This Row],[Current Week Low]])-1</f>
        <v>2.1197007481296604E-2</v>
      </c>
      <c r="AF20" s="1">
        <f>(Table2[[#This Row],[Current Week High]]/Table2[[#This Row],[Close Price]])-1</f>
        <v>2.4309024309024263E-2</v>
      </c>
      <c r="AG20" s="1">
        <f>(Table2[[#This Row],[Close Price]]/Table2[[#This Row],[Current Month Low]])-1</f>
        <v>2.1197007481296604E-2</v>
      </c>
      <c r="AH20" s="1">
        <f>(Table2[[#This Row],[Current Month High]]/Table2[[#This Row],[Close Price]])-1</f>
        <v>2.4309024309024263E-2</v>
      </c>
      <c r="AI20">
        <v>2.4309024309024201</v>
      </c>
      <c r="AJ20">
        <v>132.790697674418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0.17</v>
      </c>
      <c r="AM20" t="s">
        <v>3176</v>
      </c>
      <c r="AN20">
        <v>5.44</v>
      </c>
      <c r="AO20" t="s">
        <v>3176</v>
      </c>
      <c r="AP20">
        <v>0.33958644446678099</v>
      </c>
      <c r="AQ20">
        <f>(Table2[[#This Row],[Sharpe Ratio]]-AVERAGE(Table2[Sharpe Ratio]))/_xlfn.STDEV.P(Table2[Sharpe Ratio])</f>
        <v>3.2165552540856339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7.0372265357365054</v>
      </c>
      <c r="AS20">
        <f>_xlfn.RANK.AVG(Table2[[#This Row],[1Y Return vs Nifty Z-Score]],Table2[1Y Return vs Nifty Z-Score])</f>
        <v>83</v>
      </c>
      <c r="AT20">
        <f>_xlfn.RANK.AVG(Table2[[#This Row],[6M Return vs Nifty Z-Score]],Table2[6M Return vs Nifty Z-Score])</f>
        <v>63</v>
      </c>
      <c r="AU20">
        <f>_xlfn.RANK.AVG(Table2[[#This Row],[Sharpe Ratio Z-Score]],Table2[Sharpe Ratio Z-Score])</f>
        <v>1</v>
      </c>
      <c r="AV20">
        <f>(Table2[[#This Row],[Rank 1Y]]+Table2[[#This Row],[Rank 6M]]+Table2[[#This Row],[Rank Sharpe]])/3</f>
        <v>49</v>
      </c>
    </row>
    <row r="21" spans="1:48" x14ac:dyDescent="0.3">
      <c r="A21" t="s">
        <v>612</v>
      </c>
      <c r="B21" t="s">
        <v>613</v>
      </c>
      <c r="C21" t="s">
        <v>3129</v>
      </c>
      <c r="D21" t="s">
        <v>202</v>
      </c>
      <c r="E21">
        <v>31209.636574939999</v>
      </c>
      <c r="F21">
        <v>14155.6</v>
      </c>
      <c r="G21">
        <v>134.15912406623201</v>
      </c>
      <c r="H21">
        <f>(Table2[[#This Row],[1Y Return vs Nifty]]-AVERAGE(Table2[1Y Return vs Nifty]))/_xlfn.STDEV.P(Table2[1Y Return vs Nifty])</f>
        <v>1.8515527826453086</v>
      </c>
      <c r="I21">
        <v>3.07033827227602</v>
      </c>
      <c r="J21">
        <f>(Table2[[#This Row],[1M Return vs Nifty]]-AVERAGE(Table2[1M Return vs Nifty]))/_xlfn.STDEV.P(Table2[1M Return vs Nifty])</f>
        <v>0.10074207487467603</v>
      </c>
      <c r="K21">
        <v>47.881697468299897</v>
      </c>
      <c r="L21">
        <f>(Table2[[#This Row],[6M Return vs Nifty]]-AVERAGE(Table2[6M Return vs Nifty]))/_xlfn.STDEV.P(Table2[6M Return vs Nifty])</f>
        <v>1.1385557913201165</v>
      </c>
      <c r="M21">
        <v>0.37912814988696297</v>
      </c>
      <c r="N21">
        <f>(Table2[[#This Row],[1W Return vs Nifty]]-AVERAGE(Table2[1W Return vs Nifty]))/_xlfn.STDEV.P(Table2[1W Return vs Nifty])</f>
        <v>-0.39441378576656583</v>
      </c>
      <c r="O21">
        <v>13831</v>
      </c>
      <c r="P21">
        <v>13296.5046028754</v>
      </c>
      <c r="Q21">
        <v>10404.4726251339</v>
      </c>
      <c r="R21">
        <v>59.6794817472395</v>
      </c>
      <c r="S21" s="1">
        <f>(Table2[[#This Row],[Close Price]]-Table2[[#This Row],[20D EMA]])/Table2[[#This Row],[20D EMA]]</f>
        <v>2.3469018870652909E-2</v>
      </c>
      <c r="T21" s="1">
        <f>(Table2[[#This Row],[Close Price]]-Table2[[#This Row],[50D EMA]])/Table2[[#This Row],[50D EMA]]</f>
        <v>6.461061931560709E-2</v>
      </c>
      <c r="U21" s="1">
        <f>(Table2[[#This Row],[Close Price]]-Table2[[#This Row],[200D EMA]])/Table2[[#This Row],[200D EMA]]</f>
        <v>0.36053027481705979</v>
      </c>
      <c r="V21">
        <v>1.75900683317304</v>
      </c>
      <c r="W21">
        <v>13984.05</v>
      </c>
      <c r="X21">
        <v>14696.45</v>
      </c>
      <c r="Y21">
        <v>13578.05</v>
      </c>
      <c r="Z21">
        <v>14696.45</v>
      </c>
      <c r="AA21">
        <v>13578.05</v>
      </c>
      <c r="AB21">
        <v>14696.45</v>
      </c>
      <c r="AC21" s="1">
        <f>(Table2[[#This Row],[Close Price]]/Table2[[#This Row],[Day Low]])-1</f>
        <v>1.226754767038174E-2</v>
      </c>
      <c r="AD21" s="1">
        <f>(Table2[[#This Row],[Day High]]/Table2[[#This Row],[Close Price]])-1</f>
        <v>3.8207493854022445E-2</v>
      </c>
      <c r="AE21" s="1">
        <f>(Table2[[#This Row],[Close Price]]/Table2[[#This Row],[Current Week Low]])-1</f>
        <v>4.2535562912200398E-2</v>
      </c>
      <c r="AF21" s="1">
        <f>(Table2[[#This Row],[Current Week High]]/Table2[[#This Row],[Close Price]])-1</f>
        <v>3.8207493854022445E-2</v>
      </c>
      <c r="AG21" s="1">
        <f>(Table2[[#This Row],[Close Price]]/Table2[[#This Row],[Current Month Low]])-1</f>
        <v>4.2535562912200398E-2</v>
      </c>
      <c r="AH21" s="1">
        <f>(Table2[[#This Row],[Current Month High]]/Table2[[#This Row],[Close Price]])-1</f>
        <v>3.8207493854022445E-2</v>
      </c>
      <c r="AI21">
        <v>5.8944869874819803</v>
      </c>
      <c r="AJ21">
        <v>174.19251740869501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0.17</v>
      </c>
      <c r="AM21" t="s">
        <v>3176</v>
      </c>
      <c r="AN21">
        <v>6.25</v>
      </c>
      <c r="AO21" t="s">
        <v>3176</v>
      </c>
      <c r="AP21">
        <v>0.208182038056655</v>
      </c>
      <c r="AQ21">
        <f>(Table2[[#This Row],[Sharpe Ratio]]-AVERAGE(Table2[Sharpe Ratio]))/_xlfn.STDEV.P(Table2[Sharpe Ratio])</f>
        <v>1.6876074926048727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4.3840443556784088</v>
      </c>
      <c r="AS21">
        <f>_xlfn.RANK.AVG(Table2[[#This Row],[1Y Return vs Nifty Z-Score]],Table2[1Y Return vs Nifty Z-Score])</f>
        <v>39</v>
      </c>
      <c r="AT21">
        <f>_xlfn.RANK.AVG(Table2[[#This Row],[6M Return vs Nifty Z-Score]],Table2[6M Return vs Nifty Z-Score])</f>
        <v>82</v>
      </c>
      <c r="AU21">
        <f>_xlfn.RANK.AVG(Table2[[#This Row],[Sharpe Ratio Z-Score]],Table2[Sharpe Ratio Z-Score])</f>
        <v>29</v>
      </c>
      <c r="AV21">
        <f>(Table2[[#This Row],[Rank 1Y]]+Table2[[#This Row],[Rank 6M]]+Table2[[#This Row],[Rank Sharpe]])/3</f>
        <v>50</v>
      </c>
    </row>
    <row r="22" spans="1:48" x14ac:dyDescent="0.3">
      <c r="A22" t="s">
        <v>474</v>
      </c>
      <c r="B22" t="s">
        <v>475</v>
      </c>
      <c r="C22" t="s">
        <v>3129</v>
      </c>
      <c r="D22" t="s">
        <v>417</v>
      </c>
      <c r="E22">
        <v>45663.837305059998</v>
      </c>
      <c r="F22">
        <v>763.1</v>
      </c>
      <c r="G22">
        <v>211.30355382536601</v>
      </c>
      <c r="H22">
        <f>(Table2[[#This Row],[1Y Return vs Nifty]]-AVERAGE(Table2[1Y Return vs Nifty]))/_xlfn.STDEV.P(Table2[1Y Return vs Nifty])</f>
        <v>3.1578636013698138</v>
      </c>
      <c r="I22">
        <v>20.7519438465959</v>
      </c>
      <c r="J22">
        <f>(Table2[[#This Row],[1M Return vs Nifty]]-AVERAGE(Table2[1M Return vs Nifty]))/_xlfn.STDEV.P(Table2[1M Return vs Nifty])</f>
        <v>1.6277637692923579</v>
      </c>
      <c r="K22">
        <v>76.768470299138102</v>
      </c>
      <c r="L22">
        <f>(Table2[[#This Row],[6M Return vs Nifty]]-AVERAGE(Table2[6M Return vs Nifty]))/_xlfn.STDEV.P(Table2[6M Return vs Nifty])</f>
        <v>2.078003834155048</v>
      </c>
      <c r="M22">
        <v>7.7017723625229202</v>
      </c>
      <c r="N22">
        <f>(Table2[[#This Row],[1W Return vs Nifty]]-AVERAGE(Table2[1W Return vs Nifty]))/_xlfn.STDEV.P(Table2[1W Return vs Nifty])</f>
        <v>0.97433141467928808</v>
      </c>
      <c r="O22">
        <v>709.99</v>
      </c>
      <c r="P22">
        <v>654.375480011999</v>
      </c>
      <c r="Q22">
        <v>512.90648699304495</v>
      </c>
      <c r="R22">
        <v>67.608203907750706</v>
      </c>
      <c r="S22" s="1">
        <f>(Table2[[#This Row],[Close Price]]-Table2[[#This Row],[20D EMA]])/Table2[[#This Row],[20D EMA]]</f>
        <v>7.4803870477048992E-2</v>
      </c>
      <c r="T22" s="1">
        <f>(Table2[[#This Row],[Close Price]]-Table2[[#This Row],[50D EMA]])/Table2[[#This Row],[50D EMA]]</f>
        <v>0.16615005193349755</v>
      </c>
      <c r="U22" s="1">
        <f>(Table2[[#This Row],[Close Price]]-Table2[[#This Row],[200D EMA]])/Table2[[#This Row],[200D EMA]]</f>
        <v>0.48779557161332554</v>
      </c>
      <c r="V22">
        <v>1.5885419645191301</v>
      </c>
      <c r="W22">
        <v>756.6</v>
      </c>
      <c r="X22">
        <v>806.45</v>
      </c>
      <c r="Y22">
        <v>715</v>
      </c>
      <c r="Z22">
        <v>806.45</v>
      </c>
      <c r="AA22">
        <v>715</v>
      </c>
      <c r="AB22">
        <v>806.45</v>
      </c>
      <c r="AC22" s="1">
        <f>(Table2[[#This Row],[Close Price]]/Table2[[#This Row],[Day Low]])-1</f>
        <v>8.5910652920961894E-3</v>
      </c>
      <c r="AD22" s="1">
        <f>(Table2[[#This Row],[Day High]]/Table2[[#This Row],[Close Price]])-1</f>
        <v>5.6807757829904437E-2</v>
      </c>
      <c r="AE22" s="1">
        <f>(Table2[[#This Row],[Close Price]]/Table2[[#This Row],[Current Week Low]])-1</f>
        <v>6.7272727272727373E-2</v>
      </c>
      <c r="AF22" s="1">
        <f>(Table2[[#This Row],[Current Week High]]/Table2[[#This Row],[Close Price]])-1</f>
        <v>5.6807757829904437E-2</v>
      </c>
      <c r="AG22" s="1">
        <f>(Table2[[#This Row],[Close Price]]/Table2[[#This Row],[Current Month Low]])-1</f>
        <v>6.7272727272727373E-2</v>
      </c>
      <c r="AH22" s="1">
        <f>(Table2[[#This Row],[Current Month High]]/Table2[[#This Row],[Close Price]])-1</f>
        <v>5.6807757829904437E-2</v>
      </c>
      <c r="AI22">
        <v>5.6807757829904402</v>
      </c>
      <c r="AJ22">
        <v>262.81944609532798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0.08</v>
      </c>
      <c r="AM22" t="s">
        <v>3176</v>
      </c>
      <c r="AN22">
        <v>9.82</v>
      </c>
      <c r="AO22" t="s">
        <v>3176</v>
      </c>
      <c r="AP22">
        <v>0.14724078154163101</v>
      </c>
      <c r="AQ22">
        <f>(Table2[[#This Row],[Sharpe Ratio]]-AVERAGE(Table2[Sharpe Ratio]))/_xlfn.STDEV.P(Table2[Sharpe Ratio])</f>
        <v>0.97852930964303664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8.8164919291395449</v>
      </c>
      <c r="AS22">
        <f>_xlfn.RANK.AVG(Table2[[#This Row],[1Y Return vs Nifty Z-Score]],Table2[1Y Return vs Nifty Z-Score])</f>
        <v>11</v>
      </c>
      <c r="AT22">
        <f>_xlfn.RANK.AVG(Table2[[#This Row],[6M Return vs Nifty Z-Score]],Table2[6M Return vs Nifty Z-Score])</f>
        <v>26</v>
      </c>
      <c r="AU22">
        <f>_xlfn.RANK.AVG(Table2[[#This Row],[Sharpe Ratio Z-Score]],Table2[Sharpe Ratio Z-Score])</f>
        <v>122</v>
      </c>
      <c r="AV22">
        <f>(Table2[[#This Row],[Rank 1Y]]+Table2[[#This Row],[Rank 6M]]+Table2[[#This Row],[Rank Sharpe]])/3</f>
        <v>53</v>
      </c>
    </row>
    <row r="23" spans="1:48" x14ac:dyDescent="0.3">
      <c r="A23" t="s">
        <v>1443</v>
      </c>
      <c r="B23" t="s">
        <v>1444</v>
      </c>
      <c r="C23" t="s">
        <v>3134</v>
      </c>
      <c r="D23" t="s">
        <v>202</v>
      </c>
      <c r="E23">
        <v>7495.867691685</v>
      </c>
      <c r="F23">
        <v>2611.4499999999998</v>
      </c>
      <c r="G23">
        <v>133.82050569984199</v>
      </c>
      <c r="H23">
        <f>(Table2[[#This Row],[1Y Return vs Nifty]]-AVERAGE(Table2[1Y Return vs Nifty]))/_xlfn.STDEV.P(Table2[1Y Return vs Nifty])</f>
        <v>1.8458188516691487</v>
      </c>
      <c r="I23">
        <v>10.312070964482</v>
      </c>
      <c r="J23">
        <f>(Table2[[#This Row],[1M Return vs Nifty]]-AVERAGE(Table2[1M Return vs Nifty]))/_xlfn.STDEV.P(Table2[1M Return vs Nifty])</f>
        <v>0.72615377064471087</v>
      </c>
      <c r="K23">
        <v>88.378502244434699</v>
      </c>
      <c r="L23">
        <f>(Table2[[#This Row],[6M Return vs Nifty]]-AVERAGE(Table2[6M Return vs Nifty]))/_xlfn.STDEV.P(Table2[6M Return vs Nifty])</f>
        <v>2.4555822452891598</v>
      </c>
      <c r="M23">
        <v>-2.74867536749107</v>
      </c>
      <c r="N23">
        <f>(Table2[[#This Row],[1W Return vs Nifty]]-AVERAGE(Table2[1W Return vs Nifty]))/_xlfn.STDEV.P(Table2[1W Return vs Nifty])</f>
        <v>-0.97906134312859916</v>
      </c>
      <c r="O23">
        <v>2622.99</v>
      </c>
      <c r="P23">
        <v>2454.8147616604601</v>
      </c>
      <c r="Q23">
        <v>1823.02640727831</v>
      </c>
      <c r="R23">
        <v>44.123033224422201</v>
      </c>
      <c r="S23" s="1">
        <f>(Table2[[#This Row],[Close Price]]-Table2[[#This Row],[20D EMA]])/Table2[[#This Row],[20D EMA]]</f>
        <v>-4.3995592815832176E-3</v>
      </c>
      <c r="T23" s="1">
        <f>(Table2[[#This Row],[Close Price]]-Table2[[#This Row],[50D EMA]])/Table2[[#This Row],[50D EMA]]</f>
        <v>6.380735556339498E-2</v>
      </c>
      <c r="U23" s="1">
        <f>(Table2[[#This Row],[Close Price]]-Table2[[#This Row],[200D EMA]])/Table2[[#This Row],[200D EMA]]</f>
        <v>0.43248062100140833</v>
      </c>
      <c r="V23">
        <v>0.54798093660706604</v>
      </c>
      <c r="W23">
        <v>2600</v>
      </c>
      <c r="X23">
        <v>2719.95</v>
      </c>
      <c r="Y23">
        <v>2555.1</v>
      </c>
      <c r="Z23">
        <v>2719.95</v>
      </c>
      <c r="AA23">
        <v>2555.1</v>
      </c>
      <c r="AB23">
        <v>2719.95</v>
      </c>
      <c r="AC23" s="1">
        <f>(Table2[[#This Row],[Close Price]]/Table2[[#This Row],[Day Low]])-1</f>
        <v>4.4038461538460361E-3</v>
      </c>
      <c r="AD23" s="1">
        <f>(Table2[[#This Row],[Day High]]/Table2[[#This Row],[Close Price]])-1</f>
        <v>4.1547799115434048E-2</v>
      </c>
      <c r="AE23" s="1">
        <f>(Table2[[#This Row],[Close Price]]/Table2[[#This Row],[Current Week Low]])-1</f>
        <v>2.2053931352980172E-2</v>
      </c>
      <c r="AF23" s="1">
        <f>(Table2[[#This Row],[Current Week High]]/Table2[[#This Row],[Close Price]])-1</f>
        <v>4.1547799115434048E-2</v>
      </c>
      <c r="AG23" s="1">
        <f>(Table2[[#This Row],[Close Price]]/Table2[[#This Row],[Current Month Low]])-1</f>
        <v>2.2053931352980172E-2</v>
      </c>
      <c r="AH23" s="1">
        <f>(Table2[[#This Row],[Current Month High]]/Table2[[#This Row],[Close Price]])-1</f>
        <v>4.1547799115434048E-2</v>
      </c>
      <c r="AI23">
        <v>13.0444772061498</v>
      </c>
      <c r="AJ23">
        <v>202.04140643071901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0.45</v>
      </c>
      <c r="AM23" t="s">
        <v>3176</v>
      </c>
      <c r="AN23">
        <v>-1.71</v>
      </c>
      <c r="AO23" t="s">
        <v>3174</v>
      </c>
      <c r="AP23">
        <v>0.15447745603627</v>
      </c>
      <c r="AQ23">
        <f>(Table2[[#This Row],[Sharpe Ratio]]-AVERAGE(Table2[Sharpe Ratio]))/_xlfn.STDEV.P(Table2[Sharpe Ratio])</f>
        <v>1.0627311836244147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5.1112247080988347</v>
      </c>
      <c r="AS23">
        <f>_xlfn.RANK.AVG(Table2[[#This Row],[1Y Return vs Nifty Z-Score]],Table2[1Y Return vs Nifty Z-Score])</f>
        <v>40</v>
      </c>
      <c r="AT23">
        <f>_xlfn.RANK.AVG(Table2[[#This Row],[6M Return vs Nifty Z-Score]],Table2[6M Return vs Nifty Z-Score])</f>
        <v>14</v>
      </c>
      <c r="AU23">
        <f>_xlfn.RANK.AVG(Table2[[#This Row],[Sharpe Ratio Z-Score]],Table2[Sharpe Ratio Z-Score])</f>
        <v>105</v>
      </c>
      <c r="AV23">
        <f>(Table2[[#This Row],[Rank 1Y]]+Table2[[#This Row],[Rank 6M]]+Table2[[#This Row],[Rank Sharpe]])/3</f>
        <v>53</v>
      </c>
    </row>
    <row r="24" spans="1:48" x14ac:dyDescent="0.3">
      <c r="A24" t="s">
        <v>856</v>
      </c>
      <c r="B24" t="s">
        <v>857</v>
      </c>
      <c r="C24" t="s">
        <v>3129</v>
      </c>
      <c r="D24" t="s">
        <v>130</v>
      </c>
      <c r="E24">
        <v>18512.065414232999</v>
      </c>
      <c r="F24">
        <v>70.83</v>
      </c>
      <c r="G24">
        <v>280.34372643009402</v>
      </c>
      <c r="H24">
        <f>(Table2[[#This Row],[1Y Return vs Nifty]]-AVERAGE(Table2[1Y Return vs Nifty]))/_xlfn.STDEV.P(Table2[1Y Return vs Nifty])</f>
        <v>4.32694249250628</v>
      </c>
      <c r="I24">
        <v>-11.827728315875101</v>
      </c>
      <c r="J24">
        <f>(Table2[[#This Row],[1M Return vs Nifty]]-AVERAGE(Table2[1M Return vs Nifty]))/_xlfn.STDEV.P(Table2[1M Return vs Nifty])</f>
        <v>-1.1858871732082452</v>
      </c>
      <c r="K24">
        <v>57.063433041097497</v>
      </c>
      <c r="L24">
        <f>(Table2[[#This Row],[6M Return vs Nifty]]-AVERAGE(Table2[6M Return vs Nifty]))/_xlfn.STDEV.P(Table2[6M Return vs Nifty])</f>
        <v>1.4371617852885428</v>
      </c>
      <c r="M24">
        <v>-5.3126821974515099</v>
      </c>
      <c r="N24">
        <f>(Table2[[#This Row],[1W Return vs Nifty]]-AVERAGE(Table2[1W Return vs Nifty]))/_xlfn.STDEV.P(Table2[1W Return vs Nifty])</f>
        <v>-1.4583242897514594</v>
      </c>
      <c r="O24">
        <v>73.349999999999994</v>
      </c>
      <c r="P24">
        <v>71.014461889324906</v>
      </c>
      <c r="Q24">
        <v>53.711216213130001</v>
      </c>
      <c r="R24">
        <v>37.549915735262097</v>
      </c>
      <c r="S24" s="1">
        <f>(Table2[[#This Row],[Close Price]]-Table2[[#This Row],[20D EMA]])/Table2[[#This Row],[20D EMA]]</f>
        <v>-3.4355828220858843E-2</v>
      </c>
      <c r="T24" s="1">
        <f>(Table2[[#This Row],[Close Price]]-Table2[[#This Row],[50D EMA]])/Table2[[#This Row],[50D EMA]]</f>
        <v>-2.5975256928988505E-3</v>
      </c>
      <c r="U24" s="1">
        <f>(Table2[[#This Row],[Close Price]]-Table2[[#This Row],[200D EMA]])/Table2[[#This Row],[200D EMA]]</f>
        <v>0.31871897517534181</v>
      </c>
      <c r="V24">
        <v>0.63921647582769903</v>
      </c>
      <c r="W24">
        <v>70.319999999999993</v>
      </c>
      <c r="X24">
        <v>73.099999999999994</v>
      </c>
      <c r="Y24">
        <v>70.319999999999993</v>
      </c>
      <c r="Z24">
        <v>75.75</v>
      </c>
      <c r="AA24">
        <v>70.319999999999993</v>
      </c>
      <c r="AB24">
        <v>75.75</v>
      </c>
      <c r="AC24" s="1">
        <f>(Table2[[#This Row],[Close Price]]/Table2[[#This Row],[Day Low]])-1</f>
        <v>7.252559726962593E-3</v>
      </c>
      <c r="AD24" s="1">
        <f>(Table2[[#This Row],[Day High]]/Table2[[#This Row],[Close Price]])-1</f>
        <v>3.2048566991387695E-2</v>
      </c>
      <c r="AE24" s="1">
        <f>(Table2[[#This Row],[Close Price]]/Table2[[#This Row],[Current Week Low]])-1</f>
        <v>7.252559726962593E-3</v>
      </c>
      <c r="AF24" s="1">
        <f>(Table2[[#This Row],[Current Week High]]/Table2[[#This Row],[Close Price]])-1</f>
        <v>6.9462092333756997E-2</v>
      </c>
      <c r="AG24" s="1">
        <f>(Table2[[#This Row],[Close Price]]/Table2[[#This Row],[Current Month Low]])-1</f>
        <v>7.252559726962593E-3</v>
      </c>
      <c r="AH24" s="1">
        <f>(Table2[[#This Row],[Current Month High]]/Table2[[#This Row],[Close Price]])-1</f>
        <v>6.9462092333756997E-2</v>
      </c>
      <c r="AI24">
        <v>29.041366652548302</v>
      </c>
      <c r="AJ24">
        <v>354.03846153846098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</v>
      </c>
      <c r="AM24" t="s">
        <v>3176</v>
      </c>
      <c r="AN24">
        <v>-1.31</v>
      </c>
      <c r="AO24" t="s">
        <v>3174</v>
      </c>
      <c r="AP24">
        <v>0.156148351156291</v>
      </c>
      <c r="AQ24">
        <f>(Table2[[#This Row],[Sharpe Ratio]]-AVERAGE(Table2[Sharpe Ratio]))/_xlfn.STDEV.P(Table2[Sharpe Ratio])</f>
        <v>1.0821727794066118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4.2020655942417307</v>
      </c>
      <c r="AS24">
        <f>_xlfn.RANK.AVG(Table2[[#This Row],[1Y Return vs Nifty Z-Score]],Table2[1Y Return vs Nifty Z-Score])</f>
        <v>4</v>
      </c>
      <c r="AT24">
        <f>_xlfn.RANK.AVG(Table2[[#This Row],[6M Return vs Nifty Z-Score]],Table2[6M Return vs Nifty Z-Score])</f>
        <v>55</v>
      </c>
      <c r="AU24">
        <f>_xlfn.RANK.AVG(Table2[[#This Row],[Sharpe Ratio Z-Score]],Table2[Sharpe Ratio Z-Score])</f>
        <v>102</v>
      </c>
      <c r="AV24">
        <f>(Table2[[#This Row],[Rank 1Y]]+Table2[[#This Row],[Rank 6M]]+Table2[[#This Row],[Rank Sharpe]])/3</f>
        <v>53.666666666666664</v>
      </c>
    </row>
    <row r="25" spans="1:48" x14ac:dyDescent="0.3">
      <c r="A25" t="s">
        <v>450</v>
      </c>
      <c r="B25" t="s">
        <v>451</v>
      </c>
      <c r="C25" t="s">
        <v>3140</v>
      </c>
      <c r="D25" t="s">
        <v>168</v>
      </c>
      <c r="E25">
        <v>49262.128027874998</v>
      </c>
      <c r="F25">
        <v>11623.45</v>
      </c>
      <c r="G25">
        <v>140.35771128049899</v>
      </c>
      <c r="H25">
        <f>(Table2[[#This Row],[1Y Return vs Nifty]]-AVERAGE(Table2[1Y Return vs Nifty]))/_xlfn.STDEV.P(Table2[1Y Return vs Nifty])</f>
        <v>1.9565154035900258</v>
      </c>
      <c r="I25">
        <v>-2.0649994899910902</v>
      </c>
      <c r="J25">
        <f>(Table2[[#This Row],[1M Return vs Nifty]]-AVERAGE(Table2[1M Return vs Nifty]))/_xlfn.STDEV.P(Table2[1M Return vs Nifty])</f>
        <v>-0.34275679960159516</v>
      </c>
      <c r="K25">
        <v>74.196302226292204</v>
      </c>
      <c r="L25">
        <f>(Table2[[#This Row],[6M Return vs Nifty]]-AVERAGE(Table2[6M Return vs Nifty]))/_xlfn.STDEV.P(Table2[6M Return vs Nifty])</f>
        <v>1.9943524593189528</v>
      </c>
      <c r="M25">
        <v>0.87253152720250504</v>
      </c>
      <c r="N25">
        <f>(Table2[[#This Row],[1W Return vs Nifty]]-AVERAGE(Table2[1W Return vs Nifty]))/_xlfn.STDEV.P(Table2[1W Return vs Nifty])</f>
        <v>-0.30218705933090889</v>
      </c>
      <c r="O25">
        <v>11848.3</v>
      </c>
      <c r="P25">
        <v>11672.361727695001</v>
      </c>
      <c r="Q25">
        <v>9122.7275317899603</v>
      </c>
      <c r="R25">
        <v>41.185048396185898</v>
      </c>
      <c r="S25" s="1">
        <f>(Table2[[#This Row],[Close Price]]-Table2[[#This Row],[20D EMA]])/Table2[[#This Row],[20D EMA]]</f>
        <v>-1.8977406041372904E-2</v>
      </c>
      <c r="T25" s="1">
        <f>(Table2[[#This Row],[Close Price]]-Table2[[#This Row],[50D EMA]])/Table2[[#This Row],[50D EMA]]</f>
        <v>-4.1903882724048276E-3</v>
      </c>
      <c r="U25" s="1">
        <f>(Table2[[#This Row],[Close Price]]-Table2[[#This Row],[200D EMA]])/Table2[[#This Row],[200D EMA]]</f>
        <v>0.27412004353914715</v>
      </c>
      <c r="V25">
        <v>0.47024394465728703</v>
      </c>
      <c r="W25">
        <v>11505.2</v>
      </c>
      <c r="X25">
        <v>11827.1</v>
      </c>
      <c r="Y25">
        <v>11403.1</v>
      </c>
      <c r="Z25">
        <v>12158.7</v>
      </c>
      <c r="AA25">
        <v>11403.1</v>
      </c>
      <c r="AB25">
        <v>12158.7</v>
      </c>
      <c r="AC25" s="1">
        <f>(Table2[[#This Row],[Close Price]]/Table2[[#This Row],[Day Low]])-1</f>
        <v>1.0277961269686831E-2</v>
      </c>
      <c r="AD25" s="1">
        <f>(Table2[[#This Row],[Day High]]/Table2[[#This Row],[Close Price]])-1</f>
        <v>1.7520615651979377E-2</v>
      </c>
      <c r="AE25" s="1">
        <f>(Table2[[#This Row],[Close Price]]/Table2[[#This Row],[Current Week Low]])-1</f>
        <v>1.9323692680060622E-2</v>
      </c>
      <c r="AF25" s="1">
        <f>(Table2[[#This Row],[Current Week High]]/Table2[[#This Row],[Close Price]])-1</f>
        <v>4.604915063944004E-2</v>
      </c>
      <c r="AG25" s="1">
        <f>(Table2[[#This Row],[Close Price]]/Table2[[#This Row],[Current Month Low]])-1</f>
        <v>1.9323692680060622E-2</v>
      </c>
      <c r="AH25" s="1">
        <f>(Table2[[#This Row],[Current Month High]]/Table2[[#This Row],[Close Price]])-1</f>
        <v>4.604915063944004E-2</v>
      </c>
      <c r="AI25">
        <v>23.7326267158201</v>
      </c>
      <c r="AJ25">
        <v>198.35083036012199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-0.01</v>
      </c>
      <c r="AM25" t="s">
        <v>3174</v>
      </c>
      <c r="AN25">
        <v>-6.37</v>
      </c>
      <c r="AO25" t="s">
        <v>3174</v>
      </c>
      <c r="AP25">
        <v>0.15933373649714899</v>
      </c>
      <c r="AQ25">
        <f>(Table2[[#This Row],[Sharpe Ratio]]-AVERAGE(Table2[Sharpe Ratio]))/_xlfn.STDEV.P(Table2[Sharpe Ratio])</f>
        <v>1.1192361315377255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4.4251601355141998</v>
      </c>
      <c r="AS25">
        <f>_xlfn.RANK.AVG(Table2[[#This Row],[1Y Return vs Nifty Z-Score]],Table2[1Y Return vs Nifty Z-Score])</f>
        <v>35</v>
      </c>
      <c r="AT25">
        <f>_xlfn.RANK.AVG(Table2[[#This Row],[6M Return vs Nifty Z-Score]],Table2[6M Return vs Nifty Z-Score])</f>
        <v>29</v>
      </c>
      <c r="AU25">
        <f>_xlfn.RANK.AVG(Table2[[#This Row],[Sharpe Ratio Z-Score]],Table2[Sharpe Ratio Z-Score])</f>
        <v>98</v>
      </c>
      <c r="AV25">
        <f>(Table2[[#This Row],[Rank 1Y]]+Table2[[#This Row],[Rank 6M]]+Table2[[#This Row],[Rank Sharpe]])/3</f>
        <v>54</v>
      </c>
    </row>
    <row r="26" spans="1:48" x14ac:dyDescent="0.3">
      <c r="A26" t="s">
        <v>1218</v>
      </c>
      <c r="B26" t="s">
        <v>1219</v>
      </c>
      <c r="C26" t="s">
        <v>3129</v>
      </c>
      <c r="D26" t="s">
        <v>417</v>
      </c>
      <c r="E26">
        <v>9809.3184567699991</v>
      </c>
      <c r="F26">
        <v>317.64999999999998</v>
      </c>
      <c r="G26">
        <v>282.090719728811</v>
      </c>
      <c r="H26">
        <f>(Table2[[#This Row],[1Y Return vs Nifty]]-AVERAGE(Table2[1Y Return vs Nifty]))/_xlfn.STDEV.P(Table2[1Y Return vs Nifty])</f>
        <v>4.3565248778253318</v>
      </c>
      <c r="I26">
        <v>62.258076752072697</v>
      </c>
      <c r="J26">
        <f>(Table2[[#This Row],[1M Return vs Nifty]]-AVERAGE(Table2[1M Return vs Nifty]))/_xlfn.STDEV.P(Table2[1M Return vs Nifty])</f>
        <v>5.2123231653066311</v>
      </c>
      <c r="K26">
        <v>141.82211777191</v>
      </c>
      <c r="L26">
        <f>(Table2[[#This Row],[6M Return vs Nifty]]-AVERAGE(Table2[6M Return vs Nifty]))/_xlfn.STDEV.P(Table2[6M Return vs Nifty])</f>
        <v>4.1936614797999106</v>
      </c>
      <c r="M26">
        <v>27.9181086045675</v>
      </c>
      <c r="N26">
        <f>(Table2[[#This Row],[1W Return vs Nifty]]-AVERAGE(Table2[1W Return vs Nifty]))/_xlfn.STDEV.P(Table2[1W Return vs Nifty])</f>
        <v>4.7531594443340657</v>
      </c>
      <c r="O26">
        <v>270.91000000000003</v>
      </c>
      <c r="P26">
        <v>236.40815950172501</v>
      </c>
      <c r="Q26">
        <v>176.49434985666301</v>
      </c>
      <c r="R26">
        <v>69.817308701951305</v>
      </c>
      <c r="S26" s="1">
        <f>(Table2[[#This Row],[Close Price]]-Table2[[#This Row],[20D EMA]])/Table2[[#This Row],[20D EMA]]</f>
        <v>0.1725296223838173</v>
      </c>
      <c r="T26" s="1">
        <f>(Table2[[#This Row],[Close Price]]-Table2[[#This Row],[50D EMA]])/Table2[[#This Row],[50D EMA]]</f>
        <v>0.34365074652883193</v>
      </c>
      <c r="U26" s="1">
        <f>(Table2[[#This Row],[Close Price]]-Table2[[#This Row],[200D EMA]])/Table2[[#This Row],[200D EMA]]</f>
        <v>0.79977432851518604</v>
      </c>
      <c r="V26">
        <v>1.15119892524572</v>
      </c>
      <c r="W26">
        <v>311.64999999999998</v>
      </c>
      <c r="X26">
        <v>348</v>
      </c>
      <c r="Y26">
        <v>268.25</v>
      </c>
      <c r="Z26">
        <v>348</v>
      </c>
      <c r="AA26">
        <v>268.25</v>
      </c>
      <c r="AB26">
        <v>348</v>
      </c>
      <c r="AC26" s="1">
        <f>(Table2[[#This Row],[Close Price]]/Table2[[#This Row],[Day Low]])-1</f>
        <v>1.9252366436707913E-2</v>
      </c>
      <c r="AD26" s="1">
        <f>(Table2[[#This Row],[Day High]]/Table2[[#This Row],[Close Price]])-1</f>
        <v>9.5545411616559273E-2</v>
      </c>
      <c r="AE26" s="1">
        <f>(Table2[[#This Row],[Close Price]]/Table2[[#This Row],[Current Week Low]])-1</f>
        <v>0.18415657036346689</v>
      </c>
      <c r="AF26" s="1">
        <f>(Table2[[#This Row],[Current Week High]]/Table2[[#This Row],[Close Price]])-1</f>
        <v>9.5545411616559273E-2</v>
      </c>
      <c r="AG26" s="1">
        <f>(Table2[[#This Row],[Close Price]]/Table2[[#This Row],[Current Month Low]])-1</f>
        <v>0.18415657036346689</v>
      </c>
      <c r="AH26" s="1">
        <f>(Table2[[#This Row],[Current Month High]]/Table2[[#This Row],[Close Price]])-1</f>
        <v>9.5545411616559273E-2</v>
      </c>
      <c r="AI26">
        <v>9.5545411616559193</v>
      </c>
      <c r="AJ26">
        <v>353.78571428571399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0.42</v>
      </c>
      <c r="AM26" t="s">
        <v>3176</v>
      </c>
      <c r="AN26">
        <v>24.88</v>
      </c>
      <c r="AO26" t="s">
        <v>3176</v>
      </c>
      <c r="AP26">
        <v>0.12584458628588899</v>
      </c>
      <c r="AQ26">
        <f>(Table2[[#This Row],[Sharpe Ratio]]-AVERAGE(Table2[Sharpe Ratio]))/_xlfn.STDEV.P(Table2[Sharpe Ratio])</f>
        <v>0.72957521644185808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19.245244183707797</v>
      </c>
      <c r="AS26">
        <f>_xlfn.RANK.AVG(Table2[[#This Row],[1Y Return vs Nifty Z-Score]],Table2[1Y Return vs Nifty Z-Score])</f>
        <v>3</v>
      </c>
      <c r="AT26">
        <f>_xlfn.RANK.AVG(Table2[[#This Row],[6M Return vs Nifty Z-Score]],Table2[6M Return vs Nifty Z-Score])</f>
        <v>3</v>
      </c>
      <c r="AU26">
        <f>_xlfn.RANK.AVG(Table2[[#This Row],[Sharpe Ratio Z-Score]],Table2[Sharpe Ratio Z-Score])</f>
        <v>164</v>
      </c>
      <c r="AV26">
        <f>(Table2[[#This Row],[Rank 1Y]]+Table2[[#This Row],[Rank 6M]]+Table2[[#This Row],[Rank Sharpe]])/3</f>
        <v>56.666666666666664</v>
      </c>
    </row>
    <row r="27" spans="1:48" x14ac:dyDescent="0.3">
      <c r="A27" t="s">
        <v>1387</v>
      </c>
      <c r="B27" t="s">
        <v>1388</v>
      </c>
      <c r="C27" t="s">
        <v>3148</v>
      </c>
      <c r="D27" t="s">
        <v>1389</v>
      </c>
      <c r="E27">
        <v>8159.6951057399901</v>
      </c>
      <c r="F27">
        <v>1312.05</v>
      </c>
      <c r="G27">
        <v>134.628251172592</v>
      </c>
      <c r="H27">
        <f>(Table2[[#This Row],[1Y Return vs Nifty]]-AVERAGE(Table2[1Y Return vs Nifty]))/_xlfn.STDEV.P(Table2[1Y Return vs Nifty])</f>
        <v>1.8594966590380488</v>
      </c>
      <c r="I27">
        <v>-2.5353914052658402</v>
      </c>
      <c r="J27">
        <f>(Table2[[#This Row],[1M Return vs Nifty]]-AVERAGE(Table2[1M Return vs Nifty]))/_xlfn.STDEV.P(Table2[1M Return vs Nifty])</f>
        <v>-0.3833808626418011</v>
      </c>
      <c r="K27">
        <v>67.928666708528894</v>
      </c>
      <c r="L27">
        <f>(Table2[[#This Row],[6M Return vs Nifty]]-AVERAGE(Table2[6M Return vs Nifty]))/_xlfn.STDEV.P(Table2[6M Return vs Nifty])</f>
        <v>1.7905180623495704</v>
      </c>
      <c r="M27">
        <v>2.9198307857802801E-2</v>
      </c>
      <c r="N27">
        <f>(Table2[[#This Row],[1W Return vs Nifty]]-AVERAGE(Table2[1W Return vs Nifty]))/_xlfn.STDEV.P(Table2[1W Return vs Nifty])</f>
        <v>-0.45982250669604746</v>
      </c>
      <c r="O27">
        <v>1302.9100000000001</v>
      </c>
      <c r="P27">
        <v>1263.79249084147</v>
      </c>
      <c r="Q27">
        <v>972.36223762667601</v>
      </c>
      <c r="R27">
        <v>54.553083750336498</v>
      </c>
      <c r="S27" s="1">
        <f>(Table2[[#This Row],[Close Price]]-Table2[[#This Row],[20D EMA]])/Table2[[#This Row],[20D EMA]]</f>
        <v>7.015066274723405E-3</v>
      </c>
      <c r="T27" s="1">
        <f>(Table2[[#This Row],[Close Price]]-Table2[[#This Row],[50D EMA]])/Table2[[#This Row],[50D EMA]]</f>
        <v>3.8184677870968117E-2</v>
      </c>
      <c r="U27" s="1">
        <f>(Table2[[#This Row],[Close Price]]-Table2[[#This Row],[200D EMA]])/Table2[[#This Row],[200D EMA]]</f>
        <v>0.34934281611185108</v>
      </c>
      <c r="V27">
        <v>0.41620830369994599</v>
      </c>
      <c r="W27">
        <v>1302.3</v>
      </c>
      <c r="X27">
        <v>1394</v>
      </c>
      <c r="Y27">
        <v>1245.0999999999999</v>
      </c>
      <c r="Z27">
        <v>1394</v>
      </c>
      <c r="AA27">
        <v>1245.0999999999999</v>
      </c>
      <c r="AB27">
        <v>1394</v>
      </c>
      <c r="AC27" s="1">
        <f>(Table2[[#This Row],[Close Price]]/Table2[[#This Row],[Day Low]])-1</f>
        <v>7.4867542041003876E-3</v>
      </c>
      <c r="AD27" s="1">
        <f>(Table2[[#This Row],[Day High]]/Table2[[#This Row],[Close Price]])-1</f>
        <v>6.2459509927213164E-2</v>
      </c>
      <c r="AE27" s="1">
        <f>(Table2[[#This Row],[Close Price]]/Table2[[#This Row],[Current Week Low]])-1</f>
        <v>5.3770781463336359E-2</v>
      </c>
      <c r="AF27" s="1">
        <f>(Table2[[#This Row],[Current Week High]]/Table2[[#This Row],[Close Price]])-1</f>
        <v>6.2459509927213164E-2</v>
      </c>
      <c r="AG27" s="1">
        <f>(Table2[[#This Row],[Close Price]]/Table2[[#This Row],[Current Month Low]])-1</f>
        <v>5.3770781463336359E-2</v>
      </c>
      <c r="AH27" s="1">
        <f>(Table2[[#This Row],[Current Month High]]/Table2[[#This Row],[Close Price]])-1</f>
        <v>6.2459509927213164E-2</v>
      </c>
      <c r="AI27">
        <v>8.2275827902900094</v>
      </c>
      <c r="AJ27">
        <v>201.30899069927599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</v>
      </c>
      <c r="AM27">
        <v>0</v>
      </c>
      <c r="AN27">
        <v>-3.02</v>
      </c>
      <c r="AO27" t="s">
        <v>3174</v>
      </c>
      <c r="AP27">
        <v>0.15948030770888799</v>
      </c>
      <c r="AQ27">
        <f>(Table2[[#This Row],[Sharpe Ratio]]-AVERAGE(Table2[Sharpe Ratio]))/_xlfn.STDEV.P(Table2[Sharpe Ratio])</f>
        <v>1.1209415517150856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3.9277529037648571</v>
      </c>
      <c r="AS27">
        <f>_xlfn.RANK.AVG(Table2[[#This Row],[1Y Return vs Nifty Z-Score]],Table2[1Y Return vs Nifty Z-Score])</f>
        <v>37</v>
      </c>
      <c r="AT27">
        <f>_xlfn.RANK.AVG(Table2[[#This Row],[6M Return vs Nifty Z-Score]],Table2[6M Return vs Nifty Z-Score])</f>
        <v>37</v>
      </c>
      <c r="AU27">
        <f>_xlfn.RANK.AVG(Table2[[#This Row],[Sharpe Ratio Z-Score]],Table2[Sharpe Ratio Z-Score])</f>
        <v>97</v>
      </c>
      <c r="AV27">
        <f>(Table2[[#This Row],[Rank 1Y]]+Table2[[#This Row],[Rank 6M]]+Table2[[#This Row],[Rank Sharpe]])/3</f>
        <v>57</v>
      </c>
    </row>
    <row r="28" spans="1:48" x14ac:dyDescent="0.3">
      <c r="A28" t="s">
        <v>842</v>
      </c>
      <c r="B28" t="s">
        <v>843</v>
      </c>
      <c r="C28" t="s">
        <v>3140</v>
      </c>
      <c r="D28" t="s">
        <v>255</v>
      </c>
      <c r="E28">
        <v>19224.840069329999</v>
      </c>
      <c r="F28">
        <v>1325.1</v>
      </c>
      <c r="G28">
        <v>134.30105855886799</v>
      </c>
      <c r="H28">
        <f>(Table2[[#This Row],[1Y Return vs Nifty]]-AVERAGE(Table2[1Y Return vs Nifty]))/_xlfn.STDEV.P(Table2[1Y Return vs Nifty])</f>
        <v>1.8539562039144717</v>
      </c>
      <c r="I28">
        <v>11.8216025213503</v>
      </c>
      <c r="J28">
        <f>(Table2[[#This Row],[1M Return vs Nifty]]-AVERAGE(Table2[1M Return vs Nifty]))/_xlfn.STDEV.P(Table2[1M Return vs Nifty])</f>
        <v>0.85652018030457899</v>
      </c>
      <c r="K28">
        <v>47.5166550745489</v>
      </c>
      <c r="L28">
        <f>(Table2[[#This Row],[6M Return vs Nifty]]-AVERAGE(Table2[6M Return vs Nifty]))/_xlfn.STDEV.P(Table2[6M Return vs Nifty])</f>
        <v>1.1266839784191252</v>
      </c>
      <c r="M28">
        <v>4.0512191594075899</v>
      </c>
      <c r="N28">
        <f>(Table2[[#This Row],[1W Return vs Nifty]]-AVERAGE(Table2[1W Return vs Nifty]))/_xlfn.STDEV.P(Table2[1W Return vs Nifty])</f>
        <v>0.291971732760825</v>
      </c>
      <c r="O28">
        <v>1307.74</v>
      </c>
      <c r="P28">
        <v>1277.06629514723</v>
      </c>
      <c r="Q28">
        <v>1031.1001491137999</v>
      </c>
      <c r="R28">
        <v>52.520741432789897</v>
      </c>
      <c r="S28" s="1">
        <f>(Table2[[#This Row],[Close Price]]-Table2[[#This Row],[20D EMA]])/Table2[[#This Row],[20D EMA]]</f>
        <v>1.3274809977518391E-2</v>
      </c>
      <c r="T28" s="1">
        <f>(Table2[[#This Row],[Close Price]]-Table2[[#This Row],[50D EMA]])/Table2[[#This Row],[50D EMA]]</f>
        <v>3.7612538233367299E-2</v>
      </c>
      <c r="U28" s="1">
        <f>(Table2[[#This Row],[Close Price]]-Table2[[#This Row],[200D EMA]])/Table2[[#This Row],[200D EMA]]</f>
        <v>0.28513219704107706</v>
      </c>
      <c r="V28">
        <v>1.26571963256</v>
      </c>
      <c r="W28">
        <v>1312.2</v>
      </c>
      <c r="X28">
        <v>1343.75</v>
      </c>
      <c r="Y28">
        <v>1309.05</v>
      </c>
      <c r="Z28">
        <v>1404.85</v>
      </c>
      <c r="AA28">
        <v>1309.05</v>
      </c>
      <c r="AB28">
        <v>1404.85</v>
      </c>
      <c r="AC28" s="1">
        <f>(Table2[[#This Row],[Close Price]]/Table2[[#This Row],[Day Low]])-1</f>
        <v>9.8308184727937675E-3</v>
      </c>
      <c r="AD28" s="1">
        <f>(Table2[[#This Row],[Day High]]/Table2[[#This Row],[Close Price]])-1</f>
        <v>1.4074409478529892E-2</v>
      </c>
      <c r="AE28" s="1">
        <f>(Table2[[#This Row],[Close Price]]/Table2[[#This Row],[Current Week Low]])-1</f>
        <v>1.2260799816660839E-2</v>
      </c>
      <c r="AF28" s="1">
        <f>(Table2[[#This Row],[Current Week High]]/Table2[[#This Row],[Close Price]])-1</f>
        <v>6.0184137046260577E-2</v>
      </c>
      <c r="AG28" s="1">
        <f>(Table2[[#This Row],[Close Price]]/Table2[[#This Row],[Current Month Low]])-1</f>
        <v>1.2260799816660839E-2</v>
      </c>
      <c r="AH28" s="1">
        <f>(Table2[[#This Row],[Current Month High]]/Table2[[#This Row],[Close Price]])-1</f>
        <v>6.0184137046260577E-2</v>
      </c>
      <c r="AI28">
        <v>9.4257037204739298</v>
      </c>
      <c r="AJ28">
        <v>182.77848911651699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-0.03</v>
      </c>
      <c r="AM28" t="s">
        <v>3174</v>
      </c>
      <c r="AN28">
        <v>-3.26</v>
      </c>
      <c r="AO28" t="s">
        <v>3174</v>
      </c>
      <c r="AP28">
        <v>0.189084672875344</v>
      </c>
      <c r="AQ28">
        <f>(Table2[[#This Row],[Sharpe Ratio]]-AVERAGE(Table2[Sharpe Ratio]))/_xlfn.STDEV.P(Table2[Sharpe Ratio])</f>
        <v>1.465401293118582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5.5945333885175828</v>
      </c>
      <c r="AS28">
        <f>_xlfn.RANK.AVG(Table2[[#This Row],[1Y Return vs Nifty Z-Score]],Table2[1Y Return vs Nifty Z-Score])</f>
        <v>38</v>
      </c>
      <c r="AT28">
        <f>_xlfn.RANK.AVG(Table2[[#This Row],[6M Return vs Nifty Z-Score]],Table2[6M Return vs Nifty Z-Score])</f>
        <v>85</v>
      </c>
      <c r="AU28">
        <f>_xlfn.RANK.AVG(Table2[[#This Row],[Sharpe Ratio Z-Score]],Table2[Sharpe Ratio Z-Score])</f>
        <v>54</v>
      </c>
      <c r="AV28">
        <f>(Table2[[#This Row],[Rank 1Y]]+Table2[[#This Row],[Rank 6M]]+Table2[[#This Row],[Rank Sharpe]])/3</f>
        <v>59</v>
      </c>
    </row>
    <row r="29" spans="1:48" x14ac:dyDescent="0.3">
      <c r="A29" t="s">
        <v>1179</v>
      </c>
      <c r="B29" t="s">
        <v>1180</v>
      </c>
      <c r="C29" t="s">
        <v>3142</v>
      </c>
      <c r="D29" t="s">
        <v>141</v>
      </c>
      <c r="E29">
        <v>10466.60139161</v>
      </c>
      <c r="F29">
        <v>441.35</v>
      </c>
      <c r="G29">
        <v>267.337260912852</v>
      </c>
      <c r="H29">
        <f>(Table2[[#This Row],[1Y Return vs Nifty]]-AVERAGE(Table2[1Y Return vs Nifty]))/_xlfn.STDEV.P(Table2[1Y Return vs Nifty])</f>
        <v>4.1066999335608134</v>
      </c>
      <c r="I29">
        <v>-13.160243609658</v>
      </c>
      <c r="J29">
        <f>(Table2[[#This Row],[1M Return vs Nifty]]-AVERAGE(Table2[1M Return vs Nifty]))/_xlfn.STDEV.P(Table2[1M Return vs Nifty])</f>
        <v>-1.3009660755849093</v>
      </c>
      <c r="K29">
        <v>80.520432750299605</v>
      </c>
      <c r="L29">
        <f>(Table2[[#This Row],[6M Return vs Nifty]]-AVERAGE(Table2[6M Return vs Nifty]))/_xlfn.STDEV.P(Table2[6M Return vs Nifty])</f>
        <v>2.2000241720507003</v>
      </c>
      <c r="M29">
        <v>2.9195681033908398</v>
      </c>
      <c r="N29">
        <f>(Table2[[#This Row],[1W Return vs Nifty]]-AVERAGE(Table2[1W Return vs Nifty]))/_xlfn.STDEV.P(Table2[1W Return vs Nifty])</f>
        <v>8.0444051430964073E-2</v>
      </c>
      <c r="O29">
        <v>457.66</v>
      </c>
      <c r="P29">
        <v>452.88760455827298</v>
      </c>
      <c r="Q29">
        <v>346.916228459617</v>
      </c>
      <c r="R29">
        <v>35.935865108248201</v>
      </c>
      <c r="S29" s="1">
        <f>(Table2[[#This Row],[Close Price]]-Table2[[#This Row],[20D EMA]])/Table2[[#This Row],[20D EMA]]</f>
        <v>-3.5637809727745488E-2</v>
      </c>
      <c r="T29" s="1">
        <f>(Table2[[#This Row],[Close Price]]-Table2[[#This Row],[50D EMA]])/Table2[[#This Row],[50D EMA]]</f>
        <v>-2.5475646589016809E-2</v>
      </c>
      <c r="U29" s="1">
        <f>(Table2[[#This Row],[Close Price]]-Table2[[#This Row],[200D EMA]])/Table2[[#This Row],[200D EMA]]</f>
        <v>0.27220914962580267</v>
      </c>
      <c r="V29">
        <v>0.57952509209929903</v>
      </c>
      <c r="W29">
        <v>440.1</v>
      </c>
      <c r="X29">
        <v>453.95</v>
      </c>
      <c r="Y29">
        <v>440</v>
      </c>
      <c r="Z29">
        <v>470</v>
      </c>
      <c r="AA29">
        <v>440</v>
      </c>
      <c r="AB29">
        <v>470</v>
      </c>
      <c r="AC29" s="1">
        <f>(Table2[[#This Row],[Close Price]]/Table2[[#This Row],[Day Low]])-1</f>
        <v>2.8402635764599449E-3</v>
      </c>
      <c r="AD29" s="1">
        <f>(Table2[[#This Row],[Day High]]/Table2[[#This Row],[Close Price]])-1</f>
        <v>2.8548770816811952E-2</v>
      </c>
      <c r="AE29" s="1">
        <f>(Table2[[#This Row],[Close Price]]/Table2[[#This Row],[Current Week Low]])-1</f>
        <v>3.0681818181819143E-3</v>
      </c>
      <c r="AF29" s="1">
        <f>(Table2[[#This Row],[Current Week High]]/Table2[[#This Row],[Close Price]])-1</f>
        <v>6.4914466976322638E-2</v>
      </c>
      <c r="AG29" s="1">
        <f>(Table2[[#This Row],[Close Price]]/Table2[[#This Row],[Current Month Low]])-1</f>
        <v>3.0681818181819143E-3</v>
      </c>
      <c r="AH29" s="1">
        <f>(Table2[[#This Row],[Current Month High]]/Table2[[#This Row],[Close Price]])-1</f>
        <v>6.4914466976322638E-2</v>
      </c>
      <c r="AI29">
        <v>29.058570295683701</v>
      </c>
      <c r="AJ29">
        <v>319.33491686460798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0.14000000000000001</v>
      </c>
      <c r="AM29" t="s">
        <v>3176</v>
      </c>
      <c r="AN29">
        <v>-9.09</v>
      </c>
      <c r="AO29" t="s">
        <v>3174</v>
      </c>
      <c r="AP29">
        <v>0.131872203051176</v>
      </c>
      <c r="AQ29">
        <f>(Table2[[#This Row],[Sharpe Ratio]]-AVERAGE(Table2[Sharpe Ratio]))/_xlfn.STDEV.P(Table2[Sharpe Ratio])</f>
        <v>0.79970917474753112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5.8859112562050999</v>
      </c>
      <c r="AS29">
        <f>_xlfn.RANK.AVG(Table2[[#This Row],[1Y Return vs Nifty Z-Score]],Table2[1Y Return vs Nifty Z-Score])</f>
        <v>5</v>
      </c>
      <c r="AT29">
        <f>_xlfn.RANK.AVG(Table2[[#This Row],[6M Return vs Nifty Z-Score]],Table2[6M Return vs Nifty Z-Score])</f>
        <v>21</v>
      </c>
      <c r="AU29">
        <f>_xlfn.RANK.AVG(Table2[[#This Row],[Sharpe Ratio Z-Score]],Table2[Sharpe Ratio Z-Score])</f>
        <v>151</v>
      </c>
      <c r="AV29">
        <f>(Table2[[#This Row],[Rank 1Y]]+Table2[[#This Row],[Rank 6M]]+Table2[[#This Row],[Rank Sharpe]])/3</f>
        <v>59</v>
      </c>
    </row>
    <row r="30" spans="1:48" x14ac:dyDescent="0.3">
      <c r="A30" t="s">
        <v>1002</v>
      </c>
      <c r="B30" t="s">
        <v>1003</v>
      </c>
      <c r="C30" t="s">
        <v>3140</v>
      </c>
      <c r="D30" t="s">
        <v>135</v>
      </c>
      <c r="E30">
        <v>14614.911069439901</v>
      </c>
      <c r="F30">
        <v>1626.4</v>
      </c>
      <c r="G30">
        <v>74.145056813458893</v>
      </c>
      <c r="H30">
        <f>(Table2[[#This Row],[1Y Return vs Nifty]]-AVERAGE(Table2[1Y Return vs Nifty]))/_xlfn.STDEV.P(Table2[1Y Return vs Nifty])</f>
        <v>0.83531576368315552</v>
      </c>
      <c r="I30">
        <v>-4.5679859215173897</v>
      </c>
      <c r="J30">
        <f>(Table2[[#This Row],[1M Return vs Nifty]]-AVERAGE(Table2[1M Return vs Nifty]))/_xlfn.STDEV.P(Table2[1M Return vs Nifty])</f>
        <v>-0.55892012061384855</v>
      </c>
      <c r="K30">
        <v>69.439493121112903</v>
      </c>
      <c r="L30">
        <f>(Table2[[#This Row],[6M Return vs Nifty]]-AVERAGE(Table2[6M Return vs Nifty]))/_xlfn.STDEV.P(Table2[6M Return vs Nifty])</f>
        <v>1.8396527623272068</v>
      </c>
      <c r="M30">
        <v>-0.36730289654174197</v>
      </c>
      <c r="N30">
        <f>(Table2[[#This Row],[1W Return vs Nifty]]-AVERAGE(Table2[1W Return vs Nifty]))/_xlfn.STDEV.P(Table2[1W Return vs Nifty])</f>
        <v>-0.53393632470134922</v>
      </c>
      <c r="O30">
        <v>1689.97</v>
      </c>
      <c r="P30">
        <v>1556.0611951589201</v>
      </c>
      <c r="Q30">
        <v>1133.7390310476001</v>
      </c>
      <c r="R30">
        <v>32.999265923366899</v>
      </c>
      <c r="S30" s="1">
        <f>(Table2[[#This Row],[Close Price]]-Table2[[#This Row],[20D EMA]])/Table2[[#This Row],[20D EMA]]</f>
        <v>-3.761605235595894E-2</v>
      </c>
      <c r="T30" s="1">
        <f>(Table2[[#This Row],[Close Price]]-Table2[[#This Row],[50D EMA]])/Table2[[#This Row],[50D EMA]]</f>
        <v>4.5203109659126425E-2</v>
      </c>
      <c r="U30" s="1">
        <f>(Table2[[#This Row],[Close Price]]-Table2[[#This Row],[200D EMA]])/Table2[[#This Row],[200D EMA]]</f>
        <v>0.43454530139724512</v>
      </c>
      <c r="V30">
        <v>0.89040883157219497</v>
      </c>
      <c r="W30">
        <v>1618</v>
      </c>
      <c r="X30">
        <v>1678</v>
      </c>
      <c r="Y30">
        <v>1618</v>
      </c>
      <c r="Z30">
        <v>1729</v>
      </c>
      <c r="AA30">
        <v>1618</v>
      </c>
      <c r="AB30">
        <v>1729</v>
      </c>
      <c r="AC30" s="1">
        <f>(Table2[[#This Row],[Close Price]]/Table2[[#This Row],[Day Low]])-1</f>
        <v>5.1915945611866743E-3</v>
      </c>
      <c r="AD30" s="1">
        <f>(Table2[[#This Row],[Day High]]/Table2[[#This Row],[Close Price]])-1</f>
        <v>3.1726512543039709E-2</v>
      </c>
      <c r="AE30" s="1">
        <f>(Table2[[#This Row],[Close Price]]/Table2[[#This Row],[Current Week Low]])-1</f>
        <v>5.1915945611866743E-3</v>
      </c>
      <c r="AF30" s="1">
        <f>(Table2[[#This Row],[Current Week High]]/Table2[[#This Row],[Close Price]])-1</f>
        <v>6.308411214953269E-2</v>
      </c>
      <c r="AG30" s="1">
        <f>(Table2[[#This Row],[Close Price]]/Table2[[#This Row],[Current Month Low]])-1</f>
        <v>5.1915945611866743E-3</v>
      </c>
      <c r="AH30" s="1">
        <f>(Table2[[#This Row],[Current Month High]]/Table2[[#This Row],[Close Price]])-1</f>
        <v>6.308411214953269E-2</v>
      </c>
      <c r="AI30">
        <v>21.126414166256701</v>
      </c>
      <c r="AJ30">
        <v>150.21538461538401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0.14000000000000001</v>
      </c>
      <c r="AM30" t="s">
        <v>3176</v>
      </c>
      <c r="AN30">
        <v>-8.76</v>
      </c>
      <c r="AO30" t="s">
        <v>3174</v>
      </c>
      <c r="AP30">
        <v>0.19617616434884699</v>
      </c>
      <c r="AQ30">
        <f>(Table2[[#This Row],[Sharpe Ratio]]-AVERAGE(Table2[Sharpe Ratio]))/_xlfn.STDEV.P(Table2[Sharpe Ratio])</f>
        <v>1.5479138991276358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3.1300259798228005</v>
      </c>
      <c r="AS30">
        <f>_xlfn.RANK.AVG(Table2[[#This Row],[1Y Return vs Nifty Z-Score]],Table2[1Y Return vs Nifty Z-Score])</f>
        <v>117</v>
      </c>
      <c r="AT30">
        <f>_xlfn.RANK.AVG(Table2[[#This Row],[6M Return vs Nifty Z-Score]],Table2[6M Return vs Nifty Z-Score])</f>
        <v>36</v>
      </c>
      <c r="AU30">
        <f>_xlfn.RANK.AVG(Table2[[#This Row],[Sharpe Ratio Z-Score]],Table2[Sharpe Ratio Z-Score])</f>
        <v>41</v>
      </c>
      <c r="AV30">
        <f>(Table2[[#This Row],[Rank 1Y]]+Table2[[#This Row],[Rank 6M]]+Table2[[#This Row],[Rank Sharpe]])/3</f>
        <v>64.666666666666671</v>
      </c>
    </row>
    <row r="31" spans="1:48" x14ac:dyDescent="0.3">
      <c r="A31" t="s">
        <v>1091</v>
      </c>
      <c r="B31" t="s">
        <v>1092</v>
      </c>
      <c r="C31" t="s">
        <v>3133</v>
      </c>
      <c r="D31" t="s">
        <v>54</v>
      </c>
      <c r="E31">
        <v>11922.284993514</v>
      </c>
      <c r="F31">
        <v>263.08999999999997</v>
      </c>
      <c r="G31">
        <v>116.651264150595</v>
      </c>
      <c r="H31">
        <f>(Table2[[#This Row],[1Y Return vs Nifty]]-AVERAGE(Table2[1Y Return vs Nifty]))/_xlfn.STDEV.P(Table2[1Y Return vs Nifty])</f>
        <v>1.5550867008825902</v>
      </c>
      <c r="I31">
        <v>32.733010652758502</v>
      </c>
      <c r="J31">
        <f>(Table2[[#This Row],[1M Return vs Nifty]]-AVERAGE(Table2[1M Return vs Nifty]))/_xlfn.STDEV.P(Table2[1M Return vs Nifty])</f>
        <v>2.6624746081004216</v>
      </c>
      <c r="K31">
        <v>67.422522166815099</v>
      </c>
      <c r="L31">
        <f>(Table2[[#This Row],[6M Return vs Nifty]]-AVERAGE(Table2[6M Return vs Nifty]))/_xlfn.STDEV.P(Table2[6M Return vs Nifty])</f>
        <v>1.7740573624337603</v>
      </c>
      <c r="M31">
        <v>11.499419713376501</v>
      </c>
      <c r="N31">
        <f>(Table2[[#This Row],[1W Return vs Nifty]]-AVERAGE(Table2[1W Return vs Nifty]))/_xlfn.STDEV.P(Table2[1W Return vs Nifty])</f>
        <v>1.6841858652747519</v>
      </c>
      <c r="O31">
        <v>233.01</v>
      </c>
      <c r="P31">
        <v>210.19508756436099</v>
      </c>
      <c r="Q31">
        <v>169.48501113660899</v>
      </c>
      <c r="R31">
        <v>81.207935592953902</v>
      </c>
      <c r="S31" s="1">
        <f>(Table2[[#This Row],[Close Price]]-Table2[[#This Row],[20D EMA]])/Table2[[#This Row],[20D EMA]]</f>
        <v>0.12909317196686831</v>
      </c>
      <c r="T31" s="1">
        <f>(Table2[[#This Row],[Close Price]]-Table2[[#This Row],[50D EMA]])/Table2[[#This Row],[50D EMA]]</f>
        <v>0.25164675848783929</v>
      </c>
      <c r="U31" s="1">
        <f>(Table2[[#This Row],[Close Price]]-Table2[[#This Row],[200D EMA]])/Table2[[#This Row],[200D EMA]]</f>
        <v>0.55229066119565651</v>
      </c>
      <c r="V31">
        <v>1.31126745676052</v>
      </c>
      <c r="W31">
        <v>261.75</v>
      </c>
      <c r="X31">
        <v>278.7</v>
      </c>
      <c r="Y31">
        <v>237.32</v>
      </c>
      <c r="Z31">
        <v>278.7</v>
      </c>
      <c r="AA31">
        <v>237.32</v>
      </c>
      <c r="AB31">
        <v>278.7</v>
      </c>
      <c r="AC31" s="1">
        <f>(Table2[[#This Row],[Close Price]]/Table2[[#This Row],[Day Low]])-1</f>
        <v>5.1193887297038554E-3</v>
      </c>
      <c r="AD31" s="1">
        <f>(Table2[[#This Row],[Day High]]/Table2[[#This Row],[Close Price]])-1</f>
        <v>5.933330799346237E-2</v>
      </c>
      <c r="AE31" s="1">
        <f>(Table2[[#This Row],[Close Price]]/Table2[[#This Row],[Current Week Low]])-1</f>
        <v>0.10858756109893797</v>
      </c>
      <c r="AF31" s="1">
        <f>(Table2[[#This Row],[Current Week High]]/Table2[[#This Row],[Close Price]])-1</f>
        <v>5.933330799346237E-2</v>
      </c>
      <c r="AG31" s="1">
        <f>(Table2[[#This Row],[Close Price]]/Table2[[#This Row],[Current Month Low]])-1</f>
        <v>0.10858756109893797</v>
      </c>
      <c r="AH31" s="1">
        <f>(Table2[[#This Row],[Current Month High]]/Table2[[#This Row],[Close Price]])-1</f>
        <v>5.933330799346237E-2</v>
      </c>
      <c r="AI31">
        <v>5.9333307993462299</v>
      </c>
      <c r="AJ31">
        <v>169.97434581836799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0.42</v>
      </c>
      <c r="AM31" t="s">
        <v>3176</v>
      </c>
      <c r="AN31">
        <v>19.7</v>
      </c>
      <c r="AO31" t="s">
        <v>3176</v>
      </c>
      <c r="AP31">
        <v>0.15261789929390299</v>
      </c>
      <c r="AQ31">
        <f>(Table2[[#This Row],[Sharpe Ratio]]-AVERAGE(Table2[Sharpe Ratio]))/_xlfn.STDEV.P(Table2[Sharpe Ratio])</f>
        <v>1.0410944273217781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8.7168989640133034</v>
      </c>
      <c r="AS31">
        <f>_xlfn.RANK.AVG(Table2[[#This Row],[1Y Return vs Nifty Z-Score]],Table2[1Y Return vs Nifty Z-Score])</f>
        <v>52</v>
      </c>
      <c r="AT31">
        <f>_xlfn.RANK.AVG(Table2[[#This Row],[6M Return vs Nifty Z-Score]],Table2[6M Return vs Nifty Z-Score])</f>
        <v>39</v>
      </c>
      <c r="AU31">
        <f>_xlfn.RANK.AVG(Table2[[#This Row],[Sharpe Ratio Z-Score]],Table2[Sharpe Ratio Z-Score])</f>
        <v>109</v>
      </c>
      <c r="AV31">
        <f>(Table2[[#This Row],[Rank 1Y]]+Table2[[#This Row],[Rank 6M]]+Table2[[#This Row],[Rank Sharpe]])/3</f>
        <v>66.666666666666671</v>
      </c>
    </row>
    <row r="32" spans="1:48" x14ac:dyDescent="0.3">
      <c r="A32" t="s">
        <v>1455</v>
      </c>
      <c r="B32" t="s">
        <v>1456</v>
      </c>
      <c r="C32" t="s">
        <v>3132</v>
      </c>
      <c r="D32" t="s">
        <v>46</v>
      </c>
      <c r="E32">
        <v>7444.0980593000004</v>
      </c>
      <c r="F32">
        <v>545.29999999999995</v>
      </c>
      <c r="G32">
        <v>81.731381917418901</v>
      </c>
      <c r="H32">
        <f>(Table2[[#This Row],[1Y Return vs Nifty]]-AVERAGE(Table2[1Y Return vs Nifty]))/_xlfn.STDEV.P(Table2[1Y Return vs Nifty])</f>
        <v>0.96377738545683767</v>
      </c>
      <c r="I32">
        <v>0.55043285790644003</v>
      </c>
      <c r="J32">
        <f>(Table2[[#This Row],[1M Return vs Nifty]]-AVERAGE(Table2[1M Return vs Nifty]))/_xlfn.STDEV.P(Table2[1M Return vs Nifty])</f>
        <v>-0.1168824060837472</v>
      </c>
      <c r="K32">
        <v>56.024023274620099</v>
      </c>
      <c r="L32">
        <f>(Table2[[#This Row],[6M Return vs Nifty]]-AVERAGE(Table2[6M Return vs Nifty]))/_xlfn.STDEV.P(Table2[6M Return vs Nifty])</f>
        <v>1.4033583737223236</v>
      </c>
      <c r="M32">
        <v>-1.4217759412505999</v>
      </c>
      <c r="N32">
        <f>(Table2[[#This Row],[1W Return vs Nifty]]-AVERAGE(Table2[1W Return vs Nifty]))/_xlfn.STDEV.P(Table2[1W Return vs Nifty])</f>
        <v>-0.731037928580206</v>
      </c>
      <c r="O32">
        <v>566.41999999999996</v>
      </c>
      <c r="P32">
        <v>533.53478661174597</v>
      </c>
      <c r="Q32">
        <v>414.94493542039697</v>
      </c>
      <c r="R32">
        <v>33.688641476212801</v>
      </c>
      <c r="S32" s="1">
        <f>(Table2[[#This Row],[Close Price]]-Table2[[#This Row],[20D EMA]])/Table2[[#This Row],[20D EMA]]</f>
        <v>-3.728681896825678E-2</v>
      </c>
      <c r="T32" s="1">
        <f>(Table2[[#This Row],[Close Price]]-Table2[[#This Row],[50D EMA]])/Table2[[#This Row],[50D EMA]]</f>
        <v>2.2051445722911307E-2</v>
      </c>
      <c r="U32" s="1">
        <f>(Table2[[#This Row],[Close Price]]-Table2[[#This Row],[200D EMA]])/Table2[[#This Row],[200D EMA]]</f>
        <v>0.31415027260794293</v>
      </c>
      <c r="V32">
        <v>1.3975347311509001</v>
      </c>
      <c r="W32">
        <v>542.1</v>
      </c>
      <c r="X32">
        <v>583.65</v>
      </c>
      <c r="Y32">
        <v>542.1</v>
      </c>
      <c r="Z32">
        <v>595.20000000000005</v>
      </c>
      <c r="AA32">
        <v>542.1</v>
      </c>
      <c r="AB32">
        <v>595.20000000000005</v>
      </c>
      <c r="AC32" s="1">
        <f>(Table2[[#This Row],[Close Price]]/Table2[[#This Row],[Day Low]])-1</f>
        <v>5.902969931746771E-3</v>
      </c>
      <c r="AD32" s="1">
        <f>(Table2[[#This Row],[Day High]]/Table2[[#This Row],[Close Price]])-1</f>
        <v>7.0328259673574145E-2</v>
      </c>
      <c r="AE32" s="1">
        <f>(Table2[[#This Row],[Close Price]]/Table2[[#This Row],[Current Week Low]])-1</f>
        <v>5.902969931746771E-3</v>
      </c>
      <c r="AF32" s="1">
        <f>(Table2[[#This Row],[Current Week High]]/Table2[[#This Row],[Close Price]])-1</f>
        <v>9.150926095727141E-2</v>
      </c>
      <c r="AG32" s="1">
        <f>(Table2[[#This Row],[Close Price]]/Table2[[#This Row],[Current Month Low]])-1</f>
        <v>5.902969931746771E-3</v>
      </c>
      <c r="AH32" s="1">
        <f>(Table2[[#This Row],[Current Month High]]/Table2[[#This Row],[Close Price]])-1</f>
        <v>9.150926095727141E-2</v>
      </c>
      <c r="AI32">
        <v>13.5154960572162</v>
      </c>
      <c r="AJ32">
        <v>126.03108808290099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0.28000000000000003</v>
      </c>
      <c r="AM32" t="s">
        <v>3176</v>
      </c>
      <c r="AN32">
        <v>-3.89</v>
      </c>
      <c r="AO32" t="s">
        <v>3174</v>
      </c>
      <c r="AP32">
        <v>0.19941207307683601</v>
      </c>
      <c r="AQ32">
        <f>(Table2[[#This Row],[Sharpe Ratio]]-AVERAGE(Table2[Sharpe Ratio]))/_xlfn.STDEV.P(Table2[Sharpe Ratio])</f>
        <v>1.5855651129733352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3.1047805374885433</v>
      </c>
      <c r="AS32">
        <f>_xlfn.RANK.AVG(Table2[[#This Row],[1Y Return vs Nifty Z-Score]],Table2[1Y Return vs Nifty Z-Score])</f>
        <v>106</v>
      </c>
      <c r="AT32">
        <f>_xlfn.RANK.AVG(Table2[[#This Row],[6M Return vs Nifty Z-Score]],Table2[6M Return vs Nifty Z-Score])</f>
        <v>61</v>
      </c>
      <c r="AU32">
        <f>_xlfn.RANK.AVG(Table2[[#This Row],[Sharpe Ratio Z-Score]],Table2[Sharpe Ratio Z-Score])</f>
        <v>36</v>
      </c>
      <c r="AV32">
        <f>(Table2[[#This Row],[Rank 1Y]]+Table2[[#This Row],[Rank 6M]]+Table2[[#This Row],[Rank Sharpe]])/3</f>
        <v>67.666666666666671</v>
      </c>
    </row>
    <row r="33" spans="1:48" x14ac:dyDescent="0.3">
      <c r="A33" t="s">
        <v>265</v>
      </c>
      <c r="B33" t="s">
        <v>266</v>
      </c>
      <c r="C33" t="s">
        <v>3143</v>
      </c>
      <c r="D33" t="s">
        <v>267</v>
      </c>
      <c r="E33">
        <v>99836.320330674993</v>
      </c>
      <c r="F33">
        <v>11032.85</v>
      </c>
      <c r="G33">
        <v>113.288901338153</v>
      </c>
      <c r="H33">
        <f>(Table2[[#This Row],[1Y Return vs Nifty]]-AVERAGE(Table2[1Y Return vs Nifty]))/_xlfn.STDEV.P(Table2[1Y Return vs Nifty])</f>
        <v>1.4981507570680612</v>
      </c>
      <c r="I33">
        <v>1.03597117907433</v>
      </c>
      <c r="J33">
        <f>(Table2[[#This Row],[1M Return vs Nifty]]-AVERAGE(Table2[1M Return vs Nifty]))/_xlfn.STDEV.P(Table2[1M Return vs Nifty])</f>
        <v>-7.495026667603806E-2</v>
      </c>
      <c r="K33">
        <v>42.264007976909497</v>
      </c>
      <c r="L33">
        <f>(Table2[[#This Row],[6M Return vs Nifty]]-AVERAGE(Table2[6M Return vs Nifty]))/_xlfn.STDEV.P(Table2[6M Return vs Nifty])</f>
        <v>0.95585876840078843</v>
      </c>
      <c r="M33">
        <v>5.2418141482745702</v>
      </c>
      <c r="N33">
        <f>(Table2[[#This Row],[1W Return vs Nifty]]-AVERAGE(Table2[1W Return vs Nifty]))/_xlfn.STDEV.P(Table2[1W Return vs Nifty])</f>
        <v>0.5145171862016038</v>
      </c>
      <c r="O33">
        <v>10685.67</v>
      </c>
      <c r="P33">
        <v>10518.5348343879</v>
      </c>
      <c r="Q33">
        <v>8771.1209046575805</v>
      </c>
      <c r="R33">
        <v>63.823562176229302</v>
      </c>
      <c r="S33" s="1">
        <f>(Table2[[#This Row],[Close Price]]-Table2[[#This Row],[20D EMA]])/Table2[[#This Row],[20D EMA]]</f>
        <v>3.2490241603942503E-2</v>
      </c>
      <c r="T33" s="1">
        <f>(Table2[[#This Row],[Close Price]]-Table2[[#This Row],[50D EMA]])/Table2[[#This Row],[50D EMA]]</f>
        <v>4.8896084265525955E-2</v>
      </c>
      <c r="U33" s="1">
        <f>(Table2[[#This Row],[Close Price]]-Table2[[#This Row],[200D EMA]])/Table2[[#This Row],[200D EMA]]</f>
        <v>0.25786089599351114</v>
      </c>
      <c r="V33">
        <v>0.58631176525186401</v>
      </c>
      <c r="W33">
        <v>10806.45</v>
      </c>
      <c r="X33">
        <v>11195</v>
      </c>
      <c r="Y33">
        <v>10627.5</v>
      </c>
      <c r="Z33">
        <v>11201.05</v>
      </c>
      <c r="AA33">
        <v>10627.5</v>
      </c>
      <c r="AB33">
        <v>11201.05</v>
      </c>
      <c r="AC33" s="1">
        <f>(Table2[[#This Row],[Close Price]]/Table2[[#This Row],[Day Low]])-1</f>
        <v>2.0950450888126859E-2</v>
      </c>
      <c r="AD33" s="1">
        <f>(Table2[[#This Row],[Day High]]/Table2[[#This Row],[Close Price]])-1</f>
        <v>1.4697018449448596E-2</v>
      </c>
      <c r="AE33" s="1">
        <f>(Table2[[#This Row],[Close Price]]/Table2[[#This Row],[Current Week Low]])-1</f>
        <v>3.8141613737944002E-2</v>
      </c>
      <c r="AF33" s="1">
        <f>(Table2[[#This Row],[Current Week High]]/Table2[[#This Row],[Close Price]])-1</f>
        <v>1.5245380839945977E-2</v>
      </c>
      <c r="AG33" s="1">
        <f>(Table2[[#This Row],[Close Price]]/Table2[[#This Row],[Current Month Low]])-1</f>
        <v>3.8141613737944002E-2</v>
      </c>
      <c r="AH33" s="1">
        <f>(Table2[[#This Row],[Current Month High]]/Table2[[#This Row],[Close Price]])-1</f>
        <v>1.5245380839945977E-2</v>
      </c>
      <c r="AI33">
        <v>20.530959815460101</v>
      </c>
      <c r="AJ33">
        <v>152.00374595995899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0.09</v>
      </c>
      <c r="AM33" t="s">
        <v>3176</v>
      </c>
      <c r="AN33">
        <v>7.59</v>
      </c>
      <c r="AO33" t="s">
        <v>3176</v>
      </c>
      <c r="AP33">
        <v>0.19409512903090201</v>
      </c>
      <c r="AQ33">
        <f>(Table2[[#This Row],[Sharpe Ratio]]-AVERAGE(Table2[Sharpe Ratio]))/_xlfn.STDEV.P(Table2[Sharpe Ratio])</f>
        <v>1.5237001426954222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4.4172765876898374</v>
      </c>
      <c r="AS33">
        <f>_xlfn.RANK.AVG(Table2[[#This Row],[1Y Return vs Nifty Z-Score]],Table2[1Y Return vs Nifty Z-Score])</f>
        <v>57</v>
      </c>
      <c r="AT33">
        <f>_xlfn.RANK.AVG(Table2[[#This Row],[6M Return vs Nifty Z-Score]],Table2[6M Return vs Nifty Z-Score])</f>
        <v>107</v>
      </c>
      <c r="AU33">
        <f>_xlfn.RANK.AVG(Table2[[#This Row],[Sharpe Ratio Z-Score]],Table2[Sharpe Ratio Z-Score])</f>
        <v>46</v>
      </c>
      <c r="AV33">
        <f>(Table2[[#This Row],[Rank 1Y]]+Table2[[#This Row],[Rank 6M]]+Table2[[#This Row],[Rank Sharpe]])/3</f>
        <v>70</v>
      </c>
    </row>
    <row r="34" spans="1:48" x14ac:dyDescent="0.3">
      <c r="A34" t="s">
        <v>878</v>
      </c>
      <c r="B34" t="s">
        <v>879</v>
      </c>
      <c r="C34" t="s">
        <v>3143</v>
      </c>
      <c r="D34" t="s">
        <v>267</v>
      </c>
      <c r="E34">
        <v>18006.853523819998</v>
      </c>
      <c r="F34">
        <v>477.05</v>
      </c>
      <c r="G34">
        <v>154.554242044928</v>
      </c>
      <c r="H34">
        <f>(Table2[[#This Row],[1Y Return vs Nifty]]-AVERAGE(Table2[1Y Return vs Nifty]))/_xlfn.STDEV.P(Table2[1Y Return vs Nifty])</f>
        <v>2.1969097105261417</v>
      </c>
      <c r="I34">
        <v>22.5114324484877</v>
      </c>
      <c r="J34">
        <f>(Table2[[#This Row],[1M Return vs Nifty]]-AVERAGE(Table2[1M Return vs Nifty]))/_xlfn.STDEV.P(Table2[1M Return vs Nifty])</f>
        <v>1.779717009900303</v>
      </c>
      <c r="K34">
        <v>62.544936950975398</v>
      </c>
      <c r="L34">
        <f>(Table2[[#This Row],[6M Return vs Nifty]]-AVERAGE(Table2[6M Return vs Nifty]))/_xlfn.STDEV.P(Table2[6M Return vs Nifty])</f>
        <v>1.6154298164764833</v>
      </c>
      <c r="M34">
        <v>3.2499666583007798</v>
      </c>
      <c r="N34">
        <f>(Table2[[#This Row],[1W Return vs Nifty]]-AVERAGE(Table2[1W Return vs Nifty]))/_xlfn.STDEV.P(Table2[1W Return vs Nifty])</f>
        <v>0.14220199338953357</v>
      </c>
      <c r="O34">
        <v>454.11</v>
      </c>
      <c r="P34">
        <v>387.79686987405199</v>
      </c>
      <c r="Q34">
        <v>294.189326195511</v>
      </c>
      <c r="R34">
        <v>53.479279879177497</v>
      </c>
      <c r="S34" s="1">
        <f>(Table2[[#This Row],[Close Price]]-Table2[[#This Row],[20D EMA]])/Table2[[#This Row],[20D EMA]]</f>
        <v>5.0516394706128467E-2</v>
      </c>
      <c r="T34" s="1">
        <f>(Table2[[#This Row],[Close Price]]-Table2[[#This Row],[50D EMA]])/Table2[[#This Row],[50D EMA]]</f>
        <v>0.23015433351727541</v>
      </c>
      <c r="U34" s="1">
        <f>(Table2[[#This Row],[Close Price]]-Table2[[#This Row],[200D EMA]])/Table2[[#This Row],[200D EMA]]</f>
        <v>0.62157480752025751</v>
      </c>
      <c r="V34">
        <v>0.86598481324898002</v>
      </c>
      <c r="W34">
        <v>472.8</v>
      </c>
      <c r="X34">
        <v>494.1</v>
      </c>
      <c r="Y34">
        <v>472.8</v>
      </c>
      <c r="Z34">
        <v>519.5</v>
      </c>
      <c r="AA34">
        <v>472.8</v>
      </c>
      <c r="AB34">
        <v>519.5</v>
      </c>
      <c r="AC34" s="1">
        <f>(Table2[[#This Row],[Close Price]]/Table2[[#This Row],[Day Low]])-1</f>
        <v>8.9890016920473048E-3</v>
      </c>
      <c r="AD34" s="1">
        <f>(Table2[[#This Row],[Day High]]/Table2[[#This Row],[Close Price]])-1</f>
        <v>3.5740488418404714E-2</v>
      </c>
      <c r="AE34" s="1">
        <f>(Table2[[#This Row],[Close Price]]/Table2[[#This Row],[Current Week Low]])-1</f>
        <v>8.9890016920473048E-3</v>
      </c>
      <c r="AF34" s="1">
        <f>(Table2[[#This Row],[Current Week High]]/Table2[[#This Row],[Close Price]])-1</f>
        <v>8.8984383188345006E-2</v>
      </c>
      <c r="AG34" s="1">
        <f>(Table2[[#This Row],[Close Price]]/Table2[[#This Row],[Current Month Low]])-1</f>
        <v>8.9890016920473048E-3</v>
      </c>
      <c r="AH34" s="1">
        <f>(Table2[[#This Row],[Current Month High]]/Table2[[#This Row],[Close Price]])-1</f>
        <v>8.8984383188345006E-2</v>
      </c>
      <c r="AI34">
        <v>8.8984383188345006</v>
      </c>
      <c r="AJ34">
        <v>201.358180669614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0.84</v>
      </c>
      <c r="AM34" t="s">
        <v>3176</v>
      </c>
      <c r="AN34">
        <v>7.08</v>
      </c>
      <c r="AO34" t="s">
        <v>3176</v>
      </c>
      <c r="AP34">
        <v>0.14032104712826299</v>
      </c>
      <c r="AQ34">
        <f>(Table2[[#This Row],[Sharpe Ratio]]-AVERAGE(Table2[Sharpe Ratio]))/_xlfn.STDEV.P(Table2[Sharpe Ratio])</f>
        <v>0.89801517217690419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6.6322737024693659</v>
      </c>
      <c r="AS34">
        <f>_xlfn.RANK.AVG(Table2[[#This Row],[1Y Return vs Nifty Z-Score]],Table2[1Y Return vs Nifty Z-Score])</f>
        <v>33</v>
      </c>
      <c r="AT34">
        <f>_xlfn.RANK.AVG(Table2[[#This Row],[6M Return vs Nifty Z-Score]],Table2[6M Return vs Nifty Z-Score])</f>
        <v>48</v>
      </c>
      <c r="AU34">
        <f>_xlfn.RANK.AVG(Table2[[#This Row],[Sharpe Ratio Z-Score]],Table2[Sharpe Ratio Z-Score])</f>
        <v>134</v>
      </c>
      <c r="AV34">
        <f>(Table2[[#This Row],[Rank 1Y]]+Table2[[#This Row],[Rank 6M]]+Table2[[#This Row],[Rank Sharpe]])/3</f>
        <v>71.666666666666671</v>
      </c>
    </row>
    <row r="35" spans="1:48" x14ac:dyDescent="0.3">
      <c r="A35" t="s">
        <v>1410</v>
      </c>
      <c r="B35" t="s">
        <v>1411</v>
      </c>
      <c r="C35" t="s">
        <v>3140</v>
      </c>
      <c r="D35" t="s">
        <v>267</v>
      </c>
      <c r="E35">
        <v>7884.7260376899903</v>
      </c>
      <c r="F35">
        <v>3393.85</v>
      </c>
      <c r="G35">
        <v>116.274080713804</v>
      </c>
      <c r="H35">
        <f>(Table2[[#This Row],[1Y Return vs Nifty]]-AVERAGE(Table2[1Y Return vs Nifty]))/_xlfn.STDEV.P(Table2[1Y Return vs Nifty])</f>
        <v>1.548699735476764</v>
      </c>
      <c r="I35">
        <v>43.655078173028798</v>
      </c>
      <c r="J35">
        <f>(Table2[[#This Row],[1M Return vs Nifty]]-AVERAGE(Table2[1M Return vs Nifty]))/_xlfn.STDEV.P(Table2[1M Return vs Nifty])</f>
        <v>3.6057279784600871</v>
      </c>
      <c r="K35">
        <v>80.481346148823903</v>
      </c>
      <c r="L35">
        <f>(Table2[[#This Row],[6M Return vs Nifty]]-AVERAGE(Table2[6M Return vs Nifty]))/_xlfn.STDEV.P(Table2[6M Return vs Nifty])</f>
        <v>2.1987530078582704</v>
      </c>
      <c r="M35">
        <v>13.702989128257901</v>
      </c>
      <c r="N35">
        <f>(Table2[[#This Row],[1W Return vs Nifty]]-AVERAGE(Table2[1W Return vs Nifty]))/_xlfn.STDEV.P(Table2[1W Return vs Nifty])</f>
        <v>2.0960760203724922</v>
      </c>
      <c r="O35">
        <v>3192.2</v>
      </c>
      <c r="P35">
        <v>2824.5194395539202</v>
      </c>
      <c r="Q35">
        <v>2075.0403975174099</v>
      </c>
      <c r="R35">
        <v>56.883155929403301</v>
      </c>
      <c r="S35" s="1">
        <f>(Table2[[#This Row],[Close Price]]-Table2[[#This Row],[20D EMA]])/Table2[[#This Row],[20D EMA]]</f>
        <v>6.3169600902199141E-2</v>
      </c>
      <c r="T35" s="1">
        <f>(Table2[[#This Row],[Close Price]]-Table2[[#This Row],[50D EMA]])/Table2[[#This Row],[50D EMA]]</f>
        <v>0.20156723033069116</v>
      </c>
      <c r="U35" s="1">
        <f>(Table2[[#This Row],[Close Price]]-Table2[[#This Row],[200D EMA]])/Table2[[#This Row],[200D EMA]]</f>
        <v>0.63555851927529761</v>
      </c>
      <c r="V35">
        <v>1.0280964954259799</v>
      </c>
      <c r="W35">
        <v>3372.05</v>
      </c>
      <c r="X35">
        <v>3579</v>
      </c>
      <c r="Y35">
        <v>3172</v>
      </c>
      <c r="Z35">
        <v>3589.95</v>
      </c>
      <c r="AA35">
        <v>3172</v>
      </c>
      <c r="AB35">
        <v>3589.95</v>
      </c>
      <c r="AC35" s="1">
        <f>(Table2[[#This Row],[Close Price]]/Table2[[#This Row],[Day Low]])-1</f>
        <v>6.4649100695421957E-3</v>
      </c>
      <c r="AD35" s="1">
        <f>(Table2[[#This Row],[Day High]]/Table2[[#This Row],[Close Price]])-1</f>
        <v>5.4554561928193746E-2</v>
      </c>
      <c r="AE35" s="1">
        <f>(Table2[[#This Row],[Close Price]]/Table2[[#This Row],[Current Week Low]])-1</f>
        <v>6.9940100882723844E-2</v>
      </c>
      <c r="AF35" s="1">
        <f>(Table2[[#This Row],[Current Week High]]/Table2[[#This Row],[Close Price]])-1</f>
        <v>5.7780986195618445E-2</v>
      </c>
      <c r="AG35" s="1">
        <f>(Table2[[#This Row],[Close Price]]/Table2[[#This Row],[Current Month Low]])-1</f>
        <v>6.9940100882723844E-2</v>
      </c>
      <c r="AH35" s="1">
        <f>(Table2[[#This Row],[Current Month High]]/Table2[[#This Row],[Close Price]])-1</f>
        <v>5.7780986195618445E-2</v>
      </c>
      <c r="AI35">
        <v>5.77809861956184</v>
      </c>
      <c r="AJ35">
        <v>181.53048527581899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0.54</v>
      </c>
      <c r="AM35" t="s">
        <v>3176</v>
      </c>
      <c r="AN35">
        <v>2.19</v>
      </c>
      <c r="AO35" t="s">
        <v>3176</v>
      </c>
      <c r="AP35">
        <v>0.138972448481052</v>
      </c>
      <c r="AQ35">
        <f>(Table2[[#This Row],[Sharpe Ratio]]-AVERAGE(Table2[Sharpe Ratio]))/_xlfn.STDEV.P(Table2[Sharpe Ratio])</f>
        <v>0.882323636869072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10.331580379036687</v>
      </c>
      <c r="AS35">
        <f>_xlfn.RANK.AVG(Table2[[#This Row],[1Y Return vs Nifty Z-Score]],Table2[1Y Return vs Nifty Z-Score])</f>
        <v>54</v>
      </c>
      <c r="AT35">
        <f>_xlfn.RANK.AVG(Table2[[#This Row],[6M Return vs Nifty Z-Score]],Table2[6M Return vs Nifty Z-Score])</f>
        <v>22</v>
      </c>
      <c r="AU35">
        <f>_xlfn.RANK.AVG(Table2[[#This Row],[Sharpe Ratio Z-Score]],Table2[Sharpe Ratio Z-Score])</f>
        <v>140</v>
      </c>
      <c r="AV35">
        <f>(Table2[[#This Row],[Rank 1Y]]+Table2[[#This Row],[Rank 6M]]+Table2[[#This Row],[Rank Sharpe]])/3</f>
        <v>72</v>
      </c>
    </row>
    <row r="36" spans="1:48" x14ac:dyDescent="0.3">
      <c r="A36" t="s">
        <v>84</v>
      </c>
      <c r="B36" t="s">
        <v>85</v>
      </c>
      <c r="C36" t="s">
        <v>3140</v>
      </c>
      <c r="D36" t="s">
        <v>86</v>
      </c>
      <c r="E36">
        <v>314554.97737500002</v>
      </c>
      <c r="F36">
        <v>4703.45</v>
      </c>
      <c r="G36">
        <v>109.06916866329399</v>
      </c>
      <c r="H36">
        <f>(Table2[[#This Row],[1Y Return vs Nifty]]-AVERAGE(Table2[1Y Return vs Nifty]))/_xlfn.STDEV.P(Table2[1Y Return vs Nifty])</f>
        <v>1.4266967005340445</v>
      </c>
      <c r="I36">
        <v>-1.92829102277318</v>
      </c>
      <c r="J36">
        <f>(Table2[[#This Row],[1M Return vs Nifty]]-AVERAGE(Table2[1M Return vs Nifty]))/_xlfn.STDEV.P(Table2[1M Return vs Nifty])</f>
        <v>-0.33095036073636402</v>
      </c>
      <c r="K36">
        <v>35.117304086533203</v>
      </c>
      <c r="L36">
        <f>(Table2[[#This Row],[6M Return vs Nifty]]-AVERAGE(Table2[6M Return vs Nifty]))/_xlfn.STDEV.P(Table2[6M Return vs Nifty])</f>
        <v>0.72343554058465509</v>
      </c>
      <c r="M36">
        <v>5.2522124826204797</v>
      </c>
      <c r="N36">
        <f>(Table2[[#This Row],[1W Return vs Nifty]]-AVERAGE(Table2[1W Return vs Nifty]))/_xlfn.STDEV.P(Table2[1W Return vs Nifty])</f>
        <v>0.51646083795024889</v>
      </c>
      <c r="O36">
        <v>4765.63</v>
      </c>
      <c r="P36">
        <v>4807.1542733717697</v>
      </c>
      <c r="Q36">
        <v>3977.0507913864899</v>
      </c>
      <c r="R36">
        <v>44.267269666900297</v>
      </c>
      <c r="S36" s="1">
        <f>(Table2[[#This Row],[Close Price]]-Table2[[#This Row],[20D EMA]])/Table2[[#This Row],[20D EMA]]</f>
        <v>-1.3047592868099346E-2</v>
      </c>
      <c r="T36" s="1">
        <f>(Table2[[#This Row],[Close Price]]-Table2[[#This Row],[50D EMA]])/Table2[[#This Row],[50D EMA]]</f>
        <v>-2.1572903109479576E-2</v>
      </c>
      <c r="U36" s="1">
        <f>(Table2[[#This Row],[Close Price]]-Table2[[#This Row],[200D EMA]])/Table2[[#This Row],[200D EMA]]</f>
        <v>0.18264770723742019</v>
      </c>
      <c r="V36">
        <v>0.60202178498381498</v>
      </c>
      <c r="W36">
        <v>4695</v>
      </c>
      <c r="X36">
        <v>4797.5</v>
      </c>
      <c r="Y36">
        <v>4662.8</v>
      </c>
      <c r="Z36">
        <v>4950</v>
      </c>
      <c r="AA36">
        <v>4662.8</v>
      </c>
      <c r="AB36">
        <v>4950</v>
      </c>
      <c r="AC36" s="1">
        <f>(Table2[[#This Row],[Close Price]]/Table2[[#This Row],[Day Low]])-1</f>
        <v>1.7997870074546451E-3</v>
      </c>
      <c r="AD36" s="1">
        <f>(Table2[[#This Row],[Day High]]/Table2[[#This Row],[Close Price]])-1</f>
        <v>1.9995960412038105E-2</v>
      </c>
      <c r="AE36" s="1">
        <f>(Table2[[#This Row],[Close Price]]/Table2[[#This Row],[Current Week Low]])-1</f>
        <v>8.7179377198249863E-3</v>
      </c>
      <c r="AF36" s="1">
        <f>(Table2[[#This Row],[Current Week High]]/Table2[[#This Row],[Close Price]])-1</f>
        <v>5.2418969054630171E-2</v>
      </c>
      <c r="AG36" s="1">
        <f>(Table2[[#This Row],[Close Price]]/Table2[[#This Row],[Current Month Low]])-1</f>
        <v>8.7179377198249863E-3</v>
      </c>
      <c r="AH36" s="1">
        <f>(Table2[[#This Row],[Current Month High]]/Table2[[#This Row],[Close Price]])-1</f>
        <v>5.2418969054630171E-2</v>
      </c>
      <c r="AI36">
        <v>20.6507988816719</v>
      </c>
      <c r="AJ36">
        <v>166.06233736848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0</v>
      </c>
      <c r="AM36">
        <v>0</v>
      </c>
      <c r="AN36">
        <v>-0.59</v>
      </c>
      <c r="AO36" t="s">
        <v>3174</v>
      </c>
      <c r="AP36">
        <v>0.24982600555582901</v>
      </c>
      <c r="AQ36">
        <f>(Table2[[#This Row],[Sharpe Ratio]]-AVERAGE(Table2[Sharpe Ratio]))/_xlfn.STDEV.P(Table2[Sharpe Ratio])</f>
        <v>2.1721532747935983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61</v>
      </c>
      <c r="AT36">
        <f>_xlfn.RANK.AVG(Table2[[#This Row],[6M Return vs Nifty Z-Score]],Table2[6M Return vs Nifty Z-Score])</f>
        <v>147</v>
      </c>
      <c r="AU36">
        <f>_xlfn.RANK.AVG(Table2[[#This Row],[Sharpe Ratio Z-Score]],Table2[Sharpe Ratio Z-Score])</f>
        <v>9</v>
      </c>
      <c r="AV36">
        <f>(Table2[[#This Row],[Rank 1Y]]+Table2[[#This Row],[Rank 6M]]+Table2[[#This Row],[Rank Sharpe]])/3</f>
        <v>72.333333333333329</v>
      </c>
    </row>
    <row r="37" spans="1:48" x14ac:dyDescent="0.3">
      <c r="A37" t="s">
        <v>458</v>
      </c>
      <c r="B37" t="s">
        <v>459</v>
      </c>
      <c r="C37" t="s">
        <v>3133</v>
      </c>
      <c r="D37" t="s">
        <v>54</v>
      </c>
      <c r="E37">
        <v>48048.177322119998</v>
      </c>
      <c r="F37">
        <v>1702.7</v>
      </c>
      <c r="G37">
        <v>88.004567331920697</v>
      </c>
      <c r="H37">
        <f>(Table2[[#This Row],[1Y Return vs Nifty]]-AVERAGE(Table2[1Y Return vs Nifty]))/_xlfn.STDEV.P(Table2[1Y Return vs Nifty])</f>
        <v>1.0700032011173417</v>
      </c>
      <c r="I37">
        <v>16.080516128498498</v>
      </c>
      <c r="J37">
        <f>(Table2[[#This Row],[1M Return vs Nifty]]-AVERAGE(Table2[1M Return vs Nifty]))/_xlfn.STDEV.P(Table2[1M Return vs Nifty])</f>
        <v>1.2243291694504144</v>
      </c>
      <c r="K37">
        <v>73.215958309106995</v>
      </c>
      <c r="L37">
        <f>(Table2[[#This Row],[6M Return vs Nifty]]-AVERAGE(Table2[6M Return vs Nifty]))/_xlfn.STDEV.P(Table2[6M Return vs Nifty])</f>
        <v>1.9624699717978278</v>
      </c>
      <c r="M37">
        <v>2.07653348882299</v>
      </c>
      <c r="N37">
        <f>(Table2[[#This Row],[1W Return vs Nifty]]-AVERAGE(Table2[1W Return vs Nifty]))/_xlfn.STDEV.P(Table2[1W Return vs Nifty])</f>
        <v>-7.7135580870205958E-2</v>
      </c>
      <c r="O37">
        <v>1639.34</v>
      </c>
      <c r="P37">
        <v>1504.82292589382</v>
      </c>
      <c r="Q37">
        <v>1159.74606544071</v>
      </c>
      <c r="R37">
        <v>65.074792145874298</v>
      </c>
      <c r="S37" s="1">
        <f>(Table2[[#This Row],[Close Price]]-Table2[[#This Row],[20D EMA]])/Table2[[#This Row],[20D EMA]]</f>
        <v>3.8649700489221353E-2</v>
      </c>
      <c r="T37" s="1">
        <f>(Table2[[#This Row],[Close Price]]-Table2[[#This Row],[50D EMA]])/Table2[[#This Row],[50D EMA]]</f>
        <v>0.13149525482451499</v>
      </c>
      <c r="U37" s="1">
        <f>(Table2[[#This Row],[Close Price]]-Table2[[#This Row],[200D EMA]])/Table2[[#This Row],[200D EMA]]</f>
        <v>0.46816622253679685</v>
      </c>
      <c r="V37">
        <v>1.0293991961821201</v>
      </c>
      <c r="W37">
        <v>1695</v>
      </c>
      <c r="X37">
        <v>1725</v>
      </c>
      <c r="Y37">
        <v>1666.5</v>
      </c>
      <c r="Z37">
        <v>1750.5</v>
      </c>
      <c r="AA37">
        <v>1666.5</v>
      </c>
      <c r="AB37">
        <v>1750.5</v>
      </c>
      <c r="AC37" s="1">
        <f>(Table2[[#This Row],[Close Price]]/Table2[[#This Row],[Day Low]])-1</f>
        <v>4.5427728613569585E-3</v>
      </c>
      <c r="AD37" s="1">
        <f>(Table2[[#This Row],[Day High]]/Table2[[#This Row],[Close Price]])-1</f>
        <v>1.3096846185470135E-2</v>
      </c>
      <c r="AE37" s="1">
        <f>(Table2[[#This Row],[Close Price]]/Table2[[#This Row],[Current Week Low]])-1</f>
        <v>2.1722172217221836E-2</v>
      </c>
      <c r="AF37" s="1">
        <f>(Table2[[#This Row],[Current Week High]]/Table2[[#This Row],[Close Price]])-1</f>
        <v>2.8073060433429164E-2</v>
      </c>
      <c r="AG37" s="1">
        <f>(Table2[[#This Row],[Close Price]]/Table2[[#This Row],[Current Month Low]])-1</f>
        <v>2.1722172217221836E-2</v>
      </c>
      <c r="AH37" s="1">
        <f>(Table2[[#This Row],[Current Month High]]/Table2[[#This Row],[Close Price]])-1</f>
        <v>2.8073060433429164E-2</v>
      </c>
      <c r="AI37">
        <v>2.8073060433429098</v>
      </c>
      <c r="AJ37">
        <v>135.79836587730199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0.17</v>
      </c>
      <c r="AM37" t="s">
        <v>3176</v>
      </c>
      <c r="AN37">
        <v>1.31</v>
      </c>
      <c r="AO37" t="s">
        <v>3176</v>
      </c>
      <c r="AP37">
        <v>0.15601558815566099</v>
      </c>
      <c r="AQ37">
        <f>(Table2[[#This Row],[Sharpe Ratio]]-AVERAGE(Table2[Sharpe Ratio]))/_xlfn.STDEV.P(Table2[Sharpe Ratio])</f>
        <v>1.0806280238069619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5.2602947853023396</v>
      </c>
      <c r="AS37">
        <f>_xlfn.RANK.AVG(Table2[[#This Row],[1Y Return vs Nifty Z-Score]],Table2[1Y Return vs Nifty Z-Score])</f>
        <v>94</v>
      </c>
      <c r="AT37">
        <f>_xlfn.RANK.AVG(Table2[[#This Row],[6M Return vs Nifty Z-Score]],Table2[6M Return vs Nifty Z-Score])</f>
        <v>31</v>
      </c>
      <c r="AU37">
        <f>_xlfn.RANK.AVG(Table2[[#This Row],[Sharpe Ratio Z-Score]],Table2[Sharpe Ratio Z-Score])</f>
        <v>103</v>
      </c>
      <c r="AV37">
        <f>(Table2[[#This Row],[Rank 1Y]]+Table2[[#This Row],[Rank 6M]]+Table2[[#This Row],[Rank Sharpe]])/3</f>
        <v>76</v>
      </c>
    </row>
    <row r="38" spans="1:48" x14ac:dyDescent="0.3">
      <c r="A38" t="s">
        <v>1500</v>
      </c>
      <c r="B38" t="s">
        <v>1501</v>
      </c>
      <c r="C38" t="s">
        <v>3142</v>
      </c>
      <c r="D38" t="s">
        <v>141</v>
      </c>
      <c r="E38">
        <v>6998.50468086</v>
      </c>
      <c r="F38">
        <v>237.16</v>
      </c>
      <c r="G38">
        <v>132.98443833220699</v>
      </c>
      <c r="H38">
        <f>(Table2[[#This Row],[1Y Return vs Nifty]]-AVERAGE(Table2[1Y Return vs Nifty]))/_xlfn.STDEV.P(Table2[1Y Return vs Nifty])</f>
        <v>1.8316614607734722</v>
      </c>
      <c r="I38">
        <v>7.2107991607257</v>
      </c>
      <c r="J38">
        <f>(Table2[[#This Row],[1M Return vs Nifty]]-AVERAGE(Table2[1M Return vs Nifty]))/_xlfn.STDEV.P(Table2[1M Return vs Nifty])</f>
        <v>0.45832123107603628</v>
      </c>
      <c r="K38">
        <v>40.861629932132601</v>
      </c>
      <c r="L38">
        <f>(Table2[[#This Row],[6M Return vs Nifty]]-AVERAGE(Table2[6M Return vs Nifty]))/_xlfn.STDEV.P(Table2[6M Return vs Nifty])</f>
        <v>0.91025099777180807</v>
      </c>
      <c r="M38">
        <v>11.307014772245401</v>
      </c>
      <c r="N38">
        <f>(Table2[[#This Row],[1W Return vs Nifty]]-AVERAGE(Table2[1W Return vs Nifty]))/_xlfn.STDEV.P(Table2[1W Return vs Nifty])</f>
        <v>1.648221624480311</v>
      </c>
      <c r="O38">
        <v>226.58</v>
      </c>
      <c r="P38">
        <v>213.56318481620301</v>
      </c>
      <c r="Q38">
        <v>169.575765564417</v>
      </c>
      <c r="R38">
        <v>63.3035542570248</v>
      </c>
      <c r="S38" s="1">
        <f>(Table2[[#This Row],[Close Price]]-Table2[[#This Row],[20D EMA]])/Table2[[#This Row],[20D EMA]]</f>
        <v>4.669432430046775E-2</v>
      </c>
      <c r="T38" s="1">
        <f>(Table2[[#This Row],[Close Price]]-Table2[[#This Row],[50D EMA]])/Table2[[#This Row],[50D EMA]]</f>
        <v>0.11049102495874891</v>
      </c>
      <c r="U38" s="1">
        <f>(Table2[[#This Row],[Close Price]]-Table2[[#This Row],[200D EMA]])/Table2[[#This Row],[200D EMA]]</f>
        <v>0.39854889766020063</v>
      </c>
      <c r="V38">
        <v>0.41384899693058802</v>
      </c>
      <c r="W38">
        <v>233.02</v>
      </c>
      <c r="X38">
        <v>243.49</v>
      </c>
      <c r="Y38">
        <v>230</v>
      </c>
      <c r="Z38">
        <v>250</v>
      </c>
      <c r="AA38">
        <v>230</v>
      </c>
      <c r="AB38">
        <v>250</v>
      </c>
      <c r="AC38" s="1">
        <f>(Table2[[#This Row],[Close Price]]/Table2[[#This Row],[Day Low]])-1</f>
        <v>1.7766715303407343E-2</v>
      </c>
      <c r="AD38" s="1">
        <f>(Table2[[#This Row],[Day High]]/Table2[[#This Row],[Close Price]])-1</f>
        <v>2.6690841625906625E-2</v>
      </c>
      <c r="AE38" s="1">
        <f>(Table2[[#This Row],[Close Price]]/Table2[[#This Row],[Current Week Low]])-1</f>
        <v>3.1130434782608685E-2</v>
      </c>
      <c r="AF38" s="1">
        <f>(Table2[[#This Row],[Current Week High]]/Table2[[#This Row],[Close Price]])-1</f>
        <v>5.4140664530274885E-2</v>
      </c>
      <c r="AG38" s="1">
        <f>(Table2[[#This Row],[Close Price]]/Table2[[#This Row],[Current Month Low]])-1</f>
        <v>3.1130434782608685E-2</v>
      </c>
      <c r="AH38" s="1">
        <f>(Table2[[#This Row],[Current Month High]]/Table2[[#This Row],[Close Price]])-1</f>
        <v>5.4140664530274885E-2</v>
      </c>
      <c r="AI38">
        <v>5.4140664530274796</v>
      </c>
      <c r="AJ38">
        <v>185.048076923076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0.36</v>
      </c>
      <c r="AM38" t="s">
        <v>3176</v>
      </c>
      <c r="AN38">
        <v>9.2200000000000006</v>
      </c>
      <c r="AO38" t="s">
        <v>3176</v>
      </c>
      <c r="AP38">
        <v>0.174002329739293</v>
      </c>
      <c r="AQ38">
        <f>(Table2[[#This Row],[Sharpe Ratio]]-AVERAGE(Table2[Sharpe Ratio]))/_xlfn.STDEV.P(Table2[Sharpe Ratio])</f>
        <v>1.2899116318070958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6.1383669459087233</v>
      </c>
      <c r="AS38">
        <f>_xlfn.RANK.AVG(Table2[[#This Row],[1Y Return vs Nifty Z-Score]],Table2[1Y Return vs Nifty Z-Score])</f>
        <v>41</v>
      </c>
      <c r="AT38">
        <f>_xlfn.RANK.AVG(Table2[[#This Row],[6M Return vs Nifty Z-Score]],Table2[6M Return vs Nifty Z-Score])</f>
        <v>116</v>
      </c>
      <c r="AU38">
        <f>_xlfn.RANK.AVG(Table2[[#This Row],[Sharpe Ratio Z-Score]],Table2[Sharpe Ratio Z-Score])</f>
        <v>74</v>
      </c>
      <c r="AV38">
        <f>(Table2[[#This Row],[Rank 1Y]]+Table2[[#This Row],[Rank 6M]]+Table2[[#This Row],[Rank Sharpe]])/3</f>
        <v>77</v>
      </c>
    </row>
    <row r="39" spans="1:48" x14ac:dyDescent="0.3">
      <c r="A39" t="s">
        <v>343</v>
      </c>
      <c r="B39" t="s">
        <v>344</v>
      </c>
      <c r="C39" t="s">
        <v>3142</v>
      </c>
      <c r="D39" t="s">
        <v>141</v>
      </c>
      <c r="E39">
        <v>72916.734862600002</v>
      </c>
      <c r="F39">
        <v>1819</v>
      </c>
      <c r="G39">
        <v>160.16065319264101</v>
      </c>
      <c r="H39">
        <f>(Table2[[#This Row],[1Y Return vs Nifty]]-AVERAGE(Table2[1Y Return vs Nifty]))/_xlfn.STDEV.P(Table2[1Y Return vs Nifty])</f>
        <v>2.2918448284515942</v>
      </c>
      <c r="I39">
        <v>3.2479369205921298</v>
      </c>
      <c r="J39">
        <f>(Table2[[#This Row],[1M Return vs Nifty]]-AVERAGE(Table2[1M Return vs Nifty]))/_xlfn.STDEV.P(Table2[1M Return vs Nifty])</f>
        <v>0.11607987820583011</v>
      </c>
      <c r="K39">
        <v>41.591466349655299</v>
      </c>
      <c r="L39">
        <f>(Table2[[#This Row],[6M Return vs Nifty]]-AVERAGE(Table2[6M Return vs Nifty]))/_xlfn.STDEV.P(Table2[6M Return vs Nifty])</f>
        <v>0.93398654615052468</v>
      </c>
      <c r="M39">
        <v>2.3095890388339702</v>
      </c>
      <c r="N39">
        <f>(Table2[[#This Row],[1W Return vs Nifty]]-AVERAGE(Table2[1W Return vs Nifty]))/_xlfn.STDEV.P(Table2[1W Return vs Nifty])</f>
        <v>-3.3572947448204903E-2</v>
      </c>
      <c r="O39">
        <v>1774.93</v>
      </c>
      <c r="P39">
        <v>1754.2514034114099</v>
      </c>
      <c r="Q39">
        <v>1441.7881906856301</v>
      </c>
      <c r="R39">
        <v>56.444502190659001</v>
      </c>
      <c r="S39" s="1">
        <f>(Table2[[#This Row],[Close Price]]-Table2[[#This Row],[20D EMA]])/Table2[[#This Row],[20D EMA]]</f>
        <v>2.4829148191759638E-2</v>
      </c>
      <c r="T39" s="1">
        <f>(Table2[[#This Row],[Close Price]]-Table2[[#This Row],[50D EMA]])/Table2[[#This Row],[50D EMA]]</f>
        <v>3.6909531018573818E-2</v>
      </c>
      <c r="U39" s="1">
        <f>(Table2[[#This Row],[Close Price]]-Table2[[#This Row],[200D EMA]])/Table2[[#This Row],[200D EMA]]</f>
        <v>0.26162775624829476</v>
      </c>
      <c r="V39">
        <v>2.1656664429195498</v>
      </c>
      <c r="W39">
        <v>1770</v>
      </c>
      <c r="X39">
        <v>1829.95</v>
      </c>
      <c r="Y39">
        <v>1757.25</v>
      </c>
      <c r="Z39">
        <v>1884.9</v>
      </c>
      <c r="AA39">
        <v>1757.25</v>
      </c>
      <c r="AB39">
        <v>1884.9</v>
      </c>
      <c r="AC39" s="1">
        <f>(Table2[[#This Row],[Close Price]]/Table2[[#This Row],[Day Low]])-1</f>
        <v>2.7683615819209084E-2</v>
      </c>
      <c r="AD39" s="1">
        <f>(Table2[[#This Row],[Day High]]/Table2[[#This Row],[Close Price]])-1</f>
        <v>6.0197910940076316E-3</v>
      </c>
      <c r="AE39" s="1">
        <f>(Table2[[#This Row],[Close Price]]/Table2[[#This Row],[Current Week Low]])-1</f>
        <v>3.514013373168301E-2</v>
      </c>
      <c r="AF39" s="1">
        <f>(Table2[[#This Row],[Current Week High]]/Table2[[#This Row],[Close Price]])-1</f>
        <v>3.6228697086311268E-2</v>
      </c>
      <c r="AG39" s="1">
        <f>(Table2[[#This Row],[Close Price]]/Table2[[#This Row],[Current Month Low]])-1</f>
        <v>3.514013373168301E-2</v>
      </c>
      <c r="AH39" s="1">
        <f>(Table2[[#This Row],[Current Month High]]/Table2[[#This Row],[Close Price]])-1</f>
        <v>3.6228697086311268E-2</v>
      </c>
      <c r="AI39">
        <v>14.062671797690999</v>
      </c>
      <c r="AJ39">
        <v>207.653276955602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0.05</v>
      </c>
      <c r="AM39" t="s">
        <v>3176</v>
      </c>
      <c r="AN39">
        <v>4.57</v>
      </c>
      <c r="AO39" t="s">
        <v>3176</v>
      </c>
      <c r="AP39">
        <v>0.164102477575889</v>
      </c>
      <c r="AQ39">
        <f>(Table2[[#This Row],[Sharpe Ratio]]-AVERAGE(Table2[Sharpe Ratio]))/_xlfn.STDEV.P(Table2[Sharpe Ratio])</f>
        <v>1.174722520439057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4.4830608257988009</v>
      </c>
      <c r="AS39">
        <f>_xlfn.RANK.AVG(Table2[[#This Row],[1Y Return vs Nifty Z-Score]],Table2[1Y Return vs Nifty Z-Score])</f>
        <v>29</v>
      </c>
      <c r="AT39">
        <f>_xlfn.RANK.AVG(Table2[[#This Row],[6M Return vs Nifty Z-Score]],Table2[6M Return vs Nifty Z-Score])</f>
        <v>113</v>
      </c>
      <c r="AU39">
        <f>_xlfn.RANK.AVG(Table2[[#This Row],[Sharpe Ratio Z-Score]],Table2[Sharpe Ratio Z-Score])</f>
        <v>94</v>
      </c>
      <c r="AV39">
        <f>(Table2[[#This Row],[Rank 1Y]]+Table2[[#This Row],[Rank 6M]]+Table2[[#This Row],[Rank Sharpe]])/3</f>
        <v>78.666666666666671</v>
      </c>
    </row>
    <row r="40" spans="1:48" x14ac:dyDescent="0.3">
      <c r="A40" t="s">
        <v>701</v>
      </c>
      <c r="B40" t="s">
        <v>702</v>
      </c>
      <c r="C40" t="s">
        <v>3143</v>
      </c>
      <c r="D40" t="s">
        <v>267</v>
      </c>
      <c r="E40">
        <v>26152.10542752</v>
      </c>
      <c r="F40">
        <v>529.79999999999995</v>
      </c>
      <c r="G40">
        <v>71.182867001758098</v>
      </c>
      <c r="H40">
        <f>(Table2[[#This Row],[1Y Return vs Nifty]]-AVERAGE(Table2[1Y Return vs Nifty]))/_xlfn.STDEV.P(Table2[1Y Return vs Nifty])</f>
        <v>0.78515607476949034</v>
      </c>
      <c r="I40">
        <v>13.6067636627344</v>
      </c>
      <c r="J40">
        <f>(Table2[[#This Row],[1M Return vs Nifty]]-AVERAGE(Table2[1M Return vs Nifty]))/_xlfn.STDEV.P(Table2[1M Return vs Nifty])</f>
        <v>1.0106905569407405</v>
      </c>
      <c r="K40">
        <v>44.330743328650698</v>
      </c>
      <c r="L40">
        <f>(Table2[[#This Row],[6M Return vs Nifty]]-AVERAGE(Table2[6M Return vs Nifty]))/_xlfn.STDEV.P(Table2[6M Return vs Nifty])</f>
        <v>1.0230725929640598</v>
      </c>
      <c r="M40">
        <v>3.7927302308528099</v>
      </c>
      <c r="N40">
        <f>(Table2[[#This Row],[1W Return vs Nifty]]-AVERAGE(Table2[1W Return vs Nifty]))/_xlfn.STDEV.P(Table2[1W Return vs Nifty])</f>
        <v>0.24365510422420708</v>
      </c>
      <c r="O40">
        <v>506.4</v>
      </c>
      <c r="P40">
        <v>464.14757442752898</v>
      </c>
      <c r="Q40">
        <v>368.41690462289301</v>
      </c>
      <c r="R40">
        <v>65.118670245581797</v>
      </c>
      <c r="S40" s="1">
        <f>(Table2[[#This Row],[Close Price]]-Table2[[#This Row],[20D EMA]])/Table2[[#This Row],[20D EMA]]</f>
        <v>4.620853080568716E-2</v>
      </c>
      <c r="T40" s="1">
        <f>(Table2[[#This Row],[Close Price]]-Table2[[#This Row],[50D EMA]])/Table2[[#This Row],[50D EMA]]</f>
        <v>0.14144730941111877</v>
      </c>
      <c r="U40" s="1">
        <f>(Table2[[#This Row],[Close Price]]-Table2[[#This Row],[200D EMA]])/Table2[[#This Row],[200D EMA]]</f>
        <v>0.43804476220301747</v>
      </c>
      <c r="V40">
        <v>1.4155709803113601</v>
      </c>
      <c r="W40">
        <v>526.25</v>
      </c>
      <c r="X40">
        <v>542.4</v>
      </c>
      <c r="Y40">
        <v>520</v>
      </c>
      <c r="Z40">
        <v>556</v>
      </c>
      <c r="AA40">
        <v>520</v>
      </c>
      <c r="AB40">
        <v>556</v>
      </c>
      <c r="AC40" s="1">
        <f>(Table2[[#This Row],[Close Price]]/Table2[[#This Row],[Day Low]])-1</f>
        <v>6.7458432304037252E-3</v>
      </c>
      <c r="AD40" s="1">
        <f>(Table2[[#This Row],[Day High]]/Table2[[#This Row],[Close Price]])-1</f>
        <v>2.3782559456398733E-2</v>
      </c>
      <c r="AE40" s="1">
        <f>(Table2[[#This Row],[Close Price]]/Table2[[#This Row],[Current Week Low]])-1</f>
        <v>1.8846153846153735E-2</v>
      </c>
      <c r="AF40" s="1">
        <f>(Table2[[#This Row],[Current Week High]]/Table2[[#This Row],[Close Price]])-1</f>
        <v>4.9452623631559112E-2</v>
      </c>
      <c r="AG40" s="1">
        <f>(Table2[[#This Row],[Close Price]]/Table2[[#This Row],[Current Month Low]])-1</f>
        <v>1.8846153846153735E-2</v>
      </c>
      <c r="AH40" s="1">
        <f>(Table2[[#This Row],[Current Month High]]/Table2[[#This Row],[Close Price]])-1</f>
        <v>4.9452623631559112E-2</v>
      </c>
      <c r="AI40">
        <v>4.9452623631559103</v>
      </c>
      <c r="AJ40">
        <v>136.517857142857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0.36</v>
      </c>
      <c r="AM40" t="s">
        <v>3176</v>
      </c>
      <c r="AN40">
        <v>9.56</v>
      </c>
      <c r="AO40" t="s">
        <v>3176</v>
      </c>
      <c r="AP40">
        <v>0.23469843693113501</v>
      </c>
      <c r="AQ40">
        <f>(Table2[[#This Row],[Sharpe Ratio]]-AVERAGE(Table2[Sharpe Ratio]))/_xlfn.STDEV.P(Table2[Sharpe Ratio])</f>
        <v>1.9961373951344048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5.0587117240329027</v>
      </c>
      <c r="AS40">
        <f>_xlfn.RANK.AVG(Table2[[#This Row],[1Y Return vs Nifty Z-Score]],Table2[1Y Return vs Nifty Z-Score])</f>
        <v>123</v>
      </c>
      <c r="AT40">
        <f>_xlfn.RANK.AVG(Table2[[#This Row],[6M Return vs Nifty Z-Score]],Table2[6M Return vs Nifty Z-Score])</f>
        <v>96</v>
      </c>
      <c r="AU40">
        <f>_xlfn.RANK.AVG(Table2[[#This Row],[Sharpe Ratio Z-Score]],Table2[Sharpe Ratio Z-Score])</f>
        <v>17</v>
      </c>
      <c r="AV40">
        <f>(Table2[[#This Row],[Rank 1Y]]+Table2[[#This Row],[Rank 6M]]+Table2[[#This Row],[Rank Sharpe]])/3</f>
        <v>78.666666666666671</v>
      </c>
    </row>
    <row r="41" spans="1:48" x14ac:dyDescent="0.3">
      <c r="A41" t="s">
        <v>1312</v>
      </c>
      <c r="B41" t="s">
        <v>1313</v>
      </c>
      <c r="C41" t="s">
        <v>3132</v>
      </c>
      <c r="D41" t="s">
        <v>46</v>
      </c>
      <c r="E41">
        <v>8762.0257219199993</v>
      </c>
      <c r="F41">
        <v>510.05</v>
      </c>
      <c r="G41">
        <v>86.417259868138899</v>
      </c>
      <c r="H41">
        <f>(Table2[[#This Row],[1Y Return vs Nifty]]-AVERAGE(Table2[1Y Return vs Nifty]))/_xlfn.STDEV.P(Table2[1Y Return vs Nifty])</f>
        <v>1.0431248261127639</v>
      </c>
      <c r="I41">
        <v>4.39686494497764</v>
      </c>
      <c r="J41">
        <f>(Table2[[#This Row],[1M Return vs Nifty]]-AVERAGE(Table2[1M Return vs Nifty]))/_xlfn.STDEV.P(Table2[1M Return vs Nifty])</f>
        <v>0.21530378698418243</v>
      </c>
      <c r="K41">
        <v>39.278900411529797</v>
      </c>
      <c r="L41">
        <f>(Table2[[#This Row],[6M Return vs Nifty]]-AVERAGE(Table2[6M Return vs Nifty]))/_xlfn.STDEV.P(Table2[6M Return vs Nifty])</f>
        <v>0.8587778837907255</v>
      </c>
      <c r="M41">
        <v>-2.65241362791547</v>
      </c>
      <c r="N41">
        <f>(Table2[[#This Row],[1W Return vs Nifty]]-AVERAGE(Table2[1W Return vs Nifty]))/_xlfn.STDEV.P(Table2[1W Return vs Nifty])</f>
        <v>-0.96106814419599118</v>
      </c>
      <c r="O41">
        <v>539.38</v>
      </c>
      <c r="P41">
        <v>516.57932258449898</v>
      </c>
      <c r="Q41">
        <v>402.64843384755397</v>
      </c>
      <c r="R41">
        <v>26.980922713683899</v>
      </c>
      <c r="S41" s="1">
        <f>(Table2[[#This Row],[Close Price]]-Table2[[#This Row],[20D EMA]])/Table2[[#This Row],[20D EMA]]</f>
        <v>-5.4377247951351522E-2</v>
      </c>
      <c r="T41" s="1">
        <f>(Table2[[#This Row],[Close Price]]-Table2[[#This Row],[50D EMA]])/Table2[[#This Row],[50D EMA]]</f>
        <v>-1.263953530279165E-2</v>
      </c>
      <c r="U41" s="1">
        <f>(Table2[[#This Row],[Close Price]]-Table2[[#This Row],[200D EMA]])/Table2[[#This Row],[200D EMA]]</f>
        <v>0.26673782169263116</v>
      </c>
      <c r="V41">
        <v>0.335295845435719</v>
      </c>
      <c r="W41">
        <v>508.2</v>
      </c>
      <c r="X41">
        <v>535.70000000000005</v>
      </c>
      <c r="Y41">
        <v>508.2</v>
      </c>
      <c r="Z41">
        <v>563</v>
      </c>
      <c r="AA41">
        <v>508.2</v>
      </c>
      <c r="AB41">
        <v>563</v>
      </c>
      <c r="AC41" s="1">
        <f>(Table2[[#This Row],[Close Price]]/Table2[[#This Row],[Day Low]])-1</f>
        <v>3.6402990948445346E-3</v>
      </c>
      <c r="AD41" s="1">
        <f>(Table2[[#This Row],[Day High]]/Table2[[#This Row],[Close Price]])-1</f>
        <v>5.0289187334575214E-2</v>
      </c>
      <c r="AE41" s="1">
        <f>(Table2[[#This Row],[Close Price]]/Table2[[#This Row],[Current Week Low]])-1</f>
        <v>3.6402990948445346E-3</v>
      </c>
      <c r="AF41" s="1">
        <f>(Table2[[#This Row],[Current Week High]]/Table2[[#This Row],[Close Price]])-1</f>
        <v>0.10381335163219285</v>
      </c>
      <c r="AG41" s="1">
        <f>(Table2[[#This Row],[Close Price]]/Table2[[#This Row],[Current Month Low]])-1</f>
        <v>3.6402990948445346E-3</v>
      </c>
      <c r="AH41" s="1">
        <f>(Table2[[#This Row],[Current Month High]]/Table2[[#This Row],[Close Price]])-1</f>
        <v>0.10381335163219285</v>
      </c>
      <c r="AI41">
        <v>15.6651308695225</v>
      </c>
      <c r="AJ41">
        <v>171.30319148936101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0.05</v>
      </c>
      <c r="AM41" t="s">
        <v>3176</v>
      </c>
      <c r="AN41">
        <v>-6.7</v>
      </c>
      <c r="AO41" t="s">
        <v>3174</v>
      </c>
      <c r="AP41">
        <v>0.214542406957759</v>
      </c>
      <c r="AQ41">
        <f>(Table2[[#This Row],[Sharpe Ratio]]-AVERAGE(Table2[Sharpe Ratio]))/_xlfn.STDEV.P(Table2[Sharpe Ratio])</f>
        <v>1.7616131675986257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2.9177515202903064</v>
      </c>
      <c r="AS41">
        <f>_xlfn.RANK.AVG(Table2[[#This Row],[1Y Return vs Nifty Z-Score]],Table2[1Y Return vs Nifty Z-Score])</f>
        <v>96</v>
      </c>
      <c r="AT41">
        <f>_xlfn.RANK.AVG(Table2[[#This Row],[6M Return vs Nifty Z-Score]],Table2[6M Return vs Nifty Z-Score])</f>
        <v>124</v>
      </c>
      <c r="AU41">
        <f>_xlfn.RANK.AVG(Table2[[#This Row],[Sharpe Ratio Z-Score]],Table2[Sharpe Ratio Z-Score])</f>
        <v>27</v>
      </c>
      <c r="AV41">
        <f>(Table2[[#This Row],[Rank 1Y]]+Table2[[#This Row],[Rank 6M]]+Table2[[#This Row],[Rank Sharpe]])/3</f>
        <v>82.333333333333329</v>
      </c>
    </row>
    <row r="42" spans="1:48" x14ac:dyDescent="0.3">
      <c r="A42" t="s">
        <v>1268</v>
      </c>
      <c r="B42" t="s">
        <v>1269</v>
      </c>
      <c r="C42" t="s">
        <v>3146</v>
      </c>
      <c r="D42" t="s">
        <v>1236</v>
      </c>
      <c r="E42">
        <v>9229.4407979999996</v>
      </c>
      <c r="F42">
        <v>722</v>
      </c>
      <c r="G42">
        <v>107.398587110528</v>
      </c>
      <c r="H42">
        <f>(Table2[[#This Row],[1Y Return vs Nifty]]-AVERAGE(Table2[1Y Return vs Nifty]))/_xlfn.STDEV.P(Table2[1Y Return vs Nifty])</f>
        <v>1.3984082192690521</v>
      </c>
      <c r="I42">
        <v>12.536577036352501</v>
      </c>
      <c r="J42">
        <f>(Table2[[#This Row],[1M Return vs Nifty]]-AVERAGE(Table2[1M Return vs Nifty]))/_xlfn.STDEV.P(Table2[1M Return vs Nifty])</f>
        <v>0.91826692557469092</v>
      </c>
      <c r="K42">
        <v>38.192416881996202</v>
      </c>
      <c r="L42">
        <f>(Table2[[#This Row],[6M Return vs Nifty]]-AVERAGE(Table2[6M Return vs Nifty]))/_xlfn.STDEV.P(Table2[6M Return vs Nifty])</f>
        <v>0.82344355165989369</v>
      </c>
      <c r="M42">
        <v>2.6967980510754299</v>
      </c>
      <c r="N42">
        <f>(Table2[[#This Row],[1W Return vs Nifty]]-AVERAGE(Table2[1W Return vs Nifty]))/_xlfn.STDEV.P(Table2[1W Return vs Nifty])</f>
        <v>3.8803978384177651E-2</v>
      </c>
      <c r="O42">
        <v>717.97</v>
      </c>
      <c r="P42">
        <v>646.20145863002199</v>
      </c>
      <c r="Q42">
        <v>493.16619072447702</v>
      </c>
      <c r="R42">
        <v>46.155325408831999</v>
      </c>
      <c r="S42" s="1">
        <f>(Table2[[#This Row],[Close Price]]-Table2[[#This Row],[20D EMA]])/Table2[[#This Row],[20D EMA]]</f>
        <v>5.6130478989372436E-3</v>
      </c>
      <c r="T42" s="1">
        <f>(Table2[[#This Row],[Close Price]]-Table2[[#This Row],[50D EMA]])/Table2[[#This Row],[50D EMA]]</f>
        <v>0.11729862314250195</v>
      </c>
      <c r="U42" s="1">
        <f>(Table2[[#This Row],[Close Price]]-Table2[[#This Row],[200D EMA]])/Table2[[#This Row],[200D EMA]]</f>
        <v>0.4640095237253769</v>
      </c>
      <c r="V42">
        <v>0.65862793453060797</v>
      </c>
      <c r="W42">
        <v>716.55</v>
      </c>
      <c r="X42">
        <v>738</v>
      </c>
      <c r="Y42">
        <v>716.55</v>
      </c>
      <c r="Z42">
        <v>756.25</v>
      </c>
      <c r="AA42">
        <v>716.55</v>
      </c>
      <c r="AB42">
        <v>756.25</v>
      </c>
      <c r="AC42" s="1">
        <f>(Table2[[#This Row],[Close Price]]/Table2[[#This Row],[Day Low]])-1</f>
        <v>7.6058893308212916E-3</v>
      </c>
      <c r="AD42" s="1">
        <f>(Table2[[#This Row],[Day High]]/Table2[[#This Row],[Close Price]])-1</f>
        <v>2.2160664819944609E-2</v>
      </c>
      <c r="AE42" s="1">
        <f>(Table2[[#This Row],[Close Price]]/Table2[[#This Row],[Current Week Low]])-1</f>
        <v>7.6058893308212916E-3</v>
      </c>
      <c r="AF42" s="1">
        <f>(Table2[[#This Row],[Current Week High]]/Table2[[#This Row],[Close Price]])-1</f>
        <v>4.743767313019398E-2</v>
      </c>
      <c r="AG42" s="1">
        <f>(Table2[[#This Row],[Close Price]]/Table2[[#This Row],[Current Month Low]])-1</f>
        <v>7.6058893308212916E-3</v>
      </c>
      <c r="AH42" s="1">
        <f>(Table2[[#This Row],[Current Month High]]/Table2[[#This Row],[Close Price]])-1</f>
        <v>4.743767313019398E-2</v>
      </c>
      <c r="AI42">
        <v>8.7188365650969502</v>
      </c>
      <c r="AJ42">
        <v>152.97827610371399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0.56999999999999995</v>
      </c>
      <c r="AM42" t="s">
        <v>3176</v>
      </c>
      <c r="AN42">
        <v>-1.33</v>
      </c>
      <c r="AO42" t="s">
        <v>3174</v>
      </c>
      <c r="AP42">
        <v>0.18877157309715001</v>
      </c>
      <c r="AQ42">
        <f>(Table2[[#This Row],[Sharpe Ratio]]-AVERAGE(Table2[Sharpe Ratio]))/_xlfn.STDEV.P(Table2[Sharpe Ratio])</f>
        <v>1.4617582402098712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4.6406809150976862</v>
      </c>
      <c r="AS42">
        <f>_xlfn.RANK.AVG(Table2[[#This Row],[1Y Return vs Nifty Z-Score]],Table2[1Y Return vs Nifty Z-Score])</f>
        <v>63</v>
      </c>
      <c r="AT42">
        <f>_xlfn.RANK.AVG(Table2[[#This Row],[6M Return vs Nifty Z-Score]],Table2[6M Return vs Nifty Z-Score])</f>
        <v>130</v>
      </c>
      <c r="AU42">
        <f>_xlfn.RANK.AVG(Table2[[#This Row],[Sharpe Ratio Z-Score]],Table2[Sharpe Ratio Z-Score])</f>
        <v>57</v>
      </c>
      <c r="AV42">
        <f>(Table2[[#This Row],[Rank 1Y]]+Table2[[#This Row],[Rank 6M]]+Table2[[#This Row],[Rank Sharpe]])/3</f>
        <v>83.333333333333329</v>
      </c>
    </row>
    <row r="43" spans="1:48" x14ac:dyDescent="0.3">
      <c r="A43" t="s">
        <v>260</v>
      </c>
      <c r="B43" t="s">
        <v>261</v>
      </c>
      <c r="C43" t="s">
        <v>3127</v>
      </c>
      <c r="D43" t="s">
        <v>57</v>
      </c>
      <c r="E43">
        <v>101980.175456745</v>
      </c>
      <c r="F43">
        <v>626.95000000000005</v>
      </c>
      <c r="G43">
        <v>206.10965739135199</v>
      </c>
      <c r="H43">
        <f>(Table2[[#This Row],[1Y Return vs Nifty]]-AVERAGE(Table2[1Y Return vs Nifty]))/_xlfn.STDEV.P(Table2[1Y Return vs Nifty])</f>
        <v>3.0699137244406396</v>
      </c>
      <c r="I43">
        <v>9.9968257576383106</v>
      </c>
      <c r="J43">
        <f>(Table2[[#This Row],[1M Return vs Nifty]]-AVERAGE(Table2[1M Return vs Nifty]))/_xlfn.STDEV.P(Table2[1M Return vs Nifty])</f>
        <v>0.69892851285417112</v>
      </c>
      <c r="K43">
        <v>37.7855841856247</v>
      </c>
      <c r="L43">
        <f>(Table2[[#This Row],[6M Return vs Nifty]]-AVERAGE(Table2[6M Return vs Nifty]))/_xlfn.STDEV.P(Table2[6M Return vs Nifty])</f>
        <v>0.81021264550759942</v>
      </c>
      <c r="M43">
        <v>-11.0427667546388</v>
      </c>
      <c r="N43">
        <f>(Table2[[#This Row],[1W Return vs Nifty]]-AVERAGE(Table2[1W Return vs Nifty]))/_xlfn.STDEV.P(Table2[1W Return vs Nifty])</f>
        <v>-2.5293889909785219</v>
      </c>
      <c r="O43">
        <v>674.74</v>
      </c>
      <c r="P43">
        <v>615.45835701523697</v>
      </c>
      <c r="Q43">
        <v>446.30204638443001</v>
      </c>
      <c r="R43">
        <v>27.170129891906001</v>
      </c>
      <c r="S43" s="1">
        <f>(Table2[[#This Row],[Close Price]]-Table2[[#This Row],[20D EMA]])/Table2[[#This Row],[20D EMA]]</f>
        <v>-7.0827281619586749E-2</v>
      </c>
      <c r="T43" s="1">
        <f>(Table2[[#This Row],[Close Price]]-Table2[[#This Row],[50D EMA]])/Table2[[#This Row],[50D EMA]]</f>
        <v>1.8671682419739367E-2</v>
      </c>
      <c r="U43" s="1">
        <f>(Table2[[#This Row],[Close Price]]-Table2[[#This Row],[200D EMA]])/Table2[[#This Row],[200D EMA]]</f>
        <v>0.40476613333734479</v>
      </c>
      <c r="V43">
        <v>1.38348177280496</v>
      </c>
      <c r="W43">
        <v>625.5</v>
      </c>
      <c r="X43">
        <v>665.95</v>
      </c>
      <c r="Y43">
        <v>625.5</v>
      </c>
      <c r="Z43">
        <v>734.7</v>
      </c>
      <c r="AA43">
        <v>625.5</v>
      </c>
      <c r="AB43">
        <v>734.7</v>
      </c>
      <c r="AC43" s="1">
        <f>(Table2[[#This Row],[Close Price]]/Table2[[#This Row],[Day Low]])-1</f>
        <v>2.3181454836131987E-3</v>
      </c>
      <c r="AD43" s="1">
        <f>(Table2[[#This Row],[Day High]]/Table2[[#This Row],[Close Price]])-1</f>
        <v>6.2205917537283772E-2</v>
      </c>
      <c r="AE43" s="1">
        <f>(Table2[[#This Row],[Close Price]]/Table2[[#This Row],[Current Week Low]])-1</f>
        <v>2.3181454836131987E-3</v>
      </c>
      <c r="AF43" s="1">
        <f>(Table2[[#This Row],[Current Week High]]/Table2[[#This Row],[Close Price]])-1</f>
        <v>0.17186378499082866</v>
      </c>
      <c r="AG43" s="1">
        <f>(Table2[[#This Row],[Close Price]]/Table2[[#This Row],[Current Month Low]])-1</f>
        <v>2.3181454836131987E-3</v>
      </c>
      <c r="AH43" s="1">
        <f>(Table2[[#This Row],[Current Month High]]/Table2[[#This Row],[Close Price]])-1</f>
        <v>0.17186378499082866</v>
      </c>
      <c r="AI43">
        <v>22.481856607384898</v>
      </c>
      <c r="AJ43">
        <v>247.66173752310499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0.3</v>
      </c>
      <c r="AM43" t="s">
        <v>3176</v>
      </c>
      <c r="AN43">
        <v>-6.61</v>
      </c>
      <c r="AO43" t="s">
        <v>3174</v>
      </c>
      <c r="AP43">
        <v>0.15240970958150801</v>
      </c>
      <c r="AQ43">
        <f>(Table2[[#This Row],[Sharpe Ratio]]-AVERAGE(Table2[Sharpe Ratio]))/_xlfn.STDEV.P(Table2[Sharpe Ratio])</f>
        <v>1.038672048929564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3.0883379407534517</v>
      </c>
      <c r="AS43">
        <f>_xlfn.RANK.AVG(Table2[[#This Row],[1Y Return vs Nifty Z-Score]],Table2[1Y Return vs Nifty Z-Score])</f>
        <v>14</v>
      </c>
      <c r="AT43">
        <f>_xlfn.RANK.AVG(Table2[[#This Row],[6M Return vs Nifty Z-Score]],Table2[6M Return vs Nifty Z-Score])</f>
        <v>133</v>
      </c>
      <c r="AU43">
        <f>_xlfn.RANK.AVG(Table2[[#This Row],[Sharpe Ratio Z-Score]],Table2[Sharpe Ratio Z-Score])</f>
        <v>110</v>
      </c>
      <c r="AV43">
        <f>(Table2[[#This Row],[Rank 1Y]]+Table2[[#This Row],[Rank 6M]]+Table2[[#This Row],[Rank Sharpe]])/3</f>
        <v>85.666666666666671</v>
      </c>
    </row>
    <row r="44" spans="1:48" x14ac:dyDescent="0.3">
      <c r="A44" t="s">
        <v>675</v>
      </c>
      <c r="B44" t="s">
        <v>676</v>
      </c>
      <c r="C44" t="s">
        <v>3129</v>
      </c>
      <c r="D44" t="s">
        <v>550</v>
      </c>
      <c r="E44">
        <v>27370.699752689899</v>
      </c>
      <c r="F44">
        <v>5377.05</v>
      </c>
      <c r="G44">
        <v>172.881937599764</v>
      </c>
      <c r="H44">
        <f>(Table2[[#This Row],[1Y Return vs Nifty]]-AVERAGE(Table2[1Y Return vs Nifty]))/_xlfn.STDEV.P(Table2[1Y Return vs Nifty])</f>
        <v>2.5072583262372659</v>
      </c>
      <c r="I44">
        <v>23.0699609774477</v>
      </c>
      <c r="J44">
        <f>(Table2[[#This Row],[1M Return vs Nifty]]-AVERAGE(Table2[1M Return vs Nifty]))/_xlfn.STDEV.P(Table2[1M Return vs Nifty])</f>
        <v>1.8279527414965226</v>
      </c>
      <c r="K44">
        <v>42.375451874208103</v>
      </c>
      <c r="L44">
        <f>(Table2[[#This Row],[6M Return vs Nifty]]-AVERAGE(Table2[6M Return vs Nifty]))/_xlfn.STDEV.P(Table2[6M Return vs Nifty])</f>
        <v>0.95948311757319948</v>
      </c>
      <c r="M44">
        <v>8.63748836180417</v>
      </c>
      <c r="N44">
        <f>(Table2[[#This Row],[1W Return vs Nifty]]-AVERAGE(Table2[1W Return vs Nifty]))/_xlfn.STDEV.P(Table2[1W Return vs Nifty])</f>
        <v>1.1492350076719031</v>
      </c>
      <c r="O44">
        <v>4925.4399999999996</v>
      </c>
      <c r="P44">
        <v>4512.9919565385098</v>
      </c>
      <c r="Q44">
        <v>3690.5160268488098</v>
      </c>
      <c r="R44">
        <v>87.1563173290984</v>
      </c>
      <c r="S44" s="1">
        <f>(Table2[[#This Row],[Close Price]]-Table2[[#This Row],[20D EMA]])/Table2[[#This Row],[20D EMA]]</f>
        <v>9.1689270400208023E-2</v>
      </c>
      <c r="T44" s="1">
        <f>(Table2[[#This Row],[Close Price]]-Table2[[#This Row],[50D EMA]])/Table2[[#This Row],[50D EMA]]</f>
        <v>0.19146013371675222</v>
      </c>
      <c r="U44" s="1">
        <f>(Table2[[#This Row],[Close Price]]-Table2[[#This Row],[200D EMA]])/Table2[[#This Row],[200D EMA]]</f>
        <v>0.45699136946744467</v>
      </c>
      <c r="V44">
        <v>0.78696908542454502</v>
      </c>
      <c r="W44">
        <v>5304.1</v>
      </c>
      <c r="X44">
        <v>5419</v>
      </c>
      <c r="Y44">
        <v>5125.6000000000004</v>
      </c>
      <c r="Z44">
        <v>5422.2</v>
      </c>
      <c r="AA44">
        <v>5125.6000000000004</v>
      </c>
      <c r="AB44">
        <v>5422.2</v>
      </c>
      <c r="AC44" s="1">
        <f>(Table2[[#This Row],[Close Price]]/Table2[[#This Row],[Day Low]])-1</f>
        <v>1.3753511434550614E-2</v>
      </c>
      <c r="AD44" s="1">
        <f>(Table2[[#This Row],[Day High]]/Table2[[#This Row],[Close Price]])-1</f>
        <v>7.801675639988348E-3</v>
      </c>
      <c r="AE44" s="1">
        <f>(Table2[[#This Row],[Close Price]]/Table2[[#This Row],[Current Week Low]])-1</f>
        <v>4.9057671297018768E-2</v>
      </c>
      <c r="AF44" s="1">
        <f>(Table2[[#This Row],[Current Week High]]/Table2[[#This Row],[Close Price]])-1</f>
        <v>8.3967975004881623E-3</v>
      </c>
      <c r="AG44" s="1">
        <f>(Table2[[#This Row],[Close Price]]/Table2[[#This Row],[Current Month Low]])-1</f>
        <v>4.9057671297018768E-2</v>
      </c>
      <c r="AH44" s="1">
        <f>(Table2[[#This Row],[Current Month High]]/Table2[[#This Row],[Close Price]])-1</f>
        <v>8.3967975004881623E-3</v>
      </c>
      <c r="AI44">
        <v>0.83967975004881601</v>
      </c>
      <c r="AJ44">
        <v>215.92538190364201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0.36</v>
      </c>
      <c r="AM44" t="s">
        <v>3176</v>
      </c>
      <c r="AN44">
        <v>12.06</v>
      </c>
      <c r="AO44" t="s">
        <v>3176</v>
      </c>
      <c r="AP44">
        <v>0.13320079230809601</v>
      </c>
      <c r="AQ44">
        <f>(Table2[[#This Row],[Sharpe Ratio]]-AVERAGE(Table2[Sharpe Ratio]))/_xlfn.STDEV.P(Table2[Sharpe Ratio])</f>
        <v>0.81516789204469087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7.2590970850235816</v>
      </c>
      <c r="AS44">
        <f>_xlfn.RANK.AVG(Table2[[#This Row],[1Y Return vs Nifty Z-Score]],Table2[1Y Return vs Nifty Z-Score])</f>
        <v>21</v>
      </c>
      <c r="AT44">
        <f>_xlfn.RANK.AVG(Table2[[#This Row],[6M Return vs Nifty Z-Score]],Table2[6M Return vs Nifty Z-Score])</f>
        <v>105</v>
      </c>
      <c r="AU44">
        <f>_xlfn.RANK.AVG(Table2[[#This Row],[Sharpe Ratio Z-Score]],Table2[Sharpe Ratio Z-Score])</f>
        <v>148</v>
      </c>
      <c r="AV44">
        <f>(Table2[[#This Row],[Rank 1Y]]+Table2[[#This Row],[Rank 6M]]+Table2[[#This Row],[Rank Sharpe]])/3</f>
        <v>91.333333333333329</v>
      </c>
    </row>
    <row r="45" spans="1:48" x14ac:dyDescent="0.3">
      <c r="A45" t="s">
        <v>951</v>
      </c>
      <c r="B45" t="s">
        <v>952</v>
      </c>
      <c r="C45" t="s">
        <v>3133</v>
      </c>
      <c r="D45" t="s">
        <v>54</v>
      </c>
      <c r="E45">
        <v>15870.984581429901</v>
      </c>
      <c r="F45">
        <v>1034.55</v>
      </c>
      <c r="G45">
        <v>312.21067385118403</v>
      </c>
      <c r="H45">
        <f>(Table2[[#This Row],[1Y Return vs Nifty]]-AVERAGE(Table2[1Y Return vs Nifty]))/_xlfn.STDEV.P(Table2[1Y Return vs Nifty])</f>
        <v>4.8665555054725997</v>
      </c>
      <c r="I45">
        <v>20.1672211790743</v>
      </c>
      <c r="J45">
        <f>(Table2[[#This Row],[1M Return vs Nifty]]-AVERAGE(Table2[1M Return vs Nifty]))/_xlfn.STDEV.P(Table2[1M Return vs Nifty])</f>
        <v>1.5772658552443231</v>
      </c>
      <c r="K45">
        <v>73.846664783951297</v>
      </c>
      <c r="L45">
        <f>(Table2[[#This Row],[6M Return vs Nifty]]-AVERAGE(Table2[6M Return vs Nifty]))/_xlfn.STDEV.P(Table2[6M Return vs Nifty])</f>
        <v>1.9829816422037119</v>
      </c>
      <c r="M45">
        <v>10.5514881402871</v>
      </c>
      <c r="N45">
        <f>(Table2[[#This Row],[1W Return vs Nifty]]-AVERAGE(Table2[1W Return vs Nifty]))/_xlfn.STDEV.P(Table2[1W Return vs Nifty])</f>
        <v>1.5069989429908208</v>
      </c>
      <c r="O45">
        <v>1007.95</v>
      </c>
      <c r="P45">
        <v>907.43053586144799</v>
      </c>
      <c r="Q45">
        <v>643.05565625430097</v>
      </c>
      <c r="R45">
        <v>51.601314902859599</v>
      </c>
      <c r="S45" s="1">
        <f>(Table2[[#This Row],[Close Price]]-Table2[[#This Row],[20D EMA]])/Table2[[#This Row],[20D EMA]]</f>
        <v>2.6390197926484359E-2</v>
      </c>
      <c r="T45" s="1">
        <f>(Table2[[#This Row],[Close Price]]-Table2[[#This Row],[50D EMA]])/Table2[[#This Row],[50D EMA]]</f>
        <v>0.14008726741587341</v>
      </c>
      <c r="U45" s="1">
        <f>(Table2[[#This Row],[Close Price]]-Table2[[#This Row],[200D EMA]])/Table2[[#This Row],[200D EMA]]</f>
        <v>0.6088032037943536</v>
      </c>
      <c r="V45">
        <v>0.48358775790619402</v>
      </c>
      <c r="W45">
        <v>1034.55</v>
      </c>
      <c r="X45">
        <v>1089.9000000000001</v>
      </c>
      <c r="Y45">
        <v>1026</v>
      </c>
      <c r="Z45">
        <v>1097.7</v>
      </c>
      <c r="AA45">
        <v>1026</v>
      </c>
      <c r="AB45">
        <v>1097.7</v>
      </c>
      <c r="AC45" s="1">
        <f>(Table2[[#This Row],[Close Price]]/Table2[[#This Row],[Day Low]])-1</f>
        <v>0</v>
      </c>
      <c r="AD45" s="1">
        <f>(Table2[[#This Row],[Day High]]/Table2[[#This Row],[Close Price]])-1</f>
        <v>5.3501522401043999E-2</v>
      </c>
      <c r="AE45" s="1">
        <f>(Table2[[#This Row],[Close Price]]/Table2[[#This Row],[Current Week Low]])-1</f>
        <v>8.3333333333333037E-3</v>
      </c>
      <c r="AF45" s="1">
        <f>(Table2[[#This Row],[Current Week High]]/Table2[[#This Row],[Close Price]])-1</f>
        <v>6.1041032332898482E-2</v>
      </c>
      <c r="AG45" s="1">
        <f>(Table2[[#This Row],[Close Price]]/Table2[[#This Row],[Current Month Low]])-1</f>
        <v>8.3333333333333037E-3</v>
      </c>
      <c r="AH45" s="1">
        <f>(Table2[[#This Row],[Current Month High]]/Table2[[#This Row],[Close Price]])-1</f>
        <v>6.1041032332898482E-2</v>
      </c>
      <c r="AI45">
        <v>6.1041032332898402</v>
      </c>
      <c r="AJ45">
        <v>385.13481828839298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0.54</v>
      </c>
      <c r="AM45" t="s">
        <v>3176</v>
      </c>
      <c r="AN45">
        <v>5.31</v>
      </c>
      <c r="AO45" t="s">
        <v>3176</v>
      </c>
      <c r="AP45">
        <v>9.512690770934E-2</v>
      </c>
      <c r="AQ45">
        <f>(Table2[[#This Row],[Sharpe Ratio]]-AVERAGE(Table2[Sharpe Ratio]))/_xlfn.STDEV.P(Table2[Sharpe Ratio])</f>
        <v>0.37216158640790409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10.305963532319359</v>
      </c>
      <c r="AS45">
        <f>_xlfn.RANK.AVG(Table2[[#This Row],[1Y Return vs Nifty Z-Score]],Table2[1Y Return vs Nifty Z-Score])</f>
        <v>2</v>
      </c>
      <c r="AT45">
        <f>_xlfn.RANK.AVG(Table2[[#This Row],[6M Return vs Nifty Z-Score]],Table2[6M Return vs Nifty Z-Score])</f>
        <v>30</v>
      </c>
      <c r="AU45">
        <f>_xlfn.RANK.AVG(Table2[[#This Row],[Sharpe Ratio Z-Score]],Table2[Sharpe Ratio Z-Score])</f>
        <v>242</v>
      </c>
      <c r="AV45">
        <f>(Table2[[#This Row],[Rank 1Y]]+Table2[[#This Row],[Rank 6M]]+Table2[[#This Row],[Rank Sharpe]])/3</f>
        <v>91.333333333333329</v>
      </c>
    </row>
    <row r="46" spans="1:48" x14ac:dyDescent="0.3">
      <c r="A46" t="s">
        <v>852</v>
      </c>
      <c r="B46" t="s">
        <v>853</v>
      </c>
      <c r="C46" t="s">
        <v>3140</v>
      </c>
      <c r="D46" t="s">
        <v>736</v>
      </c>
      <c r="E46">
        <v>18856.347626520001</v>
      </c>
      <c r="F46">
        <v>1400.15</v>
      </c>
      <c r="G46">
        <v>51.924315189896298</v>
      </c>
      <c r="H46">
        <f>(Table2[[#This Row],[1Y Return vs Nifty]]-AVERAGE(Table2[1Y Return vs Nifty]))/_xlfn.STDEV.P(Table2[1Y Return vs Nifty])</f>
        <v>0.4590449781763784</v>
      </c>
      <c r="I46">
        <v>-6.23212768056875</v>
      </c>
      <c r="J46">
        <f>(Table2[[#This Row],[1M Return vs Nifty]]-AVERAGE(Table2[1M Return vs Nifty]))/_xlfn.STDEV.P(Table2[1M Return vs Nifty])</f>
        <v>-0.70263900168359406</v>
      </c>
      <c r="K46">
        <v>46.333177408920299</v>
      </c>
      <c r="L46">
        <f>(Table2[[#This Row],[6M Return vs Nifty]]-AVERAGE(Table2[6M Return vs Nifty]))/_xlfn.STDEV.P(Table2[6M Return vs Nifty])</f>
        <v>1.0881952284564878</v>
      </c>
      <c r="M46">
        <v>0.33171523351443699</v>
      </c>
      <c r="N46">
        <f>(Table2[[#This Row],[1W Return vs Nifty]]-AVERAGE(Table2[1W Return vs Nifty]))/_xlfn.STDEV.P(Table2[1W Return vs Nifty])</f>
        <v>-0.40327618571931112</v>
      </c>
      <c r="O46">
        <v>1443.45</v>
      </c>
      <c r="P46">
        <v>1466.91894585457</v>
      </c>
      <c r="Q46">
        <v>1211.42150883882</v>
      </c>
      <c r="R46">
        <v>41.373398609439199</v>
      </c>
      <c r="S46" s="1">
        <f>(Table2[[#This Row],[Close Price]]-Table2[[#This Row],[20D EMA]])/Table2[[#This Row],[20D EMA]]</f>
        <v>-2.9997575253732346E-2</v>
      </c>
      <c r="T46" s="1">
        <f>(Table2[[#This Row],[Close Price]]-Table2[[#This Row],[50D EMA]])/Table2[[#This Row],[50D EMA]]</f>
        <v>-4.5516452046144171E-2</v>
      </c>
      <c r="U46" s="1">
        <f>(Table2[[#This Row],[Close Price]]-Table2[[#This Row],[200D EMA]])/Table2[[#This Row],[200D EMA]]</f>
        <v>0.15579093633732932</v>
      </c>
      <c r="V46">
        <v>0.40747345708767302</v>
      </c>
      <c r="W46">
        <v>1395</v>
      </c>
      <c r="X46">
        <v>1439.75</v>
      </c>
      <c r="Y46">
        <v>1388</v>
      </c>
      <c r="Z46">
        <v>1468.5</v>
      </c>
      <c r="AA46">
        <v>1388</v>
      </c>
      <c r="AB46">
        <v>1468.5</v>
      </c>
      <c r="AC46" s="1">
        <f>(Table2[[#This Row],[Close Price]]/Table2[[#This Row],[Day Low]])-1</f>
        <v>3.6917562724014807E-3</v>
      </c>
      <c r="AD46" s="1">
        <f>(Table2[[#This Row],[Day High]]/Table2[[#This Row],[Close Price]])-1</f>
        <v>2.8282683998142932E-2</v>
      </c>
      <c r="AE46" s="1">
        <f>(Table2[[#This Row],[Close Price]]/Table2[[#This Row],[Current Week Low]])-1</f>
        <v>8.7536023054755052E-3</v>
      </c>
      <c r="AF46" s="1">
        <f>(Table2[[#This Row],[Current Week High]]/Table2[[#This Row],[Close Price]])-1</f>
        <v>4.88161982644717E-2</v>
      </c>
      <c r="AG46" s="1">
        <f>(Table2[[#This Row],[Close Price]]/Table2[[#This Row],[Current Month Low]])-1</f>
        <v>8.7536023054755052E-3</v>
      </c>
      <c r="AH46" s="1">
        <f>(Table2[[#This Row],[Current Month High]]/Table2[[#This Row],[Close Price]])-1</f>
        <v>4.88161982644717E-2</v>
      </c>
      <c r="AI46">
        <v>35.481912652215797</v>
      </c>
      <c r="AJ46">
        <v>105.602055800293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-0.06</v>
      </c>
      <c r="AM46" t="s">
        <v>3174</v>
      </c>
      <c r="AN46">
        <v>-2.52</v>
      </c>
      <c r="AO46" t="s">
        <v>3174</v>
      </c>
      <c r="AP46">
        <v>0.24234184665439701</v>
      </c>
      <c r="AQ46">
        <f>(Table2[[#This Row],[Sharpe Ratio]]-AVERAGE(Table2[Sharpe Ratio]))/_xlfn.STDEV.P(Table2[Sharpe Ratio])</f>
        <v>2.0850718114582181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180</v>
      </c>
      <c r="AT46">
        <f>_xlfn.RANK.AVG(Table2[[#This Row],[6M Return vs Nifty Z-Score]],Table2[6M Return vs Nifty Z-Score])</f>
        <v>86</v>
      </c>
      <c r="AU46">
        <f>_xlfn.RANK.AVG(Table2[[#This Row],[Sharpe Ratio Z-Score]],Table2[Sharpe Ratio Z-Score])</f>
        <v>12</v>
      </c>
      <c r="AV46">
        <f>(Table2[[#This Row],[Rank 1Y]]+Table2[[#This Row],[Rank 6M]]+Table2[[#This Row],[Rank Sharpe]])/3</f>
        <v>92.666666666666671</v>
      </c>
    </row>
    <row r="47" spans="1:48" x14ac:dyDescent="0.3">
      <c r="A47" t="s">
        <v>462</v>
      </c>
      <c r="B47" t="s">
        <v>463</v>
      </c>
      <c r="C47" t="s">
        <v>3140</v>
      </c>
      <c r="D47" t="s">
        <v>86</v>
      </c>
      <c r="E47">
        <v>47275.565625000003</v>
      </c>
      <c r="F47">
        <v>1289.7</v>
      </c>
      <c r="G47">
        <v>97.707024029532406</v>
      </c>
      <c r="H47">
        <f>(Table2[[#This Row],[1Y Return vs Nifty]]-AVERAGE(Table2[1Y Return vs Nifty]))/_xlfn.STDEV.P(Table2[1Y Return vs Nifty])</f>
        <v>1.2342979427061931</v>
      </c>
      <c r="I47">
        <v>-6.4508122751481496</v>
      </c>
      <c r="J47">
        <f>(Table2[[#This Row],[1M Return vs Nifty]]-AVERAGE(Table2[1M Return vs Nifty]))/_xlfn.STDEV.P(Table2[1M Return vs Nifty])</f>
        <v>-0.72152507618367667</v>
      </c>
      <c r="K47">
        <v>33.857929532484803</v>
      </c>
      <c r="L47">
        <f>(Table2[[#This Row],[6M Return vs Nifty]]-AVERAGE(Table2[6M Return vs Nifty]))/_xlfn.STDEV.P(Table2[6M Return vs Nifty])</f>
        <v>0.68247849194079135</v>
      </c>
      <c r="M47">
        <v>2.0723118645336802</v>
      </c>
      <c r="N47">
        <f>(Table2[[#This Row],[1W Return vs Nifty]]-AVERAGE(Table2[1W Return vs Nifty]))/_xlfn.STDEV.P(Table2[1W Return vs Nifty])</f>
        <v>-7.7924684890049958E-2</v>
      </c>
      <c r="O47">
        <v>1333.75</v>
      </c>
      <c r="P47">
        <v>1373.2802208513499</v>
      </c>
      <c r="Q47">
        <v>1131.23198806659</v>
      </c>
      <c r="R47">
        <v>34.020992290784001</v>
      </c>
      <c r="S47" s="1">
        <f>(Table2[[#This Row],[Close Price]]-Table2[[#This Row],[20D EMA]])/Table2[[#This Row],[20D EMA]]</f>
        <v>-3.3027179006560416E-2</v>
      </c>
      <c r="T47" s="1">
        <f>(Table2[[#This Row],[Close Price]]-Table2[[#This Row],[50D EMA]])/Table2[[#This Row],[50D EMA]]</f>
        <v>-6.0861737890272105E-2</v>
      </c>
      <c r="U47" s="1">
        <f>(Table2[[#This Row],[Close Price]]-Table2[[#This Row],[200D EMA]])/Table2[[#This Row],[200D EMA]]</f>
        <v>0.14008445093941402</v>
      </c>
      <c r="V47">
        <v>0.38523506057357298</v>
      </c>
      <c r="W47">
        <v>1285.55</v>
      </c>
      <c r="X47">
        <v>1318</v>
      </c>
      <c r="Y47">
        <v>1285.55</v>
      </c>
      <c r="Z47">
        <v>1366</v>
      </c>
      <c r="AA47">
        <v>1285.55</v>
      </c>
      <c r="AB47">
        <v>1366</v>
      </c>
      <c r="AC47" s="1">
        <f>(Table2[[#This Row],[Close Price]]/Table2[[#This Row],[Day Low]])-1</f>
        <v>3.2281902687565367E-3</v>
      </c>
      <c r="AD47" s="1">
        <f>(Table2[[#This Row],[Day High]]/Table2[[#This Row],[Close Price]])-1</f>
        <v>2.1943087539737949E-2</v>
      </c>
      <c r="AE47" s="1">
        <f>(Table2[[#This Row],[Close Price]]/Table2[[#This Row],[Current Week Low]])-1</f>
        <v>3.2281902687565367E-3</v>
      </c>
      <c r="AF47" s="1">
        <f>(Table2[[#This Row],[Current Week High]]/Table2[[#This Row],[Close Price]])-1</f>
        <v>5.916104520431098E-2</v>
      </c>
      <c r="AG47" s="1">
        <f>(Table2[[#This Row],[Close Price]]/Table2[[#This Row],[Current Month Low]])-1</f>
        <v>3.2281902687565367E-3</v>
      </c>
      <c r="AH47" s="1">
        <f>(Table2[[#This Row],[Current Month High]]/Table2[[#This Row],[Close Price]])-1</f>
        <v>5.916104520431098E-2</v>
      </c>
      <c r="AI47">
        <v>39.156392959602996</v>
      </c>
      <c r="AJ47">
        <v>186.6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0</v>
      </c>
      <c r="AM47">
        <v>0</v>
      </c>
      <c r="AN47">
        <v>-2.4</v>
      </c>
      <c r="AO47" t="s">
        <v>3174</v>
      </c>
      <c r="AP47">
        <v>0.18577165742888799</v>
      </c>
      <c r="AQ47">
        <f>(Table2[[#This Row],[Sharpe Ratio]]-AVERAGE(Table2[Sharpe Ratio]))/_xlfn.STDEV.P(Table2[Sharpe Ratio])</f>
        <v>1.4268529088672928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78</v>
      </c>
      <c r="AT47">
        <f>_xlfn.RANK.AVG(Table2[[#This Row],[6M Return vs Nifty Z-Score]],Table2[6M Return vs Nifty Z-Score])</f>
        <v>153</v>
      </c>
      <c r="AU47">
        <f>_xlfn.RANK.AVG(Table2[[#This Row],[Sharpe Ratio Z-Score]],Table2[Sharpe Ratio Z-Score])</f>
        <v>60</v>
      </c>
      <c r="AV47">
        <f>(Table2[[#This Row],[Rank 1Y]]+Table2[[#This Row],[Rank 6M]]+Table2[[#This Row],[Rank Sharpe]])/3</f>
        <v>97</v>
      </c>
    </row>
    <row r="48" spans="1:48" x14ac:dyDescent="0.3">
      <c r="A48" t="s">
        <v>656</v>
      </c>
      <c r="B48" t="s">
        <v>657</v>
      </c>
      <c r="C48" t="s">
        <v>3127</v>
      </c>
      <c r="D48" t="s">
        <v>428</v>
      </c>
      <c r="E48">
        <v>28676.7</v>
      </c>
      <c r="F48">
        <v>817</v>
      </c>
      <c r="G48">
        <v>103.512889699664</v>
      </c>
      <c r="H48">
        <f>(Table2[[#This Row],[1Y Return vs Nifty]]-AVERAGE(Table2[1Y Return vs Nifty]))/_xlfn.STDEV.P(Table2[1Y Return vs Nifty])</f>
        <v>1.3326104866012514</v>
      </c>
      <c r="I48">
        <v>10.638607024897199</v>
      </c>
      <c r="J48">
        <f>(Table2[[#This Row],[1M Return vs Nifty]]-AVERAGE(Table2[1M Return vs Nifty]))/_xlfn.STDEV.P(Table2[1M Return vs Nifty])</f>
        <v>0.75435413096650661</v>
      </c>
      <c r="K48">
        <v>74.847423135293894</v>
      </c>
      <c r="L48">
        <f>(Table2[[#This Row],[6M Return vs Nifty]]-AVERAGE(Table2[6M Return vs Nifty]))/_xlfn.STDEV.P(Table2[6M Return vs Nifty])</f>
        <v>2.0155280425934374</v>
      </c>
      <c r="M48">
        <v>14.003277385137199</v>
      </c>
      <c r="N48">
        <f>(Table2[[#This Row],[1W Return vs Nifty]]-AVERAGE(Table2[1W Return vs Nifty]))/_xlfn.STDEV.P(Table2[1W Return vs Nifty])</f>
        <v>2.1522057596331461</v>
      </c>
      <c r="O48">
        <v>799.13</v>
      </c>
      <c r="P48">
        <v>789.62450258787601</v>
      </c>
      <c r="Q48">
        <v>624.18930610670395</v>
      </c>
      <c r="R48">
        <v>56.151563069343901</v>
      </c>
      <c r="S48" s="1">
        <f>(Table2[[#This Row],[Close Price]]-Table2[[#This Row],[20D EMA]])/Table2[[#This Row],[20D EMA]]</f>
        <v>2.236181847759439E-2</v>
      </c>
      <c r="T48" s="1">
        <f>(Table2[[#This Row],[Close Price]]-Table2[[#This Row],[50D EMA]])/Table2[[#This Row],[50D EMA]]</f>
        <v>3.4669007005741208E-2</v>
      </c>
      <c r="U48" s="1">
        <f>(Table2[[#This Row],[Close Price]]-Table2[[#This Row],[200D EMA]])/Table2[[#This Row],[200D EMA]]</f>
        <v>0.3088977847056153</v>
      </c>
      <c r="V48">
        <v>0.674928282586163</v>
      </c>
      <c r="W48">
        <v>812</v>
      </c>
      <c r="X48">
        <v>868</v>
      </c>
      <c r="Y48">
        <v>760</v>
      </c>
      <c r="Z48">
        <v>868</v>
      </c>
      <c r="AA48">
        <v>760</v>
      </c>
      <c r="AB48">
        <v>868</v>
      </c>
      <c r="AC48" s="1">
        <f>(Table2[[#This Row],[Close Price]]/Table2[[#This Row],[Day Low]])-1</f>
        <v>6.1576354679802048E-3</v>
      </c>
      <c r="AD48" s="1">
        <f>(Table2[[#This Row],[Day High]]/Table2[[#This Row],[Close Price]])-1</f>
        <v>6.2423500611995086E-2</v>
      </c>
      <c r="AE48" s="1">
        <f>(Table2[[#This Row],[Close Price]]/Table2[[#This Row],[Current Week Low]])-1</f>
        <v>7.4999999999999956E-2</v>
      </c>
      <c r="AF48" s="1">
        <f>(Table2[[#This Row],[Current Week High]]/Table2[[#This Row],[Close Price]])-1</f>
        <v>6.2423500611995086E-2</v>
      </c>
      <c r="AG48" s="1">
        <f>(Table2[[#This Row],[Close Price]]/Table2[[#This Row],[Current Month Low]])-1</f>
        <v>7.4999999999999956E-2</v>
      </c>
      <c r="AH48" s="1">
        <f>(Table2[[#This Row],[Current Month High]]/Table2[[#This Row],[Close Price]])-1</f>
        <v>6.2423500611995086E-2</v>
      </c>
      <c r="AI48">
        <v>18.7270501835985</v>
      </c>
      <c r="AJ48">
        <v>191.78571428571399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-0.02</v>
      </c>
      <c r="AM48" t="s">
        <v>3174</v>
      </c>
      <c r="AN48">
        <v>2.3199999999999998</v>
      </c>
      <c r="AO48" t="s">
        <v>3176</v>
      </c>
      <c r="AP48">
        <v>0.112264175363749</v>
      </c>
      <c r="AQ48">
        <f>(Table2[[#This Row],[Sharpe Ratio]]-AVERAGE(Table2[Sharpe Ratio]))/_xlfn.STDEV.P(Table2[Sharpe Ratio])</f>
        <v>0.57156119357424473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6.8262596133685864</v>
      </c>
      <c r="AS48">
        <f>_xlfn.RANK.AVG(Table2[[#This Row],[1Y Return vs Nifty Z-Score]],Table2[1Y Return vs Nifty Z-Score])</f>
        <v>69</v>
      </c>
      <c r="AT48">
        <f>_xlfn.RANK.AVG(Table2[[#This Row],[6M Return vs Nifty Z-Score]],Table2[6M Return vs Nifty Z-Score])</f>
        <v>28</v>
      </c>
      <c r="AU48">
        <f>_xlfn.RANK.AVG(Table2[[#This Row],[Sharpe Ratio Z-Score]],Table2[Sharpe Ratio Z-Score])</f>
        <v>201</v>
      </c>
      <c r="AV48">
        <f>(Table2[[#This Row],[Rank 1Y]]+Table2[[#This Row],[Rank 6M]]+Table2[[#This Row],[Rank Sharpe]])/3</f>
        <v>99.333333333333329</v>
      </c>
    </row>
    <row r="49" spans="1:48" x14ac:dyDescent="0.3">
      <c r="A49" t="s">
        <v>351</v>
      </c>
      <c r="B49" t="s">
        <v>352</v>
      </c>
      <c r="C49" t="s">
        <v>3139</v>
      </c>
      <c r="D49" t="s">
        <v>353</v>
      </c>
      <c r="E49">
        <v>72185.970659074999</v>
      </c>
      <c r="F49">
        <v>12063.85</v>
      </c>
      <c r="G49">
        <v>114.641066445899</v>
      </c>
      <c r="H49">
        <f>(Table2[[#This Row],[1Y Return vs Nifty]]-AVERAGE(Table2[1Y Return vs Nifty]))/_xlfn.STDEV.P(Table2[1Y Return vs Nifty])</f>
        <v>1.5210473928260206</v>
      </c>
      <c r="I49">
        <v>5.1783439977751202</v>
      </c>
      <c r="J49">
        <f>(Table2[[#This Row],[1M Return vs Nifty]]-AVERAGE(Table2[1M Return vs Nifty]))/_xlfn.STDEV.P(Table2[1M Return vs Nifty])</f>
        <v>0.2827940079564164</v>
      </c>
      <c r="K49">
        <v>58.082305145700602</v>
      </c>
      <c r="L49">
        <f>(Table2[[#This Row],[6M Return vs Nifty]]-AVERAGE(Table2[6M Return vs Nifty]))/_xlfn.STDEV.P(Table2[6M Return vs Nifty])</f>
        <v>1.470297276406701</v>
      </c>
      <c r="M49">
        <v>-5.4925752179371896</v>
      </c>
      <c r="N49">
        <f>(Table2[[#This Row],[1W Return vs Nifty]]-AVERAGE(Table2[1W Return vs Nifty]))/_xlfn.STDEV.P(Table2[1W Return vs Nifty])</f>
        <v>-1.4919498082436169</v>
      </c>
      <c r="O49">
        <v>12575.44</v>
      </c>
      <c r="P49">
        <v>11979.778791986901</v>
      </c>
      <c r="Q49">
        <v>9209.7239760061093</v>
      </c>
      <c r="R49">
        <v>32.388544244631703</v>
      </c>
      <c r="S49" s="1">
        <f>(Table2[[#This Row],[Close Price]]-Table2[[#This Row],[20D EMA]])/Table2[[#This Row],[20D EMA]]</f>
        <v>-4.0681677937312741E-2</v>
      </c>
      <c r="T49" s="1">
        <f>(Table2[[#This Row],[Close Price]]-Table2[[#This Row],[50D EMA]])/Table2[[#This Row],[50D EMA]]</f>
        <v>7.0177596325345969E-3</v>
      </c>
      <c r="U49" s="1">
        <f>(Table2[[#This Row],[Close Price]]-Table2[[#This Row],[200D EMA]])/Table2[[#This Row],[200D EMA]]</f>
        <v>0.30990353580950769</v>
      </c>
      <c r="V49">
        <v>1.6022931512912799</v>
      </c>
      <c r="W49">
        <v>12043.05</v>
      </c>
      <c r="X49">
        <v>12484</v>
      </c>
      <c r="Y49">
        <v>12043.05</v>
      </c>
      <c r="Z49">
        <v>13160</v>
      </c>
      <c r="AA49">
        <v>12043.05</v>
      </c>
      <c r="AB49">
        <v>13160</v>
      </c>
      <c r="AC49" s="1">
        <f>(Table2[[#This Row],[Close Price]]/Table2[[#This Row],[Day Low]])-1</f>
        <v>1.7271372285261322E-3</v>
      </c>
      <c r="AD49" s="1">
        <f>(Table2[[#This Row],[Day High]]/Table2[[#This Row],[Close Price]])-1</f>
        <v>3.4827190324813406E-2</v>
      </c>
      <c r="AE49" s="1">
        <f>(Table2[[#This Row],[Close Price]]/Table2[[#This Row],[Current Week Low]])-1</f>
        <v>1.7271372285261322E-3</v>
      </c>
      <c r="AF49" s="1">
        <f>(Table2[[#This Row],[Current Week High]]/Table2[[#This Row],[Close Price]])-1</f>
        <v>9.0862369807316767E-2</v>
      </c>
      <c r="AG49" s="1">
        <f>(Table2[[#This Row],[Close Price]]/Table2[[#This Row],[Current Month Low]])-1</f>
        <v>1.7271372285261322E-3</v>
      </c>
      <c r="AH49" s="1">
        <f>(Table2[[#This Row],[Current Month High]]/Table2[[#This Row],[Close Price]])-1</f>
        <v>9.0862369807316767E-2</v>
      </c>
      <c r="AI49">
        <v>13.0634084475519</v>
      </c>
      <c r="AJ49">
        <v>154.86378856859099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-0.02</v>
      </c>
      <c r="AM49" t="s">
        <v>3174</v>
      </c>
      <c r="AN49">
        <v>-5.28</v>
      </c>
      <c r="AO49" t="s">
        <v>3174</v>
      </c>
      <c r="AP49">
        <v>0.116312318133253</v>
      </c>
      <c r="AQ49">
        <f>(Table2[[#This Row],[Sharpe Ratio]]-AVERAGE(Table2[Sharpe Ratio]))/_xlfn.STDEV.P(Table2[Sharpe Ratio])</f>
        <v>0.61866310586682005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2.4008519748123414</v>
      </c>
      <c r="AS49">
        <f>_xlfn.RANK.AVG(Table2[[#This Row],[1Y Return vs Nifty Z-Score]],Table2[1Y Return vs Nifty Z-Score])</f>
        <v>55</v>
      </c>
      <c r="AT49">
        <f>_xlfn.RANK.AVG(Table2[[#This Row],[6M Return vs Nifty Z-Score]],Table2[6M Return vs Nifty Z-Score])</f>
        <v>53</v>
      </c>
      <c r="AU49">
        <f>_xlfn.RANK.AVG(Table2[[#This Row],[Sharpe Ratio Z-Score]],Table2[Sharpe Ratio Z-Score])</f>
        <v>195</v>
      </c>
      <c r="AV49">
        <f>(Table2[[#This Row],[Rank 1Y]]+Table2[[#This Row],[Rank 6M]]+Table2[[#This Row],[Rank Sharpe]])/3</f>
        <v>101</v>
      </c>
    </row>
    <row r="50" spans="1:48" x14ac:dyDescent="0.3">
      <c r="A50" t="s">
        <v>1171</v>
      </c>
      <c r="B50" t="s">
        <v>1172</v>
      </c>
      <c r="C50" t="s">
        <v>3131</v>
      </c>
      <c r="D50" t="s">
        <v>118</v>
      </c>
      <c r="E50">
        <v>10615.799579139901</v>
      </c>
      <c r="F50">
        <v>1806.1</v>
      </c>
      <c r="G50">
        <v>51.356007215357103</v>
      </c>
      <c r="H50">
        <f>(Table2[[#This Row],[1Y Return vs Nifty]]-AVERAGE(Table2[1Y Return vs Nifty]))/_xlfn.STDEV.P(Table2[1Y Return vs Nifty])</f>
        <v>0.44942164104334242</v>
      </c>
      <c r="I50">
        <v>15.9305004323246</v>
      </c>
      <c r="J50">
        <f>(Table2[[#This Row],[1M Return vs Nifty]]-AVERAGE(Table2[1M Return vs Nifty]))/_xlfn.STDEV.P(Table2[1M Return vs Nifty])</f>
        <v>1.2113734895152495</v>
      </c>
      <c r="K50">
        <v>61.871436941801299</v>
      </c>
      <c r="L50">
        <f>(Table2[[#This Row],[6M Return vs Nifty]]-AVERAGE(Table2[6M Return vs Nifty]))/_xlfn.STDEV.P(Table2[6M Return vs Nifty])</f>
        <v>1.5935264259810089</v>
      </c>
      <c r="M50">
        <v>4.5280259084131798</v>
      </c>
      <c r="N50">
        <f>(Table2[[#This Row],[1W Return vs Nifty]]-AVERAGE(Table2[1W Return vs Nifty]))/_xlfn.STDEV.P(Table2[1W Return vs Nifty])</f>
        <v>0.38109622526524284</v>
      </c>
      <c r="O50">
        <v>1558.2</v>
      </c>
      <c r="P50">
        <v>1472.14615423336</v>
      </c>
      <c r="Q50">
        <v>1263.7248669743401</v>
      </c>
      <c r="R50">
        <v>83.121398325236996</v>
      </c>
      <c r="S50" s="1">
        <f>(Table2[[#This Row],[Close Price]]-Table2[[#This Row],[20D EMA]])/Table2[[#This Row],[20D EMA]]</f>
        <v>0.15909382620972909</v>
      </c>
      <c r="T50" s="1">
        <f>(Table2[[#This Row],[Close Price]]-Table2[[#This Row],[50D EMA]])/Table2[[#This Row],[50D EMA]]</f>
        <v>0.22684829546734162</v>
      </c>
      <c r="U50" s="1">
        <f>(Table2[[#This Row],[Close Price]]-Table2[[#This Row],[200D EMA]])/Table2[[#This Row],[200D EMA]]</f>
        <v>0.4291876714622509</v>
      </c>
      <c r="V50">
        <v>1.68195873287343</v>
      </c>
      <c r="W50">
        <v>1632.3</v>
      </c>
      <c r="X50">
        <v>1848.9</v>
      </c>
      <c r="Y50">
        <v>1568.95</v>
      </c>
      <c r="Z50">
        <v>1848.9</v>
      </c>
      <c r="AA50">
        <v>1568.95</v>
      </c>
      <c r="AB50">
        <v>1848.9</v>
      </c>
      <c r="AC50" s="1">
        <f>(Table2[[#This Row],[Close Price]]/Table2[[#This Row],[Day Low]])-1</f>
        <v>0.10647552533235305</v>
      </c>
      <c r="AD50" s="1">
        <f>(Table2[[#This Row],[Day High]]/Table2[[#This Row],[Close Price]])-1</f>
        <v>2.3697469686063899E-2</v>
      </c>
      <c r="AE50" s="1">
        <f>(Table2[[#This Row],[Close Price]]/Table2[[#This Row],[Current Week Low]])-1</f>
        <v>0.15115204436087826</v>
      </c>
      <c r="AF50" s="1">
        <f>(Table2[[#This Row],[Current Week High]]/Table2[[#This Row],[Close Price]])-1</f>
        <v>2.3697469686063899E-2</v>
      </c>
      <c r="AG50" s="1">
        <f>(Table2[[#This Row],[Close Price]]/Table2[[#This Row],[Current Month Low]])-1</f>
        <v>0.15115204436087826</v>
      </c>
      <c r="AH50" s="1">
        <f>(Table2[[#This Row],[Current Month High]]/Table2[[#This Row],[Close Price]])-1</f>
        <v>2.3697469686063899E-2</v>
      </c>
      <c r="AI50">
        <v>2.3697469686063899</v>
      </c>
      <c r="AJ50">
        <v>96.742919389978198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0.12</v>
      </c>
      <c r="AM50" t="s">
        <v>3176</v>
      </c>
      <c r="AN50">
        <v>24.46</v>
      </c>
      <c r="AO50" t="s">
        <v>3176</v>
      </c>
      <c r="AP50">
        <v>0.17551517474039299</v>
      </c>
      <c r="AQ50">
        <f>(Table2[[#This Row],[Sharpe Ratio]]-AVERAGE(Table2[Sharpe Ratio]))/_xlfn.STDEV.P(Table2[Sharpe Ratio])</f>
        <v>1.307514245304545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4.9429320271093884</v>
      </c>
      <c r="AS50">
        <f>_xlfn.RANK.AVG(Table2[[#This Row],[1Y Return vs Nifty Z-Score]],Table2[1Y Return vs Nifty Z-Score])</f>
        <v>183</v>
      </c>
      <c r="AT50">
        <f>_xlfn.RANK.AVG(Table2[[#This Row],[6M Return vs Nifty Z-Score]],Table2[6M Return vs Nifty Z-Score])</f>
        <v>49</v>
      </c>
      <c r="AU50">
        <f>_xlfn.RANK.AVG(Table2[[#This Row],[Sharpe Ratio Z-Score]],Table2[Sharpe Ratio Z-Score])</f>
        <v>73</v>
      </c>
      <c r="AV50">
        <f>(Table2[[#This Row],[Rank 1Y]]+Table2[[#This Row],[Rank 6M]]+Table2[[#This Row],[Rank Sharpe]])/3</f>
        <v>101.66666666666667</v>
      </c>
    </row>
    <row r="51" spans="1:48" x14ac:dyDescent="0.3">
      <c r="A51" t="s">
        <v>1181</v>
      </c>
      <c r="B51" t="s">
        <v>1182</v>
      </c>
      <c r="C51" t="s">
        <v>624</v>
      </c>
      <c r="D51" t="s">
        <v>482</v>
      </c>
      <c r="E51">
        <v>10316.10663271</v>
      </c>
      <c r="F51">
        <v>394.15</v>
      </c>
      <c r="G51">
        <v>107.330580390287</v>
      </c>
      <c r="H51">
        <f>(Table2[[#This Row],[1Y Return vs Nifty]]-AVERAGE(Table2[1Y Return vs Nifty]))/_xlfn.STDEV.P(Table2[1Y Return vs Nifty])</f>
        <v>1.3972566401508426</v>
      </c>
      <c r="I51">
        <v>1.92664519383641</v>
      </c>
      <c r="J51">
        <f>(Table2[[#This Row],[1M Return vs Nifty]]-AVERAGE(Table2[1M Return vs Nifty]))/_xlfn.STDEV.P(Table2[1M Return vs Nifty])</f>
        <v>1.97026734894433E-3</v>
      </c>
      <c r="K51">
        <v>35.049351228411197</v>
      </c>
      <c r="L51">
        <f>(Table2[[#This Row],[6M Return vs Nifty]]-AVERAGE(Table2[6M Return vs Nifty]))/_xlfn.STDEV.P(Table2[6M Return vs Nifty])</f>
        <v>0.72122559557135801</v>
      </c>
      <c r="M51">
        <v>3.3654348508945402</v>
      </c>
      <c r="N51">
        <f>(Table2[[#This Row],[1W Return vs Nifty]]-AVERAGE(Table2[1W Return vs Nifty]))/_xlfn.STDEV.P(Table2[1W Return vs Nifty])</f>
        <v>0.16378525345618297</v>
      </c>
      <c r="O51">
        <v>395.98</v>
      </c>
      <c r="P51">
        <v>386.801680392751</v>
      </c>
      <c r="Q51">
        <v>321.99751981752098</v>
      </c>
      <c r="R51">
        <v>45.858217199745297</v>
      </c>
      <c r="S51" s="1">
        <f>(Table2[[#This Row],[Close Price]]-Table2[[#This Row],[20D EMA]])/Table2[[#This Row],[20D EMA]]</f>
        <v>-4.6214455275519995E-3</v>
      </c>
      <c r="T51" s="1">
        <f>(Table2[[#This Row],[Close Price]]-Table2[[#This Row],[50D EMA]])/Table2[[#This Row],[50D EMA]]</f>
        <v>1.8997641374741803E-2</v>
      </c>
      <c r="U51" s="1">
        <f>(Table2[[#This Row],[Close Price]]-Table2[[#This Row],[200D EMA]])/Table2[[#This Row],[200D EMA]]</f>
        <v>0.22407775135463306</v>
      </c>
      <c r="V51">
        <v>0.52200762949977098</v>
      </c>
      <c r="W51">
        <v>391.45</v>
      </c>
      <c r="X51">
        <v>406.5</v>
      </c>
      <c r="Y51">
        <v>386.15</v>
      </c>
      <c r="Z51">
        <v>406.5</v>
      </c>
      <c r="AA51">
        <v>386.15</v>
      </c>
      <c r="AB51">
        <v>406.5</v>
      </c>
      <c r="AC51" s="1">
        <f>(Table2[[#This Row],[Close Price]]/Table2[[#This Row],[Day Low]])-1</f>
        <v>6.8974326223016913E-3</v>
      </c>
      <c r="AD51" s="1">
        <f>(Table2[[#This Row],[Day High]]/Table2[[#This Row],[Close Price]])-1</f>
        <v>3.1333248763161237E-2</v>
      </c>
      <c r="AE51" s="1">
        <f>(Table2[[#This Row],[Close Price]]/Table2[[#This Row],[Current Week Low]])-1</f>
        <v>2.0717337822089954E-2</v>
      </c>
      <c r="AF51" s="1">
        <f>(Table2[[#This Row],[Current Week High]]/Table2[[#This Row],[Close Price]])-1</f>
        <v>3.1333248763161237E-2</v>
      </c>
      <c r="AG51" s="1">
        <f>(Table2[[#This Row],[Close Price]]/Table2[[#This Row],[Current Month Low]])-1</f>
        <v>2.0717337822089954E-2</v>
      </c>
      <c r="AH51" s="1">
        <f>(Table2[[#This Row],[Current Month High]]/Table2[[#This Row],[Close Price]])-1</f>
        <v>3.1333248763161237E-2</v>
      </c>
      <c r="AI51">
        <v>6.8882405175694599</v>
      </c>
      <c r="AJ51">
        <v>153.47266881028901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-0.02</v>
      </c>
      <c r="AM51" t="s">
        <v>3174</v>
      </c>
      <c r="AN51">
        <v>-3.61</v>
      </c>
      <c r="AO51" t="s">
        <v>3174</v>
      </c>
      <c r="AP51">
        <v>0.16432761659290501</v>
      </c>
      <c r="AQ51">
        <f>(Table2[[#This Row],[Sharpe Ratio]]-AVERAGE(Table2[Sharpe Ratio]))/_xlfn.STDEV.P(Table2[Sharpe Ratio])</f>
        <v>1.1773421114063056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3.4615798679336334</v>
      </c>
      <c r="AS51">
        <f>_xlfn.RANK.AVG(Table2[[#This Row],[1Y Return vs Nifty Z-Score]],Table2[1Y Return vs Nifty Z-Score])</f>
        <v>64</v>
      </c>
      <c r="AT51">
        <f>_xlfn.RANK.AVG(Table2[[#This Row],[6M Return vs Nifty Z-Score]],Table2[6M Return vs Nifty Z-Score])</f>
        <v>148</v>
      </c>
      <c r="AU51">
        <f>_xlfn.RANK.AVG(Table2[[#This Row],[Sharpe Ratio Z-Score]],Table2[Sharpe Ratio Z-Score])</f>
        <v>93</v>
      </c>
      <c r="AV51">
        <f>(Table2[[#This Row],[Rank 1Y]]+Table2[[#This Row],[Rank 6M]]+Table2[[#This Row],[Rank Sharpe]])/3</f>
        <v>101.66666666666667</v>
      </c>
    </row>
    <row r="52" spans="1:48" x14ac:dyDescent="0.3">
      <c r="A52" t="s">
        <v>574</v>
      </c>
      <c r="B52" t="s">
        <v>575</v>
      </c>
      <c r="C52" t="s">
        <v>3140</v>
      </c>
      <c r="D52" t="s">
        <v>225</v>
      </c>
      <c r="E52">
        <v>35921.31905505</v>
      </c>
      <c r="F52">
        <v>8942.7000000000007</v>
      </c>
      <c r="G52">
        <v>56.526810093180501</v>
      </c>
      <c r="H52">
        <f>(Table2[[#This Row],[1Y Return vs Nifty]]-AVERAGE(Table2[1Y Return vs Nifty]))/_xlfn.STDEV.P(Table2[1Y Return vs Nifty])</f>
        <v>0.53698046754426354</v>
      </c>
      <c r="I52">
        <v>3.8856729461926198</v>
      </c>
      <c r="J52">
        <f>(Table2[[#This Row],[1M Return vs Nifty]]-AVERAGE(Table2[1M Return vs Nifty]))/_xlfn.STDEV.P(Table2[1M Return vs Nifty])</f>
        <v>0.17115614050058595</v>
      </c>
      <c r="K52">
        <v>36.741016435286603</v>
      </c>
      <c r="L52">
        <f>(Table2[[#This Row],[6M Return vs Nifty]]-AVERAGE(Table2[6M Return vs Nifty]))/_xlfn.STDEV.P(Table2[6M Return vs Nifty])</f>
        <v>0.7762414873443032</v>
      </c>
      <c r="M52">
        <v>-1.07849850836262</v>
      </c>
      <c r="N52">
        <f>(Table2[[#This Row],[1W Return vs Nifty]]-AVERAGE(Table2[1W Return vs Nifty]))/_xlfn.STDEV.P(Table2[1W Return vs Nifty])</f>
        <v>-0.66687267282791818</v>
      </c>
      <c r="O52">
        <v>8781.61</v>
      </c>
      <c r="P52">
        <v>8557.0535298096001</v>
      </c>
      <c r="Q52">
        <v>7227.2368980597703</v>
      </c>
      <c r="R52">
        <v>56.282029276311498</v>
      </c>
      <c r="S52" s="1">
        <f>(Table2[[#This Row],[Close Price]]-Table2[[#This Row],[20D EMA]])/Table2[[#This Row],[20D EMA]]</f>
        <v>1.8344016643872835E-2</v>
      </c>
      <c r="T52" s="1">
        <f>(Table2[[#This Row],[Close Price]]-Table2[[#This Row],[50D EMA]])/Table2[[#This Row],[50D EMA]]</f>
        <v>4.5067670647022523E-2</v>
      </c>
      <c r="U52" s="1">
        <f>(Table2[[#This Row],[Close Price]]-Table2[[#This Row],[200D EMA]])/Table2[[#This Row],[200D EMA]]</f>
        <v>0.23736085119899211</v>
      </c>
      <c r="V52">
        <v>1.1296745538695501</v>
      </c>
      <c r="W52">
        <v>8900</v>
      </c>
      <c r="X52">
        <v>9268.9</v>
      </c>
      <c r="Y52">
        <v>8716.4</v>
      </c>
      <c r="Z52">
        <v>9268.9</v>
      </c>
      <c r="AA52">
        <v>8716.4</v>
      </c>
      <c r="AB52">
        <v>9268.9</v>
      </c>
      <c r="AC52" s="1">
        <f>(Table2[[#This Row],[Close Price]]/Table2[[#This Row],[Day Low]])-1</f>
        <v>4.7977528089888644E-3</v>
      </c>
      <c r="AD52" s="1">
        <f>(Table2[[#This Row],[Day High]]/Table2[[#This Row],[Close Price]])-1</f>
        <v>3.64766793026714E-2</v>
      </c>
      <c r="AE52" s="1">
        <f>(Table2[[#This Row],[Close Price]]/Table2[[#This Row],[Current Week Low]])-1</f>
        <v>2.596255334771258E-2</v>
      </c>
      <c r="AF52" s="1">
        <f>(Table2[[#This Row],[Current Week High]]/Table2[[#This Row],[Close Price]])-1</f>
        <v>3.64766793026714E-2</v>
      </c>
      <c r="AG52" s="1">
        <f>(Table2[[#This Row],[Close Price]]/Table2[[#This Row],[Current Month Low]])-1</f>
        <v>2.596255334771258E-2</v>
      </c>
      <c r="AH52" s="1">
        <f>(Table2[[#This Row],[Current Month High]]/Table2[[#This Row],[Close Price]])-1</f>
        <v>3.64766793026714E-2</v>
      </c>
      <c r="AI52">
        <v>8.0199492323347297</v>
      </c>
      <c r="AJ52">
        <v>96.7309405695555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0.03</v>
      </c>
      <c r="AM52" t="s">
        <v>3176</v>
      </c>
      <c r="AN52">
        <v>7.51</v>
      </c>
      <c r="AO52" t="s">
        <v>3176</v>
      </c>
      <c r="AP52">
        <v>0.27648452327182899</v>
      </c>
      <c r="AQ52">
        <f>(Table2[[#This Row],[Sharpe Ratio]]-AVERAGE(Table2[Sharpe Ratio]))/_xlfn.STDEV.P(Table2[Sharpe Ratio])</f>
        <v>2.4823367922249626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3.2998422147861977</v>
      </c>
      <c r="AS52">
        <f>_xlfn.RANK.AVG(Table2[[#This Row],[1Y Return vs Nifty Z-Score]],Table2[1Y Return vs Nifty Z-Score])</f>
        <v>162</v>
      </c>
      <c r="AT52">
        <f>_xlfn.RANK.AVG(Table2[[#This Row],[6M Return vs Nifty Z-Score]],Table2[6M Return vs Nifty Z-Score])</f>
        <v>140</v>
      </c>
      <c r="AU52">
        <f>_xlfn.RANK.AVG(Table2[[#This Row],[Sharpe Ratio Z-Score]],Table2[Sharpe Ratio Z-Score])</f>
        <v>4</v>
      </c>
      <c r="AV52">
        <f>(Table2[[#This Row],[Rank 1Y]]+Table2[[#This Row],[Rank 6M]]+Table2[[#This Row],[Rank Sharpe]])/3</f>
        <v>102</v>
      </c>
    </row>
    <row r="53" spans="1:48" x14ac:dyDescent="0.3">
      <c r="A53" t="s">
        <v>728</v>
      </c>
      <c r="B53" t="s">
        <v>729</v>
      </c>
      <c r="C53" t="s">
        <v>3140</v>
      </c>
      <c r="D53" t="s">
        <v>168</v>
      </c>
      <c r="E53">
        <v>23710.438940669999</v>
      </c>
      <c r="F53">
        <v>745.9</v>
      </c>
      <c r="G53">
        <v>67.068746837356798</v>
      </c>
      <c r="H53">
        <f>(Table2[[#This Row],[1Y Return vs Nifty]]-AVERAGE(Table2[1Y Return vs Nifty]))/_xlfn.STDEV.P(Table2[1Y Return vs Nifty])</f>
        <v>0.7154903879911948</v>
      </c>
      <c r="I53">
        <v>16.672898485728201</v>
      </c>
      <c r="J53">
        <f>(Table2[[#This Row],[1M Return vs Nifty]]-AVERAGE(Table2[1M Return vs Nifty]))/_xlfn.STDEV.P(Table2[1M Return vs Nifty])</f>
        <v>1.2754885908659572</v>
      </c>
      <c r="K53">
        <v>46.251936134045103</v>
      </c>
      <c r="L53">
        <f>(Table2[[#This Row],[6M Return vs Nifty]]-AVERAGE(Table2[6M Return vs Nifty]))/_xlfn.STDEV.P(Table2[6M Return vs Nifty])</f>
        <v>1.0855531210419329</v>
      </c>
      <c r="M53">
        <v>6.5629593617106403</v>
      </c>
      <c r="N53">
        <f>(Table2[[#This Row],[1W Return vs Nifty]]-AVERAGE(Table2[1W Return vs Nifty]))/_xlfn.STDEV.P(Table2[1W Return vs Nifty])</f>
        <v>0.761465026008188</v>
      </c>
      <c r="O53">
        <v>731.4</v>
      </c>
      <c r="P53">
        <v>683.88324343282704</v>
      </c>
      <c r="Q53">
        <v>558.583192021625</v>
      </c>
      <c r="R53">
        <v>52.580033213186397</v>
      </c>
      <c r="S53" s="1">
        <f>(Table2[[#This Row],[Close Price]]-Table2[[#This Row],[20D EMA]])/Table2[[#This Row],[20D EMA]]</f>
        <v>1.9824993163795462E-2</v>
      </c>
      <c r="T53" s="1">
        <f>(Table2[[#This Row],[Close Price]]-Table2[[#This Row],[50D EMA]])/Table2[[#This Row],[50D EMA]]</f>
        <v>9.0683252094133804E-2</v>
      </c>
      <c r="U53" s="1">
        <f>(Table2[[#This Row],[Close Price]]-Table2[[#This Row],[200D EMA]])/Table2[[#This Row],[200D EMA]]</f>
        <v>0.33534272182526248</v>
      </c>
      <c r="V53">
        <v>0.70051767374084195</v>
      </c>
      <c r="W53">
        <v>741</v>
      </c>
      <c r="X53">
        <v>761.4</v>
      </c>
      <c r="Y53">
        <v>722.1</v>
      </c>
      <c r="Z53">
        <v>783.5</v>
      </c>
      <c r="AA53">
        <v>722.1</v>
      </c>
      <c r="AB53">
        <v>783.5</v>
      </c>
      <c r="AC53" s="1">
        <f>(Table2[[#This Row],[Close Price]]/Table2[[#This Row],[Day Low]])-1</f>
        <v>6.6126855600538992E-3</v>
      </c>
      <c r="AD53" s="1">
        <f>(Table2[[#This Row],[Day High]]/Table2[[#This Row],[Close Price]])-1</f>
        <v>2.0780265451132873E-2</v>
      </c>
      <c r="AE53" s="1">
        <f>(Table2[[#This Row],[Close Price]]/Table2[[#This Row],[Current Week Low]])-1</f>
        <v>3.2959423902506613E-2</v>
      </c>
      <c r="AF53" s="1">
        <f>(Table2[[#This Row],[Current Week High]]/Table2[[#This Row],[Close Price]])-1</f>
        <v>5.0408901997586852E-2</v>
      </c>
      <c r="AG53" s="1">
        <f>(Table2[[#This Row],[Close Price]]/Table2[[#This Row],[Current Month Low]])-1</f>
        <v>3.2959423902506613E-2</v>
      </c>
      <c r="AH53" s="1">
        <f>(Table2[[#This Row],[Current Month High]]/Table2[[#This Row],[Close Price]])-1</f>
        <v>5.0408901997586852E-2</v>
      </c>
      <c r="AI53">
        <v>13.1451937257005</v>
      </c>
      <c r="AJ53">
        <v>139.07051282051199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0.21</v>
      </c>
      <c r="AM53" t="s">
        <v>3176</v>
      </c>
      <c r="AN53">
        <v>-2.89</v>
      </c>
      <c r="AO53" t="s">
        <v>3174</v>
      </c>
      <c r="AP53">
        <v>0.165628812461591</v>
      </c>
      <c r="AQ53">
        <f>(Table2[[#This Row],[Sharpe Ratio]]-AVERAGE(Table2[Sharpe Ratio]))/_xlfn.STDEV.P(Table2[Sharpe Ratio])</f>
        <v>1.1924820946460315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5.0304792205533042</v>
      </c>
      <c r="AS53">
        <f>_xlfn.RANK.AVG(Table2[[#This Row],[1Y Return vs Nifty Z-Score]],Table2[1Y Return vs Nifty Z-Score])</f>
        <v>134</v>
      </c>
      <c r="AT53">
        <f>_xlfn.RANK.AVG(Table2[[#This Row],[6M Return vs Nifty Z-Score]],Table2[6M Return vs Nifty Z-Score])</f>
        <v>87</v>
      </c>
      <c r="AU53">
        <f>_xlfn.RANK.AVG(Table2[[#This Row],[Sharpe Ratio Z-Score]],Table2[Sharpe Ratio Z-Score])</f>
        <v>88</v>
      </c>
      <c r="AV53">
        <f>(Table2[[#This Row],[Rank 1Y]]+Table2[[#This Row],[Rank 6M]]+Table2[[#This Row],[Rank Sharpe]])/3</f>
        <v>103</v>
      </c>
    </row>
    <row r="54" spans="1:48" x14ac:dyDescent="0.3">
      <c r="A54" t="s">
        <v>321</v>
      </c>
      <c r="B54" t="s">
        <v>322</v>
      </c>
      <c r="C54" t="s">
        <v>3135</v>
      </c>
      <c r="D54" t="s">
        <v>95</v>
      </c>
      <c r="E54">
        <v>81457.335636239994</v>
      </c>
      <c r="F54">
        <v>1694.85</v>
      </c>
      <c r="G54">
        <v>112.280688214145</v>
      </c>
      <c r="H54">
        <f>(Table2[[#This Row],[1Y Return vs Nifty]]-AVERAGE(Table2[1Y Return vs Nifty]))/_xlfn.STDEV.P(Table2[1Y Return vs Nifty])</f>
        <v>1.4810783681012383</v>
      </c>
      <c r="I54">
        <v>-9.7849592530884397</v>
      </c>
      <c r="J54">
        <f>(Table2[[#This Row],[1M Return vs Nifty]]-AVERAGE(Table2[1M Return vs Nifty]))/_xlfn.STDEV.P(Table2[1M Return vs Nifty])</f>
        <v>-1.0094692193946537</v>
      </c>
      <c r="K54">
        <v>35.306132091066701</v>
      </c>
      <c r="L54">
        <f>(Table2[[#This Row],[6M Return vs Nifty]]-AVERAGE(Table2[6M Return vs Nifty]))/_xlfn.STDEV.P(Table2[6M Return vs Nifty])</f>
        <v>0.72957655537818178</v>
      </c>
      <c r="M54">
        <v>2.0251556403863198</v>
      </c>
      <c r="N54">
        <f>(Table2[[#This Row],[1W Return vs Nifty]]-AVERAGE(Table2[1W Return vs Nifty]))/_xlfn.STDEV.P(Table2[1W Return vs Nifty])</f>
        <v>-8.6739104053208241E-2</v>
      </c>
      <c r="O54">
        <v>1699.16</v>
      </c>
      <c r="P54">
        <v>1645.56638288657</v>
      </c>
      <c r="Q54">
        <v>1348.69869312529</v>
      </c>
      <c r="R54">
        <v>48.257403774946297</v>
      </c>
      <c r="S54" s="1">
        <f>(Table2[[#This Row],[Close Price]]-Table2[[#This Row],[20D EMA]])/Table2[[#This Row],[20D EMA]]</f>
        <v>-2.5365474705149444E-3</v>
      </c>
      <c r="T54" s="1">
        <f>(Table2[[#This Row],[Close Price]]-Table2[[#This Row],[50D EMA]])/Table2[[#This Row],[50D EMA]]</f>
        <v>2.9949333935091155E-2</v>
      </c>
      <c r="U54" s="1">
        <f>(Table2[[#This Row],[Close Price]]-Table2[[#This Row],[200D EMA]])/Table2[[#This Row],[200D EMA]]</f>
        <v>0.25665577392426042</v>
      </c>
      <c r="V54">
        <v>0.77717118946077002</v>
      </c>
      <c r="W54">
        <v>1663</v>
      </c>
      <c r="X54">
        <v>1705</v>
      </c>
      <c r="Y54">
        <v>1662.3</v>
      </c>
      <c r="Z54">
        <v>1775</v>
      </c>
      <c r="AA54">
        <v>1662.3</v>
      </c>
      <c r="AB54">
        <v>1775</v>
      </c>
      <c r="AC54" s="1">
        <f>(Table2[[#This Row],[Close Price]]/Table2[[#This Row],[Day Low]])-1</f>
        <v>1.9152134696331924E-2</v>
      </c>
      <c r="AD54" s="1">
        <f>(Table2[[#This Row],[Day High]]/Table2[[#This Row],[Close Price]])-1</f>
        <v>5.9887305661268098E-3</v>
      </c>
      <c r="AE54" s="1">
        <f>(Table2[[#This Row],[Close Price]]/Table2[[#This Row],[Current Week Low]])-1</f>
        <v>1.9581303013896489E-2</v>
      </c>
      <c r="AF54" s="1">
        <f>(Table2[[#This Row],[Current Week High]]/Table2[[#This Row],[Close Price]])-1</f>
        <v>4.7290320677346065E-2</v>
      </c>
      <c r="AG54" s="1">
        <f>(Table2[[#This Row],[Close Price]]/Table2[[#This Row],[Current Month Low]])-1</f>
        <v>1.9581303013896489E-2</v>
      </c>
      <c r="AH54" s="1">
        <f>(Table2[[#This Row],[Current Month High]]/Table2[[#This Row],[Close Price]])-1</f>
        <v>4.7290320677346065E-2</v>
      </c>
      <c r="AI54">
        <v>12.5763341888662</v>
      </c>
      <c r="AJ54">
        <v>147.42335766423301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0.03</v>
      </c>
      <c r="AM54" t="s">
        <v>3176</v>
      </c>
      <c r="AN54">
        <v>-1.64</v>
      </c>
      <c r="AO54" t="s">
        <v>3174</v>
      </c>
      <c r="AP54">
        <v>0.151584038443205</v>
      </c>
      <c r="AQ54">
        <f>(Table2[[#This Row],[Sharpe Ratio]]-AVERAGE(Table2[Sharpe Ratio]))/_xlfn.STDEV.P(Table2[Sharpe Ratio])</f>
        <v>1.0290650039824747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2.1435116040140327</v>
      </c>
      <c r="AS54">
        <f>_xlfn.RANK.AVG(Table2[[#This Row],[1Y Return vs Nifty Z-Score]],Table2[1Y Return vs Nifty Z-Score])</f>
        <v>59</v>
      </c>
      <c r="AT54">
        <f>_xlfn.RANK.AVG(Table2[[#This Row],[6M Return vs Nifty Z-Score]],Table2[6M Return vs Nifty Z-Score])</f>
        <v>146</v>
      </c>
      <c r="AU54">
        <f>_xlfn.RANK.AVG(Table2[[#This Row],[Sharpe Ratio Z-Score]],Table2[Sharpe Ratio Z-Score])</f>
        <v>112</v>
      </c>
      <c r="AV54">
        <f>(Table2[[#This Row],[Rank 1Y]]+Table2[[#This Row],[Rank 6M]]+Table2[[#This Row],[Rank Sharpe]])/3</f>
        <v>105.66666666666667</v>
      </c>
    </row>
    <row r="55" spans="1:48" x14ac:dyDescent="0.3">
      <c r="A55" t="s">
        <v>691</v>
      </c>
      <c r="B55" t="s">
        <v>692</v>
      </c>
      <c r="C55" t="s">
        <v>3147</v>
      </c>
      <c r="D55" t="s">
        <v>693</v>
      </c>
      <c r="E55">
        <v>26596.931423999999</v>
      </c>
      <c r="F55">
        <v>2408.1999999999998</v>
      </c>
      <c r="G55">
        <v>94.525162860576501</v>
      </c>
      <c r="H55">
        <f>(Table2[[#This Row],[1Y Return vs Nifty]]-AVERAGE(Table2[1Y Return vs Nifty]))/_xlfn.STDEV.P(Table2[1Y Return vs Nifty])</f>
        <v>1.1804184898193903</v>
      </c>
      <c r="I55">
        <v>5.7988547739058998</v>
      </c>
      <c r="J55">
        <f>(Table2[[#This Row],[1M Return vs Nifty]]-AVERAGE(Table2[1M Return vs Nifty]))/_xlfn.STDEV.P(Table2[1M Return vs Nifty])</f>
        <v>0.33638266045683285</v>
      </c>
      <c r="K55">
        <v>56.986218254353403</v>
      </c>
      <c r="L55">
        <f>(Table2[[#This Row],[6M Return vs Nifty]]-AVERAGE(Table2[6M Return vs Nifty]))/_xlfn.STDEV.P(Table2[6M Return vs Nifty])</f>
        <v>1.43465062626398</v>
      </c>
      <c r="M55">
        <v>-1.6672100767715801</v>
      </c>
      <c r="N55">
        <f>(Table2[[#This Row],[1W Return vs Nifty]]-AVERAGE(Table2[1W Return vs Nifty]))/_xlfn.STDEV.P(Table2[1W Return vs Nifty])</f>
        <v>-0.77691436136390279</v>
      </c>
      <c r="O55">
        <v>2325.71</v>
      </c>
      <c r="P55">
        <v>2258.03073190241</v>
      </c>
      <c r="Q55">
        <v>1854.64736568434</v>
      </c>
      <c r="R55">
        <v>61.130381253613002</v>
      </c>
      <c r="S55" s="1">
        <f>(Table2[[#This Row],[Close Price]]-Table2[[#This Row],[20D EMA]])/Table2[[#This Row],[20D EMA]]</f>
        <v>3.5468738578756501E-2</v>
      </c>
      <c r="T55" s="1">
        <f>(Table2[[#This Row],[Close Price]]-Table2[[#This Row],[50D EMA]])/Table2[[#This Row],[50D EMA]]</f>
        <v>6.650452802786741E-2</v>
      </c>
      <c r="U55" s="1">
        <f>(Table2[[#This Row],[Close Price]]-Table2[[#This Row],[200D EMA]])/Table2[[#This Row],[200D EMA]]</f>
        <v>0.2984678621703411</v>
      </c>
      <c r="V55">
        <v>1.32905374670481</v>
      </c>
      <c r="W55">
        <v>2344.75</v>
      </c>
      <c r="X55">
        <v>2429.9</v>
      </c>
      <c r="Y55">
        <v>2282</v>
      </c>
      <c r="Z55">
        <v>2449</v>
      </c>
      <c r="AA55">
        <v>2282</v>
      </c>
      <c r="AB55">
        <v>2449</v>
      </c>
      <c r="AC55" s="1">
        <f>(Table2[[#This Row],[Close Price]]/Table2[[#This Row],[Day Low]])-1</f>
        <v>2.7060454206205176E-2</v>
      </c>
      <c r="AD55" s="1">
        <f>(Table2[[#This Row],[Day High]]/Table2[[#This Row],[Close Price]])-1</f>
        <v>9.0108794950587434E-3</v>
      </c>
      <c r="AE55" s="1">
        <f>(Table2[[#This Row],[Close Price]]/Table2[[#This Row],[Current Week Low]])-1</f>
        <v>5.530236634531116E-2</v>
      </c>
      <c r="AF55" s="1">
        <f>(Table2[[#This Row],[Current Week High]]/Table2[[#This Row],[Close Price]])-1</f>
        <v>1.6942114442322076E-2</v>
      </c>
      <c r="AG55" s="1">
        <f>(Table2[[#This Row],[Close Price]]/Table2[[#This Row],[Current Month Low]])-1</f>
        <v>5.530236634531116E-2</v>
      </c>
      <c r="AH55" s="1">
        <f>(Table2[[#This Row],[Current Month High]]/Table2[[#This Row],[Close Price]])-1</f>
        <v>1.6942114442322076E-2</v>
      </c>
      <c r="AI55">
        <v>4.8500955070176897</v>
      </c>
      <c r="AJ55">
        <v>141.884290879871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-0.03</v>
      </c>
      <c r="AM55" t="s">
        <v>3174</v>
      </c>
      <c r="AN55">
        <v>4.42</v>
      </c>
      <c r="AO55" t="s">
        <v>3176</v>
      </c>
      <c r="AP55">
        <v>0.121756024656622</v>
      </c>
      <c r="AQ55">
        <f>(Table2[[#This Row],[Sharpe Ratio]]-AVERAGE(Table2[Sharpe Ratio]))/_xlfn.STDEV.P(Table2[Sharpe Ratio])</f>
        <v>0.68200301303162159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2.8565404282079214</v>
      </c>
      <c r="AS55">
        <f>_xlfn.RANK.AVG(Table2[[#This Row],[1Y Return vs Nifty Z-Score]],Table2[1Y Return vs Nifty Z-Score])</f>
        <v>86</v>
      </c>
      <c r="AT55">
        <f>_xlfn.RANK.AVG(Table2[[#This Row],[6M Return vs Nifty Z-Score]],Table2[6M Return vs Nifty Z-Score])</f>
        <v>56</v>
      </c>
      <c r="AU55">
        <f>_xlfn.RANK.AVG(Table2[[#This Row],[Sharpe Ratio Z-Score]],Table2[Sharpe Ratio Z-Score])</f>
        <v>179</v>
      </c>
      <c r="AV55">
        <f>(Table2[[#This Row],[Rank 1Y]]+Table2[[#This Row],[Rank 6M]]+Table2[[#This Row],[Rank Sharpe]])/3</f>
        <v>107</v>
      </c>
    </row>
    <row r="56" spans="1:48" x14ac:dyDescent="0.3">
      <c r="A56" t="s">
        <v>1067</v>
      </c>
      <c r="B56" t="s">
        <v>1068</v>
      </c>
      <c r="C56" t="s">
        <v>3133</v>
      </c>
      <c r="D56" t="s">
        <v>54</v>
      </c>
      <c r="E56">
        <v>12504.018148650001</v>
      </c>
      <c r="F56">
        <v>1359.75</v>
      </c>
      <c r="G56">
        <v>169.71033972253201</v>
      </c>
      <c r="H56">
        <f>(Table2[[#This Row],[1Y Return vs Nifty]]-AVERAGE(Table2[1Y Return vs Nifty]))/_xlfn.STDEV.P(Table2[1Y Return vs Nifty])</f>
        <v>2.4535526648874098</v>
      </c>
      <c r="I56">
        <v>24.4372116597977</v>
      </c>
      <c r="J56">
        <f>(Table2[[#This Row],[1M Return vs Nifty]]-AVERAGE(Table2[1M Return vs Nifty]))/_xlfn.STDEV.P(Table2[1M Return vs Nifty])</f>
        <v>1.9460314671461949</v>
      </c>
      <c r="K56">
        <v>59.461606502341802</v>
      </c>
      <c r="L56">
        <f>(Table2[[#This Row],[6M Return vs Nifty]]-AVERAGE(Table2[6M Return vs Nifty]))/_xlfn.STDEV.P(Table2[6M Return vs Nifty])</f>
        <v>1.515154553042076</v>
      </c>
      <c r="M56">
        <v>2.7437431123984499</v>
      </c>
      <c r="N56">
        <f>(Table2[[#This Row],[1W Return vs Nifty]]-AVERAGE(Table2[1W Return vs Nifty]))/_xlfn.STDEV.P(Table2[1W Return vs Nifty])</f>
        <v>4.7578927091864426E-2</v>
      </c>
      <c r="O56">
        <v>1281.9000000000001</v>
      </c>
      <c r="P56">
        <v>1154.9437617613401</v>
      </c>
      <c r="Q56">
        <v>882.98840241043104</v>
      </c>
      <c r="R56">
        <v>67.112969232447597</v>
      </c>
      <c r="S56" s="1">
        <f>(Table2[[#This Row],[Close Price]]-Table2[[#This Row],[20D EMA]])/Table2[[#This Row],[20D EMA]]</f>
        <v>6.073016615960676E-2</v>
      </c>
      <c r="T56" s="1">
        <f>(Table2[[#This Row],[Close Price]]-Table2[[#This Row],[50D EMA]])/Table2[[#This Row],[50D EMA]]</f>
        <v>0.17733005278657155</v>
      </c>
      <c r="U56" s="1">
        <f>(Table2[[#This Row],[Close Price]]-Table2[[#This Row],[200D EMA]])/Table2[[#This Row],[200D EMA]]</f>
        <v>0.53994095085289739</v>
      </c>
      <c r="V56">
        <v>0.75694743831919398</v>
      </c>
      <c r="W56">
        <v>1344.85</v>
      </c>
      <c r="X56">
        <v>1395</v>
      </c>
      <c r="Y56">
        <v>1325.5</v>
      </c>
      <c r="Z56">
        <v>1395</v>
      </c>
      <c r="AA56">
        <v>1325.5</v>
      </c>
      <c r="AB56">
        <v>1395</v>
      </c>
      <c r="AC56" s="1">
        <f>(Table2[[#This Row],[Close Price]]/Table2[[#This Row],[Day Low]])-1</f>
        <v>1.1079302524445112E-2</v>
      </c>
      <c r="AD56" s="1">
        <f>(Table2[[#This Row],[Day High]]/Table2[[#This Row],[Close Price]])-1</f>
        <v>2.5923883066740316E-2</v>
      </c>
      <c r="AE56" s="1">
        <f>(Table2[[#This Row],[Close Price]]/Table2[[#This Row],[Current Week Low]])-1</f>
        <v>2.5839305922293443E-2</v>
      </c>
      <c r="AF56" s="1">
        <f>(Table2[[#This Row],[Current Week High]]/Table2[[#This Row],[Close Price]])-1</f>
        <v>2.5923883066740316E-2</v>
      </c>
      <c r="AG56" s="1">
        <f>(Table2[[#This Row],[Close Price]]/Table2[[#This Row],[Current Month Low]])-1</f>
        <v>2.5839305922293443E-2</v>
      </c>
      <c r="AH56" s="1">
        <f>(Table2[[#This Row],[Current Month High]]/Table2[[#This Row],[Close Price]])-1</f>
        <v>2.5923883066740316E-2</v>
      </c>
      <c r="AI56">
        <v>2.5923883066740299</v>
      </c>
      <c r="AJ56">
        <v>200.49723756905999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0.21</v>
      </c>
      <c r="AM56" t="s">
        <v>3176</v>
      </c>
      <c r="AN56">
        <v>2.48</v>
      </c>
      <c r="AO56" t="s">
        <v>3176</v>
      </c>
      <c r="AP56">
        <v>9.0377960991817996E-2</v>
      </c>
      <c r="AQ56">
        <f>(Table2[[#This Row],[Sharpe Ratio]]-AVERAGE(Table2[Sharpe Ratio]))/_xlfn.STDEV.P(Table2[Sharpe Ratio])</f>
        <v>0.31690551355989982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6.2792231257274445</v>
      </c>
      <c r="AS56">
        <f>_xlfn.RANK.AVG(Table2[[#This Row],[1Y Return vs Nifty Z-Score]],Table2[1Y Return vs Nifty Z-Score])</f>
        <v>25</v>
      </c>
      <c r="AT56">
        <f>_xlfn.RANK.AVG(Table2[[#This Row],[6M Return vs Nifty Z-Score]],Table2[6M Return vs Nifty Z-Score])</f>
        <v>50</v>
      </c>
      <c r="AU56">
        <f>_xlfn.RANK.AVG(Table2[[#This Row],[Sharpe Ratio Z-Score]],Table2[Sharpe Ratio Z-Score])</f>
        <v>253</v>
      </c>
      <c r="AV56">
        <f>(Table2[[#This Row],[Rank 1Y]]+Table2[[#This Row],[Rank 6M]]+Table2[[#This Row],[Rank Sharpe]])/3</f>
        <v>109.33333333333333</v>
      </c>
    </row>
    <row r="57" spans="1:48" x14ac:dyDescent="0.3">
      <c r="A57" t="s">
        <v>601</v>
      </c>
      <c r="B57" t="s">
        <v>602</v>
      </c>
      <c r="C57" t="s">
        <v>3132</v>
      </c>
      <c r="D57" t="s">
        <v>46</v>
      </c>
      <c r="E57">
        <v>32167.8</v>
      </c>
      <c r="F57">
        <v>178.71</v>
      </c>
      <c r="G57">
        <v>172.12091475900601</v>
      </c>
      <c r="H57">
        <f>(Table2[[#This Row],[1Y Return vs Nifty]]-AVERAGE(Table2[1Y Return vs Nifty]))/_xlfn.STDEV.P(Table2[1Y Return vs Nifty])</f>
        <v>2.49437168784636</v>
      </c>
      <c r="I57">
        <v>2.2299604759765201</v>
      </c>
      <c r="J57">
        <f>(Table2[[#This Row],[1M Return vs Nifty]]-AVERAGE(Table2[1M Return vs Nifty]))/_xlfn.STDEV.P(Table2[1M Return vs Nifty])</f>
        <v>2.8165231043251485E-2</v>
      </c>
      <c r="K57">
        <v>29.803380144571101</v>
      </c>
      <c r="L57">
        <f>(Table2[[#This Row],[6M Return vs Nifty]]-AVERAGE(Table2[6M Return vs Nifty]))/_xlfn.STDEV.P(Table2[6M Return vs Nifty])</f>
        <v>0.55061750112125818</v>
      </c>
      <c r="M57">
        <v>-5.7021362496726002</v>
      </c>
      <c r="N57">
        <f>(Table2[[#This Row],[1W Return vs Nifty]]-AVERAGE(Table2[1W Return vs Nifty]))/_xlfn.STDEV.P(Table2[1W Return vs Nifty])</f>
        <v>-1.5311208573973314</v>
      </c>
      <c r="O57">
        <v>182.6</v>
      </c>
      <c r="P57">
        <v>176.25462113165599</v>
      </c>
      <c r="Q57">
        <v>138.40247288541099</v>
      </c>
      <c r="R57">
        <v>40.323859103729198</v>
      </c>
      <c r="S57" s="1">
        <f>(Table2[[#This Row],[Close Price]]-Table2[[#This Row],[20D EMA]])/Table2[[#This Row],[20D EMA]]</f>
        <v>-2.1303395399780867E-2</v>
      </c>
      <c r="T57" s="1">
        <f>(Table2[[#This Row],[Close Price]]-Table2[[#This Row],[50D EMA]])/Table2[[#This Row],[50D EMA]]</f>
        <v>1.393086236592873E-2</v>
      </c>
      <c r="U57" s="1">
        <f>(Table2[[#This Row],[Close Price]]-Table2[[#This Row],[200D EMA]])/Table2[[#This Row],[200D EMA]]</f>
        <v>0.29123415408885978</v>
      </c>
      <c r="V57">
        <v>1.4255213460429501</v>
      </c>
      <c r="W57">
        <v>177.3</v>
      </c>
      <c r="X57">
        <v>182.36</v>
      </c>
      <c r="Y57">
        <v>177.3</v>
      </c>
      <c r="Z57">
        <v>192</v>
      </c>
      <c r="AA57">
        <v>177.3</v>
      </c>
      <c r="AB57">
        <v>192</v>
      </c>
      <c r="AC57" s="1">
        <f>(Table2[[#This Row],[Close Price]]/Table2[[#This Row],[Day Low]])-1</f>
        <v>7.9526226734347727E-3</v>
      </c>
      <c r="AD57" s="1">
        <f>(Table2[[#This Row],[Day High]]/Table2[[#This Row],[Close Price]])-1</f>
        <v>2.0424150858933565E-2</v>
      </c>
      <c r="AE57" s="1">
        <f>(Table2[[#This Row],[Close Price]]/Table2[[#This Row],[Current Week Low]])-1</f>
        <v>7.9526226734347727E-3</v>
      </c>
      <c r="AF57" s="1">
        <f>(Table2[[#This Row],[Current Week High]]/Table2[[#This Row],[Close Price]])-1</f>
        <v>7.4366291757596015E-2</v>
      </c>
      <c r="AG57" s="1">
        <f>(Table2[[#This Row],[Close Price]]/Table2[[#This Row],[Current Month Low]])-1</f>
        <v>7.9526226734347727E-3</v>
      </c>
      <c r="AH57" s="1">
        <f>(Table2[[#This Row],[Current Month High]]/Table2[[#This Row],[Close Price]])-1</f>
        <v>7.4366291757596015E-2</v>
      </c>
      <c r="AI57">
        <v>17.368921716747799</v>
      </c>
      <c r="AJ57">
        <v>233.725490196078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0.2</v>
      </c>
      <c r="AM57" t="s">
        <v>3176</v>
      </c>
      <c r="AN57">
        <v>-1.68</v>
      </c>
      <c r="AO57" t="s">
        <v>3174</v>
      </c>
      <c r="AP57">
        <v>0.139984308953467</v>
      </c>
      <c r="AQ57">
        <f>(Table2[[#This Row],[Sharpe Ratio]]-AVERAGE(Table2[Sharpe Ratio]))/_xlfn.STDEV.P(Table2[Sharpe Ratio])</f>
        <v>0.89409707618130618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2.4361306387948445</v>
      </c>
      <c r="AS57">
        <f>_xlfn.RANK.AVG(Table2[[#This Row],[1Y Return vs Nifty Z-Score]],Table2[1Y Return vs Nifty Z-Score])</f>
        <v>22</v>
      </c>
      <c r="AT57">
        <f>_xlfn.RANK.AVG(Table2[[#This Row],[6M Return vs Nifty Z-Score]],Table2[6M Return vs Nifty Z-Score])</f>
        <v>178</v>
      </c>
      <c r="AU57">
        <f>_xlfn.RANK.AVG(Table2[[#This Row],[Sharpe Ratio Z-Score]],Table2[Sharpe Ratio Z-Score])</f>
        <v>135</v>
      </c>
      <c r="AV57">
        <f>(Table2[[#This Row],[Rank 1Y]]+Table2[[#This Row],[Rank 6M]]+Table2[[#This Row],[Rank Sharpe]])/3</f>
        <v>111.66666666666667</v>
      </c>
    </row>
    <row r="58" spans="1:48" x14ac:dyDescent="0.3">
      <c r="A58" t="s">
        <v>1377</v>
      </c>
      <c r="B58" t="s">
        <v>1378</v>
      </c>
      <c r="C58" t="s">
        <v>3140</v>
      </c>
      <c r="D58" t="s">
        <v>963</v>
      </c>
      <c r="E58">
        <v>8227.9343932800002</v>
      </c>
      <c r="F58">
        <v>866.6</v>
      </c>
      <c r="G58">
        <v>97.579148126519001</v>
      </c>
      <c r="H58">
        <f>(Table2[[#This Row],[1Y Return vs Nifty]]-AVERAGE(Table2[1Y Return vs Nifty]))/_xlfn.STDEV.P(Table2[1Y Return vs Nifty])</f>
        <v>1.232132579943358</v>
      </c>
      <c r="I58">
        <v>2.7884455830856201</v>
      </c>
      <c r="J58">
        <f>(Table2[[#This Row],[1M Return vs Nifty]]-AVERAGE(Table2[1M Return vs Nifty]))/_xlfn.STDEV.P(Table2[1M Return vs Nifty])</f>
        <v>7.6397212634526285E-2</v>
      </c>
      <c r="K58">
        <v>30.1916919966169</v>
      </c>
      <c r="L58">
        <f>(Table2[[#This Row],[6M Return vs Nifty]]-AVERAGE(Table2[6M Return vs Nifty]))/_xlfn.STDEV.P(Table2[6M Return vs Nifty])</f>
        <v>0.56324607723636488</v>
      </c>
      <c r="M58">
        <v>2.6279570719548802</v>
      </c>
      <c r="N58">
        <f>(Table2[[#This Row],[1W Return vs Nifty]]-AVERAGE(Table2[1W Return vs Nifty]))/_xlfn.STDEV.P(Table2[1W Return vs Nifty])</f>
        <v>2.5936255055130784E-2</v>
      </c>
      <c r="O58">
        <v>877.59</v>
      </c>
      <c r="P58">
        <v>872.56871033598895</v>
      </c>
      <c r="Q58">
        <v>732.93427273259499</v>
      </c>
      <c r="R58">
        <v>43.398423502396597</v>
      </c>
      <c r="S58" s="1">
        <f>(Table2[[#This Row],[Close Price]]-Table2[[#This Row],[20D EMA]])/Table2[[#This Row],[20D EMA]]</f>
        <v>-1.252293212092208E-2</v>
      </c>
      <c r="T58" s="1">
        <f>(Table2[[#This Row],[Close Price]]-Table2[[#This Row],[50D EMA]])/Table2[[#This Row],[50D EMA]]</f>
        <v>-6.8403900635981268E-3</v>
      </c>
      <c r="U58" s="1">
        <f>(Table2[[#This Row],[Close Price]]-Table2[[#This Row],[200D EMA]])/Table2[[#This Row],[200D EMA]]</f>
        <v>0.18237068757756381</v>
      </c>
      <c r="V58">
        <v>0.50548628726257805</v>
      </c>
      <c r="W58">
        <v>856.45</v>
      </c>
      <c r="X58">
        <v>906</v>
      </c>
      <c r="Y58">
        <v>856.45</v>
      </c>
      <c r="Z58">
        <v>910.9</v>
      </c>
      <c r="AA58">
        <v>856.45</v>
      </c>
      <c r="AB58">
        <v>910.9</v>
      </c>
      <c r="AC58" s="1">
        <f>(Table2[[#This Row],[Close Price]]/Table2[[#This Row],[Day Low]])-1</f>
        <v>1.1851246424192885E-2</v>
      </c>
      <c r="AD58" s="1">
        <f>(Table2[[#This Row],[Day High]]/Table2[[#This Row],[Close Price]])-1</f>
        <v>4.5465035771982354E-2</v>
      </c>
      <c r="AE58" s="1">
        <f>(Table2[[#This Row],[Close Price]]/Table2[[#This Row],[Current Week Low]])-1</f>
        <v>1.1851246424192885E-2</v>
      </c>
      <c r="AF58" s="1">
        <f>(Table2[[#This Row],[Current Week High]]/Table2[[#This Row],[Close Price]])-1</f>
        <v>5.1119316870528397E-2</v>
      </c>
      <c r="AG58" s="1">
        <f>(Table2[[#This Row],[Close Price]]/Table2[[#This Row],[Current Month Low]])-1</f>
        <v>1.1851246424192885E-2</v>
      </c>
      <c r="AH58" s="1">
        <f>(Table2[[#This Row],[Current Month High]]/Table2[[#This Row],[Close Price]])-1</f>
        <v>5.1119316870528397E-2</v>
      </c>
      <c r="AI58">
        <v>22.201707823678699</v>
      </c>
      <c r="AJ58">
        <v>126.26631853785899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</v>
      </c>
      <c r="AM58">
        <v>0</v>
      </c>
      <c r="AN58">
        <v>-1.84</v>
      </c>
      <c r="AO58" t="s">
        <v>3174</v>
      </c>
      <c r="AP58">
        <v>0.16603241302890201</v>
      </c>
      <c r="AQ58">
        <f>(Table2[[#This Row],[Sharpe Ratio]]-AVERAGE(Table2[Sharpe Ratio]))/_xlfn.STDEV.P(Table2[Sharpe Ratio])</f>
        <v>1.1971781638326047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3.0948902887019849</v>
      </c>
      <c r="AS58">
        <f>_xlfn.RANK.AVG(Table2[[#This Row],[1Y Return vs Nifty Z-Score]],Table2[1Y Return vs Nifty Z-Score])</f>
        <v>79</v>
      </c>
      <c r="AT58">
        <f>_xlfn.RANK.AVG(Table2[[#This Row],[6M Return vs Nifty Z-Score]],Table2[6M Return vs Nifty Z-Score])</f>
        <v>171</v>
      </c>
      <c r="AU58">
        <f>_xlfn.RANK.AVG(Table2[[#This Row],[Sharpe Ratio Z-Score]],Table2[Sharpe Ratio Z-Score])</f>
        <v>85</v>
      </c>
      <c r="AV58">
        <f>(Table2[[#This Row],[Rank 1Y]]+Table2[[#This Row],[Rank 6M]]+Table2[[#This Row],[Rank Sharpe]])/3</f>
        <v>111.66666666666667</v>
      </c>
    </row>
    <row r="59" spans="1:48" x14ac:dyDescent="0.3">
      <c r="A59" t="s">
        <v>156</v>
      </c>
      <c r="B59" t="s">
        <v>157</v>
      </c>
      <c r="C59" t="s">
        <v>3129</v>
      </c>
      <c r="D59" t="s">
        <v>130</v>
      </c>
      <c r="E59">
        <v>179954.5489728</v>
      </c>
      <c r="F59">
        <v>545.29999999999995</v>
      </c>
      <c r="G59">
        <v>137.98349877692999</v>
      </c>
      <c r="H59">
        <f>(Table2[[#This Row],[1Y Return vs Nifty]]-AVERAGE(Table2[1Y Return vs Nifty]))/_xlfn.STDEV.P(Table2[1Y Return vs Nifty])</f>
        <v>1.916312118802689</v>
      </c>
      <c r="I59">
        <v>6.4605880231507999</v>
      </c>
      <c r="J59">
        <f>(Table2[[#This Row],[1M Return vs Nifty]]-AVERAGE(Table2[1M Return vs Nifty]))/_xlfn.STDEV.P(Table2[1M Return vs Nifty])</f>
        <v>0.39353137488025897</v>
      </c>
      <c r="K59">
        <v>17.966317412374799</v>
      </c>
      <c r="L59">
        <f>(Table2[[#This Row],[6M Return vs Nifty]]-AVERAGE(Table2[6M Return vs Nifty]))/_xlfn.STDEV.P(Table2[6M Return vs Nifty])</f>
        <v>0.16565565433425442</v>
      </c>
      <c r="M59">
        <v>2.1424968460476501</v>
      </c>
      <c r="N59">
        <f>(Table2[[#This Row],[1W Return vs Nifty]]-AVERAGE(Table2[1W Return vs Nifty]))/_xlfn.STDEV.P(Table2[1W Return vs Nifty])</f>
        <v>-6.4805741267900882E-2</v>
      </c>
      <c r="O59">
        <v>534.94000000000005</v>
      </c>
      <c r="P59">
        <v>520.68687469100496</v>
      </c>
      <c r="Q59">
        <v>438.15381613604302</v>
      </c>
      <c r="R59">
        <v>55.434106297541298</v>
      </c>
      <c r="S59" s="1">
        <f>(Table2[[#This Row],[Close Price]]-Table2[[#This Row],[20D EMA]])/Table2[[#This Row],[20D EMA]]</f>
        <v>1.9366657942946685E-2</v>
      </c>
      <c r="T59" s="1">
        <f>(Table2[[#This Row],[Close Price]]-Table2[[#This Row],[50D EMA]])/Table2[[#This Row],[50D EMA]]</f>
        <v>4.7270493083969793E-2</v>
      </c>
      <c r="U59" s="1">
        <f>(Table2[[#This Row],[Close Price]]-Table2[[#This Row],[200D EMA]])/Table2[[#This Row],[200D EMA]]</f>
        <v>0.24454011335299874</v>
      </c>
      <c r="V59">
        <v>0.70445499871085404</v>
      </c>
      <c r="W59">
        <v>541.54999999999995</v>
      </c>
      <c r="X59">
        <v>558.85</v>
      </c>
      <c r="Y59">
        <v>540.1</v>
      </c>
      <c r="Z59">
        <v>566.4</v>
      </c>
      <c r="AA59">
        <v>540.1</v>
      </c>
      <c r="AB59">
        <v>566.4</v>
      </c>
      <c r="AC59" s="1">
        <f>(Table2[[#This Row],[Close Price]]/Table2[[#This Row],[Day Low]])-1</f>
        <v>6.924568368571693E-3</v>
      </c>
      <c r="AD59" s="1">
        <f>(Table2[[#This Row],[Day High]]/Table2[[#This Row],[Close Price]])-1</f>
        <v>2.4848707133688031E-2</v>
      </c>
      <c r="AE59" s="1">
        <f>(Table2[[#This Row],[Close Price]]/Table2[[#This Row],[Current Week Low]])-1</f>
        <v>9.6278466950563413E-3</v>
      </c>
      <c r="AF59" s="1">
        <f>(Table2[[#This Row],[Current Week High]]/Table2[[#This Row],[Close Price]])-1</f>
        <v>3.869429671740332E-2</v>
      </c>
      <c r="AG59" s="1">
        <f>(Table2[[#This Row],[Close Price]]/Table2[[#This Row],[Current Month Low]])-1</f>
        <v>9.6278466950563413E-3</v>
      </c>
      <c r="AH59" s="1">
        <f>(Table2[[#This Row],[Current Month High]]/Table2[[#This Row],[Close Price]])-1</f>
        <v>3.869429671740332E-2</v>
      </c>
      <c r="AI59">
        <v>6.3634696497341103</v>
      </c>
      <c r="AJ59">
        <v>167.500613195977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7.0000000000000007E-2</v>
      </c>
      <c r="AM59" t="s">
        <v>3176</v>
      </c>
      <c r="AN59">
        <v>5.75</v>
      </c>
      <c r="AO59" t="s">
        <v>3176</v>
      </c>
      <c r="AP59">
        <v>0.200933361258022</v>
      </c>
      <c r="AQ59">
        <f>(Table2[[#This Row],[Sharpe Ratio]]-AVERAGE(Table2[Sharpe Ratio]))/_xlfn.STDEV.P(Table2[Sharpe Ratio])</f>
        <v>1.6032659665651994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4.0139593733145009</v>
      </c>
      <c r="AS59">
        <f>_xlfn.RANK.AVG(Table2[[#This Row],[1Y Return vs Nifty Z-Score]],Table2[1Y Return vs Nifty Z-Score])</f>
        <v>36</v>
      </c>
      <c r="AT59">
        <f>_xlfn.RANK.AVG(Table2[[#This Row],[6M Return vs Nifty Z-Score]],Table2[6M Return vs Nifty Z-Score])</f>
        <v>272</v>
      </c>
      <c r="AU59">
        <f>_xlfn.RANK.AVG(Table2[[#This Row],[Sharpe Ratio Z-Score]],Table2[Sharpe Ratio Z-Score])</f>
        <v>32</v>
      </c>
      <c r="AV59">
        <f>(Table2[[#This Row],[Rank 1Y]]+Table2[[#This Row],[Rank 6M]]+Table2[[#This Row],[Rank Sharpe]])/3</f>
        <v>113.33333333333333</v>
      </c>
    </row>
    <row r="60" spans="1:48" x14ac:dyDescent="0.3">
      <c r="A60" t="s">
        <v>580</v>
      </c>
      <c r="B60" t="s">
        <v>581</v>
      </c>
      <c r="C60" t="s">
        <v>3139</v>
      </c>
      <c r="D60" t="s">
        <v>353</v>
      </c>
      <c r="E60">
        <v>35457.242116659902</v>
      </c>
      <c r="F60">
        <v>1724.45</v>
      </c>
      <c r="G60">
        <v>102.818854090889</v>
      </c>
      <c r="H60">
        <f>(Table2[[#This Row],[1Y Return vs Nifty]]-AVERAGE(Table2[1Y Return vs Nifty]))/_xlfn.STDEV.P(Table2[1Y Return vs Nifty])</f>
        <v>1.3208581640142081</v>
      </c>
      <c r="I60">
        <v>-1.29523657080495</v>
      </c>
      <c r="J60">
        <f>(Table2[[#This Row],[1M Return vs Nifty]]-AVERAGE(Table2[1M Return vs Nifty]))/_xlfn.STDEV.P(Table2[1M Return vs Nifty])</f>
        <v>-0.27627840926453806</v>
      </c>
      <c r="K60">
        <v>26.420925485401099</v>
      </c>
      <c r="L60">
        <f>(Table2[[#This Row],[6M Return vs Nifty]]-AVERAGE(Table2[6M Return vs Nifty]))/_xlfn.STDEV.P(Table2[6M Return vs Nifty])</f>
        <v>0.44061419863594742</v>
      </c>
      <c r="M60">
        <v>1.08881893353759</v>
      </c>
      <c r="N60">
        <f>(Table2[[#This Row],[1W Return vs Nifty]]-AVERAGE(Table2[1W Return vs Nifty]))/_xlfn.STDEV.P(Table2[1W Return vs Nifty])</f>
        <v>-0.26175871941140566</v>
      </c>
      <c r="O60">
        <v>1699.01</v>
      </c>
      <c r="P60">
        <v>1672.82446248055</v>
      </c>
      <c r="Q60">
        <v>1411.9054840909901</v>
      </c>
      <c r="R60">
        <v>57.172112378418099</v>
      </c>
      <c r="S60" s="1">
        <f>(Table2[[#This Row],[Close Price]]-Table2[[#This Row],[20D EMA]])/Table2[[#This Row],[20D EMA]]</f>
        <v>1.4973425700849351E-2</v>
      </c>
      <c r="T60" s="1">
        <f>(Table2[[#This Row],[Close Price]]-Table2[[#This Row],[50D EMA]])/Table2[[#This Row],[50D EMA]]</f>
        <v>3.08612999614419E-2</v>
      </c>
      <c r="U60" s="1">
        <f>(Table2[[#This Row],[Close Price]]-Table2[[#This Row],[200D EMA]])/Table2[[#This Row],[200D EMA]]</f>
        <v>0.2213636248535657</v>
      </c>
      <c r="V60">
        <v>0.86872350985806401</v>
      </c>
      <c r="W60">
        <v>1691.8</v>
      </c>
      <c r="X60">
        <v>1743.5</v>
      </c>
      <c r="Y60">
        <v>1650</v>
      </c>
      <c r="Z60">
        <v>1743.5</v>
      </c>
      <c r="AA60">
        <v>1650</v>
      </c>
      <c r="AB60">
        <v>1743.5</v>
      </c>
      <c r="AC60" s="1">
        <f>(Table2[[#This Row],[Close Price]]/Table2[[#This Row],[Day Low]])-1</f>
        <v>1.9298971509634777E-2</v>
      </c>
      <c r="AD60" s="1">
        <f>(Table2[[#This Row],[Day High]]/Table2[[#This Row],[Close Price]])-1</f>
        <v>1.1047000492910852E-2</v>
      </c>
      <c r="AE60" s="1">
        <f>(Table2[[#This Row],[Close Price]]/Table2[[#This Row],[Current Week Low]])-1</f>
        <v>4.5121212121212118E-2</v>
      </c>
      <c r="AF60" s="1">
        <f>(Table2[[#This Row],[Current Week High]]/Table2[[#This Row],[Close Price]])-1</f>
        <v>1.1047000492910852E-2</v>
      </c>
      <c r="AG60" s="1">
        <f>(Table2[[#This Row],[Close Price]]/Table2[[#This Row],[Current Month Low]])-1</f>
        <v>4.5121212121212118E-2</v>
      </c>
      <c r="AH60" s="1">
        <f>(Table2[[#This Row],[Current Month High]]/Table2[[#This Row],[Close Price]])-1</f>
        <v>1.1047000492910852E-2</v>
      </c>
      <c r="AI60">
        <v>10.052480501029301</v>
      </c>
      <c r="AJ60">
        <v>132.546692738183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-7.0000000000000007E-2</v>
      </c>
      <c r="AM60" t="s">
        <v>3174</v>
      </c>
      <c r="AN60">
        <v>1.07</v>
      </c>
      <c r="AO60" t="s">
        <v>3176</v>
      </c>
      <c r="AP60">
        <v>0.1783125888621</v>
      </c>
      <c r="AQ60">
        <f>(Table2[[#This Row],[Sharpe Ratio]]-AVERAGE(Table2[Sharpe Ratio]))/_xlfn.STDEV.P(Table2[Sharpe Ratio])</f>
        <v>1.34006338255318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2.5634986165273914</v>
      </c>
      <c r="AS60">
        <f>_xlfn.RANK.AVG(Table2[[#This Row],[1Y Return vs Nifty Z-Score]],Table2[1Y Return vs Nifty Z-Score])</f>
        <v>71</v>
      </c>
      <c r="AT60">
        <f>_xlfn.RANK.AVG(Table2[[#This Row],[6M Return vs Nifty Z-Score]],Table2[6M Return vs Nifty Z-Score])</f>
        <v>200</v>
      </c>
      <c r="AU60">
        <f>_xlfn.RANK.AVG(Table2[[#This Row],[Sharpe Ratio Z-Score]],Table2[Sharpe Ratio Z-Score])</f>
        <v>70</v>
      </c>
      <c r="AV60">
        <f>(Table2[[#This Row],[Rank 1Y]]+Table2[[#This Row],[Rank 6M]]+Table2[[#This Row],[Rank Sharpe]])/3</f>
        <v>113.66666666666667</v>
      </c>
    </row>
    <row r="61" spans="1:48" x14ac:dyDescent="0.3">
      <c r="A61" t="s">
        <v>1430</v>
      </c>
      <c r="B61" t="s">
        <v>1431</v>
      </c>
      <c r="C61" t="s">
        <v>3132</v>
      </c>
      <c r="D61" t="s">
        <v>46</v>
      </c>
      <c r="E61">
        <v>7610.9678593039898</v>
      </c>
      <c r="F61">
        <v>271.12</v>
      </c>
      <c r="G61">
        <v>121.439520638253</v>
      </c>
      <c r="H61">
        <f>(Table2[[#This Row],[1Y Return vs Nifty]]-AVERAGE(Table2[1Y Return vs Nifty]))/_xlfn.STDEV.P(Table2[1Y Return vs Nifty])</f>
        <v>1.6361677494065747</v>
      </c>
      <c r="I61">
        <v>5.7731811054697397</v>
      </c>
      <c r="J61">
        <f>(Table2[[#This Row],[1M Return vs Nifty]]-AVERAGE(Table2[1M Return vs Nifty]))/_xlfn.STDEV.P(Table2[1M Return vs Nifty])</f>
        <v>0.33416542693058332</v>
      </c>
      <c r="K61">
        <v>50.511748426064401</v>
      </c>
      <c r="L61">
        <f>(Table2[[#This Row],[6M Return vs Nifty]]-AVERAGE(Table2[6M Return vs Nifty]))/_xlfn.STDEV.P(Table2[6M Return vs Nifty])</f>
        <v>1.2240896181444925</v>
      </c>
      <c r="M61">
        <v>17.492030147156701</v>
      </c>
      <c r="N61">
        <f>(Table2[[#This Row],[1W Return vs Nifty]]-AVERAGE(Table2[1W Return vs Nifty]))/_xlfn.STDEV.P(Table2[1W Return vs Nifty])</f>
        <v>2.8043217794605604</v>
      </c>
      <c r="O61">
        <v>241.74</v>
      </c>
      <c r="P61">
        <v>234.39374437661999</v>
      </c>
      <c r="Q61">
        <v>191.91037845043201</v>
      </c>
      <c r="R61">
        <v>86.411996158950899</v>
      </c>
      <c r="S61" s="1">
        <f>(Table2[[#This Row],[Close Price]]-Table2[[#This Row],[20D EMA]])/Table2[[#This Row],[20D EMA]]</f>
        <v>0.12153553404484155</v>
      </c>
      <c r="T61" s="1">
        <f>(Table2[[#This Row],[Close Price]]-Table2[[#This Row],[50D EMA]])/Table2[[#This Row],[50D EMA]]</f>
        <v>0.15668615952637743</v>
      </c>
      <c r="U61" s="1">
        <f>(Table2[[#This Row],[Close Price]]-Table2[[#This Row],[200D EMA]])/Table2[[#This Row],[200D EMA]]</f>
        <v>0.41274277185601421</v>
      </c>
      <c r="V61">
        <v>1.2279880206050899</v>
      </c>
      <c r="W61">
        <v>263.88</v>
      </c>
      <c r="X61">
        <v>284.74</v>
      </c>
      <c r="Y61">
        <v>227.4</v>
      </c>
      <c r="Z61">
        <v>284.74</v>
      </c>
      <c r="AA61">
        <v>227.4</v>
      </c>
      <c r="AB61">
        <v>284.74</v>
      </c>
      <c r="AC61" s="1">
        <f>(Table2[[#This Row],[Close Price]]/Table2[[#This Row],[Day Low]])-1</f>
        <v>2.7436713657723155E-2</v>
      </c>
      <c r="AD61" s="1">
        <f>(Table2[[#This Row],[Day High]]/Table2[[#This Row],[Close Price]])-1</f>
        <v>5.0236057834169401E-2</v>
      </c>
      <c r="AE61" s="1">
        <f>(Table2[[#This Row],[Close Price]]/Table2[[#This Row],[Current Week Low]])-1</f>
        <v>0.19226033421284083</v>
      </c>
      <c r="AF61" s="1">
        <f>(Table2[[#This Row],[Current Week High]]/Table2[[#This Row],[Close Price]])-1</f>
        <v>5.0236057834169401E-2</v>
      </c>
      <c r="AG61" s="1">
        <f>(Table2[[#This Row],[Close Price]]/Table2[[#This Row],[Current Month Low]])-1</f>
        <v>0.19226033421284083</v>
      </c>
      <c r="AH61" s="1">
        <f>(Table2[[#This Row],[Current Month High]]/Table2[[#This Row],[Close Price]])-1</f>
        <v>5.0236057834169401E-2</v>
      </c>
      <c r="AI61">
        <v>5.0236057834169401</v>
      </c>
      <c r="AJ61">
        <v>170.98450774612601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0.18</v>
      </c>
      <c r="AM61" t="s">
        <v>3176</v>
      </c>
      <c r="AN61">
        <v>16.36</v>
      </c>
      <c r="AO61" t="s">
        <v>3176</v>
      </c>
      <c r="AP61">
        <v>0.103022719484002</v>
      </c>
      <c r="AQ61">
        <f>(Table2[[#This Row],[Sharpe Ratio]]-AVERAGE(Table2[Sharpe Ratio]))/_xlfn.STDEV.P(Table2[Sharpe Ratio])</f>
        <v>0.46403281103232141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6.4627773849745331</v>
      </c>
      <c r="AS61">
        <f>_xlfn.RANK.AVG(Table2[[#This Row],[1Y Return vs Nifty Z-Score]],Table2[1Y Return vs Nifty Z-Score])</f>
        <v>48</v>
      </c>
      <c r="AT61">
        <f>_xlfn.RANK.AVG(Table2[[#This Row],[6M Return vs Nifty Z-Score]],Table2[6M Return vs Nifty Z-Score])</f>
        <v>73</v>
      </c>
      <c r="AU61">
        <f>_xlfn.RANK.AVG(Table2[[#This Row],[Sharpe Ratio Z-Score]],Table2[Sharpe Ratio Z-Score])</f>
        <v>221</v>
      </c>
      <c r="AV61">
        <f>(Table2[[#This Row],[Rank 1Y]]+Table2[[#This Row],[Rank 6M]]+Table2[[#This Row],[Rank Sharpe]])/3</f>
        <v>114</v>
      </c>
    </row>
    <row r="62" spans="1:48" x14ac:dyDescent="0.3">
      <c r="A62" t="s">
        <v>1034</v>
      </c>
      <c r="B62" t="s">
        <v>1035</v>
      </c>
      <c r="C62" t="s">
        <v>3142</v>
      </c>
      <c r="D62" t="s">
        <v>482</v>
      </c>
      <c r="E62">
        <v>13302.30002828</v>
      </c>
      <c r="F62">
        <v>1998.8</v>
      </c>
      <c r="G62">
        <v>25.098857681145901</v>
      </c>
      <c r="H62">
        <f>(Table2[[#This Row],[1Y Return vs Nifty]]-AVERAGE(Table2[1Y Return vs Nifty]))/_xlfn.STDEV.P(Table2[1Y Return vs Nifty])</f>
        <v>4.8010947187255302E-3</v>
      </c>
      <c r="I62">
        <v>0.17116358785404201</v>
      </c>
      <c r="J62">
        <f>(Table2[[#This Row],[1M Return vs Nifty]]-AVERAGE(Table2[1M Return vs Nifty]))/_xlfn.STDEV.P(Table2[1M Return vs Nifty])</f>
        <v>-0.14963692042700966</v>
      </c>
      <c r="K62">
        <v>77.211892769526898</v>
      </c>
      <c r="L62">
        <f>(Table2[[#This Row],[6M Return vs Nifty]]-AVERAGE(Table2[6M Return vs Nifty]))/_xlfn.STDEV.P(Table2[6M Return vs Nifty])</f>
        <v>2.0924247033326209</v>
      </c>
      <c r="M62">
        <v>2.2350079658300501</v>
      </c>
      <c r="N62">
        <f>(Table2[[#This Row],[1W Return vs Nifty]]-AVERAGE(Table2[1W Return vs Nifty]))/_xlfn.STDEV.P(Table2[1W Return vs Nifty])</f>
        <v>-4.7513606417005243E-2</v>
      </c>
      <c r="O62">
        <v>2009.67</v>
      </c>
      <c r="P62">
        <v>1896.3198126053101</v>
      </c>
      <c r="Q62">
        <v>1488.1542579669599</v>
      </c>
      <c r="R62">
        <v>49.309676597332903</v>
      </c>
      <c r="S62" s="1">
        <f>(Table2[[#This Row],[Close Price]]-Table2[[#This Row],[20D EMA]])/Table2[[#This Row],[20D EMA]]</f>
        <v>-5.4088482188618617E-3</v>
      </c>
      <c r="T62" s="1">
        <f>(Table2[[#This Row],[Close Price]]-Table2[[#This Row],[50D EMA]])/Table2[[#This Row],[50D EMA]]</f>
        <v>5.4041616141685893E-2</v>
      </c>
      <c r="U62" s="1">
        <f>(Table2[[#This Row],[Close Price]]-Table2[[#This Row],[200D EMA]])/Table2[[#This Row],[200D EMA]]</f>
        <v>0.34314032923620302</v>
      </c>
      <c r="V62">
        <v>0.94715838318066303</v>
      </c>
      <c r="W62">
        <v>1985.95</v>
      </c>
      <c r="X62">
        <v>2054.9</v>
      </c>
      <c r="Y62">
        <v>1985.5</v>
      </c>
      <c r="Z62">
        <v>2182</v>
      </c>
      <c r="AA62">
        <v>1985.5</v>
      </c>
      <c r="AB62">
        <v>2182</v>
      </c>
      <c r="AC62" s="1">
        <f>(Table2[[#This Row],[Close Price]]/Table2[[#This Row],[Day Low]])-1</f>
        <v>6.4704549459955185E-3</v>
      </c>
      <c r="AD62" s="1">
        <f>(Table2[[#This Row],[Day High]]/Table2[[#This Row],[Close Price]])-1</f>
        <v>2.8066840104062463E-2</v>
      </c>
      <c r="AE62" s="1">
        <f>(Table2[[#This Row],[Close Price]]/Table2[[#This Row],[Current Week Low]])-1</f>
        <v>6.6985645933013149E-3</v>
      </c>
      <c r="AF62" s="1">
        <f>(Table2[[#This Row],[Current Week High]]/Table2[[#This Row],[Close Price]])-1</f>
        <v>9.1654992995797491E-2</v>
      </c>
      <c r="AG62" s="1">
        <f>(Table2[[#This Row],[Close Price]]/Table2[[#This Row],[Current Month Low]])-1</f>
        <v>6.6985645933013149E-3</v>
      </c>
      <c r="AH62" s="1">
        <f>(Table2[[#This Row],[Current Month High]]/Table2[[#This Row],[Close Price]])-1</f>
        <v>9.1654992995797491E-2</v>
      </c>
      <c r="AI62">
        <v>19.071442865719401</v>
      </c>
      <c r="AJ62">
        <v>122.49027356472099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-0.24</v>
      </c>
      <c r="AM62" t="s">
        <v>3174</v>
      </c>
      <c r="AN62">
        <v>5.84</v>
      </c>
      <c r="AO62" t="s">
        <v>3176</v>
      </c>
      <c r="AP62">
        <v>0.21611243020674301</v>
      </c>
      <c r="AQ62">
        <f>(Table2[[#This Row],[Sharpe Ratio]]-AVERAGE(Table2[Sharpe Ratio]))/_xlfn.STDEV.P(Table2[Sharpe Ratio])</f>
        <v>1.7798810750271994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3.6799563462345311</v>
      </c>
      <c r="AS62">
        <f>_xlfn.RANK.AVG(Table2[[#This Row],[1Y Return vs Nifty Z-Score]],Table2[1Y Return vs Nifty Z-Score])</f>
        <v>294</v>
      </c>
      <c r="AT62">
        <f>_xlfn.RANK.AVG(Table2[[#This Row],[6M Return vs Nifty Z-Score]],Table2[6M Return vs Nifty Z-Score])</f>
        <v>25</v>
      </c>
      <c r="AU62">
        <f>_xlfn.RANK.AVG(Table2[[#This Row],[Sharpe Ratio Z-Score]],Table2[Sharpe Ratio Z-Score])</f>
        <v>26</v>
      </c>
      <c r="AV62">
        <f>(Table2[[#This Row],[Rank 1Y]]+Table2[[#This Row],[Rank 6M]]+Table2[[#This Row],[Rank Sharpe]])/3</f>
        <v>115</v>
      </c>
    </row>
    <row r="63" spans="1:48" x14ac:dyDescent="0.3">
      <c r="A63" t="s">
        <v>1375</v>
      </c>
      <c r="B63" t="s">
        <v>1376</v>
      </c>
      <c r="C63" t="s">
        <v>3135</v>
      </c>
      <c r="D63" t="s">
        <v>65</v>
      </c>
      <c r="E63">
        <v>8253.8527068200001</v>
      </c>
      <c r="F63">
        <v>15.37</v>
      </c>
      <c r="G63">
        <v>104.402580461724</v>
      </c>
      <c r="H63">
        <f>(Table2[[#This Row],[1Y Return vs Nifty]]-AVERAGE(Table2[1Y Return vs Nifty]))/_xlfn.STDEV.P(Table2[1Y Return vs Nifty])</f>
        <v>1.3476758992490208</v>
      </c>
      <c r="I63">
        <v>-7.5461934550720002</v>
      </c>
      <c r="J63">
        <f>(Table2[[#This Row],[1M Return vs Nifty]]-AVERAGE(Table2[1M Return vs Nifty]))/_xlfn.STDEV.P(Table2[1M Return vs Nifty])</f>
        <v>-0.8161245636776111</v>
      </c>
      <c r="K63">
        <v>52.063965272398903</v>
      </c>
      <c r="L63">
        <f>(Table2[[#This Row],[6M Return vs Nifty]]-AVERAGE(Table2[6M Return vs Nifty]))/_xlfn.STDEV.P(Table2[6M Return vs Nifty])</f>
        <v>1.2745704069430119</v>
      </c>
      <c r="M63">
        <v>-0.65326190759644998</v>
      </c>
      <c r="N63">
        <f>(Table2[[#This Row],[1W Return vs Nifty]]-AVERAGE(Table2[1W Return vs Nifty]))/_xlfn.STDEV.P(Table2[1W Return vs Nifty])</f>
        <v>-0.58738764809488042</v>
      </c>
      <c r="O63">
        <v>15.89</v>
      </c>
      <c r="P63">
        <v>15.9153548214181</v>
      </c>
      <c r="Q63">
        <v>12.829329336549</v>
      </c>
      <c r="R63">
        <v>35.128604398936297</v>
      </c>
      <c r="S63" s="1">
        <f>(Table2[[#This Row],[Close Price]]-Table2[[#This Row],[20D EMA]])/Table2[[#This Row],[20D EMA]]</f>
        <v>-3.2724984266834574E-2</v>
      </c>
      <c r="T63" s="1">
        <f>(Table2[[#This Row],[Close Price]]-Table2[[#This Row],[50D EMA]])/Table2[[#This Row],[50D EMA]]</f>
        <v>-3.4265954327589956E-2</v>
      </c>
      <c r="U63" s="1">
        <f>(Table2[[#This Row],[Close Price]]-Table2[[#This Row],[200D EMA]])/Table2[[#This Row],[200D EMA]]</f>
        <v>0.1980361246330295</v>
      </c>
      <c r="V63">
        <v>0.45525070652647698</v>
      </c>
      <c r="W63">
        <v>15.3</v>
      </c>
      <c r="X63">
        <v>15.98</v>
      </c>
      <c r="Y63">
        <v>15.3</v>
      </c>
      <c r="Z63">
        <v>16.29</v>
      </c>
      <c r="AA63">
        <v>15.3</v>
      </c>
      <c r="AB63">
        <v>16.29</v>
      </c>
      <c r="AC63" s="1">
        <f>(Table2[[#This Row],[Close Price]]/Table2[[#This Row],[Day Low]])-1</f>
        <v>4.5751633986927942E-3</v>
      </c>
      <c r="AD63" s="1">
        <f>(Table2[[#This Row],[Day High]]/Table2[[#This Row],[Close Price]])-1</f>
        <v>3.9687703318152412E-2</v>
      </c>
      <c r="AE63" s="1">
        <f>(Table2[[#This Row],[Close Price]]/Table2[[#This Row],[Current Week Low]])-1</f>
        <v>4.5751633986927942E-3</v>
      </c>
      <c r="AF63" s="1">
        <f>(Table2[[#This Row],[Current Week High]]/Table2[[#This Row],[Close Price]])-1</f>
        <v>5.9856864020819689E-2</v>
      </c>
      <c r="AG63" s="1">
        <f>(Table2[[#This Row],[Close Price]]/Table2[[#This Row],[Current Month Low]])-1</f>
        <v>4.5751633986927942E-3</v>
      </c>
      <c r="AH63" s="1">
        <f>(Table2[[#This Row],[Current Month High]]/Table2[[#This Row],[Close Price]])-1</f>
        <v>5.9856864020819689E-2</v>
      </c>
      <c r="AI63">
        <v>37.280416395575799</v>
      </c>
      <c r="AJ63">
        <v>145.91999999999999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-0.18</v>
      </c>
      <c r="AM63" t="s">
        <v>3174</v>
      </c>
      <c r="AN63">
        <v>-5.59</v>
      </c>
      <c r="AO63" t="s">
        <v>3174</v>
      </c>
      <c r="AP63">
        <v>0.10634714808434099</v>
      </c>
      <c r="AQ63">
        <f>(Table2[[#This Row],[Sharpe Ratio]]-AVERAGE(Table2[Sharpe Ratio]))/_xlfn.STDEV.P(Table2[Sharpe Ratio])</f>
        <v>0.50271399232259539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67</v>
      </c>
      <c r="AT63">
        <f>_xlfn.RANK.AVG(Table2[[#This Row],[6M Return vs Nifty Z-Score]],Table2[6M Return vs Nifty Z-Score])</f>
        <v>68</v>
      </c>
      <c r="AU63">
        <f>_xlfn.RANK.AVG(Table2[[#This Row],[Sharpe Ratio Z-Score]],Table2[Sharpe Ratio Z-Score])</f>
        <v>212</v>
      </c>
      <c r="AV63">
        <f>(Table2[[#This Row],[Rank 1Y]]+Table2[[#This Row],[Rank 6M]]+Table2[[#This Row],[Rank Sharpe]])/3</f>
        <v>115.66666666666667</v>
      </c>
    </row>
    <row r="64" spans="1:48" x14ac:dyDescent="0.3">
      <c r="A64" t="s">
        <v>533</v>
      </c>
      <c r="B64" t="s">
        <v>534</v>
      </c>
      <c r="C64" t="s">
        <v>3129</v>
      </c>
      <c r="D64" t="s">
        <v>535</v>
      </c>
      <c r="E64">
        <v>39678.887924044997</v>
      </c>
      <c r="F64">
        <v>1089.8499999999999</v>
      </c>
      <c r="G64">
        <v>88.341361800864505</v>
      </c>
      <c r="H64">
        <f>(Table2[[#This Row],[1Y Return vs Nifty]]-AVERAGE(Table2[1Y Return vs Nifty]))/_xlfn.STDEV.P(Table2[1Y Return vs Nifty])</f>
        <v>1.075706247466139</v>
      </c>
      <c r="I64">
        <v>2.8767469354112101</v>
      </c>
      <c r="J64">
        <f>(Table2[[#This Row],[1M Return vs Nifty]]-AVERAGE(Table2[1M Return vs Nifty]))/_xlfn.STDEV.P(Table2[1M Return vs Nifty])</f>
        <v>8.4023108375772149E-2</v>
      </c>
      <c r="K64">
        <v>45.9498809392841</v>
      </c>
      <c r="L64">
        <f>(Table2[[#This Row],[6M Return vs Nifty]]-AVERAGE(Table2[6M Return vs Nifty]))/_xlfn.STDEV.P(Table2[6M Return vs Nifty])</f>
        <v>1.0757297612915002</v>
      </c>
      <c r="M64">
        <v>2.64917491712183</v>
      </c>
      <c r="N64">
        <f>(Table2[[#This Row],[1W Return vs Nifty]]-AVERAGE(Table2[1W Return vs Nifty]))/_xlfn.STDEV.P(Table2[1W Return vs Nifty])</f>
        <v>2.9902284660386112E-2</v>
      </c>
      <c r="O64">
        <v>1077.1099999999999</v>
      </c>
      <c r="P64">
        <v>1020.02689378541</v>
      </c>
      <c r="Q64">
        <v>820.21669840524896</v>
      </c>
      <c r="R64">
        <v>52.610829258992197</v>
      </c>
      <c r="S64" s="1">
        <f>(Table2[[#This Row],[Close Price]]-Table2[[#This Row],[20D EMA]])/Table2[[#This Row],[20D EMA]]</f>
        <v>1.1827947006341051E-2</v>
      </c>
      <c r="T64" s="1">
        <f>(Table2[[#This Row],[Close Price]]-Table2[[#This Row],[50D EMA]])/Table2[[#This Row],[50D EMA]]</f>
        <v>6.8452220858089483E-2</v>
      </c>
      <c r="U64" s="1">
        <f>(Table2[[#This Row],[Close Price]]-Table2[[#This Row],[200D EMA]])/Table2[[#This Row],[200D EMA]]</f>
        <v>0.32873422611244102</v>
      </c>
      <c r="V64">
        <v>0.58837667232439195</v>
      </c>
      <c r="W64">
        <v>1083</v>
      </c>
      <c r="X64">
        <v>1119.6500000000001</v>
      </c>
      <c r="Y64">
        <v>1062.3</v>
      </c>
      <c r="Z64">
        <v>1119.6500000000001</v>
      </c>
      <c r="AA64">
        <v>1062.3</v>
      </c>
      <c r="AB64">
        <v>1119.6500000000001</v>
      </c>
      <c r="AC64" s="1">
        <f>(Table2[[#This Row],[Close Price]]/Table2[[#This Row],[Day Low]])-1</f>
        <v>6.325023084025716E-3</v>
      </c>
      <c r="AD64" s="1">
        <f>(Table2[[#This Row],[Day High]]/Table2[[#This Row],[Close Price]])-1</f>
        <v>2.7343212368674763E-2</v>
      </c>
      <c r="AE64" s="1">
        <f>(Table2[[#This Row],[Close Price]]/Table2[[#This Row],[Current Week Low]])-1</f>
        <v>2.593429351407317E-2</v>
      </c>
      <c r="AF64" s="1">
        <f>(Table2[[#This Row],[Current Week High]]/Table2[[#This Row],[Close Price]])-1</f>
        <v>2.7343212368674763E-2</v>
      </c>
      <c r="AG64" s="1">
        <f>(Table2[[#This Row],[Close Price]]/Table2[[#This Row],[Current Month Low]])-1</f>
        <v>2.593429351407317E-2</v>
      </c>
      <c r="AH64" s="1">
        <f>(Table2[[#This Row],[Current Month High]]/Table2[[#This Row],[Close Price]])-1</f>
        <v>2.7343212368674763E-2</v>
      </c>
      <c r="AI64">
        <v>11.4832316373812</v>
      </c>
      <c r="AJ64">
        <v>123.536047584863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0.25</v>
      </c>
      <c r="AM64" t="s">
        <v>3176</v>
      </c>
      <c r="AN64">
        <v>-0.38</v>
      </c>
      <c r="AO64" t="s">
        <v>3174</v>
      </c>
      <c r="AP64">
        <v>0.12505884423588201</v>
      </c>
      <c r="AQ64">
        <f>(Table2[[#This Row],[Sharpe Ratio]]-AVERAGE(Table2[Sharpe Ratio]))/_xlfn.STDEV.P(Table2[Sharpe Ratio])</f>
        <v>0.72043276390712419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2.9857941657009217</v>
      </c>
      <c r="AS64">
        <f>_xlfn.RANK.AVG(Table2[[#This Row],[1Y Return vs Nifty Z-Score]],Table2[1Y Return vs Nifty Z-Score])</f>
        <v>93</v>
      </c>
      <c r="AT64">
        <f>_xlfn.RANK.AVG(Table2[[#This Row],[6M Return vs Nifty Z-Score]],Table2[6M Return vs Nifty Z-Score])</f>
        <v>89</v>
      </c>
      <c r="AU64">
        <f>_xlfn.RANK.AVG(Table2[[#This Row],[Sharpe Ratio Z-Score]],Table2[Sharpe Ratio Z-Score])</f>
        <v>166</v>
      </c>
      <c r="AV64">
        <f>(Table2[[#This Row],[Rank 1Y]]+Table2[[#This Row],[Rank 6M]]+Table2[[#This Row],[Rank Sharpe]])/3</f>
        <v>116</v>
      </c>
    </row>
    <row r="65" spans="1:48" x14ac:dyDescent="0.3">
      <c r="A65" t="s">
        <v>164</v>
      </c>
      <c r="B65" t="s">
        <v>165</v>
      </c>
      <c r="C65" t="s">
        <v>3129</v>
      </c>
      <c r="D65" t="s">
        <v>130</v>
      </c>
      <c r="E65">
        <v>159955.19188</v>
      </c>
      <c r="F65">
        <v>607.45000000000005</v>
      </c>
      <c r="G65">
        <v>132.149681006609</v>
      </c>
      <c r="H65">
        <f>(Table2[[#This Row],[1Y Return vs Nifty]]-AVERAGE(Table2[1Y Return vs Nifty]))/_xlfn.STDEV.P(Table2[1Y Return vs Nifty])</f>
        <v>1.8175262532303886</v>
      </c>
      <c r="I65">
        <v>3.5164059616830299</v>
      </c>
      <c r="J65">
        <f>(Table2[[#This Row],[1M Return vs Nifty]]-AVERAGE(Table2[1M Return vs Nifty]))/_xlfn.STDEV.P(Table2[1M Return vs Nifty])</f>
        <v>0.1392654451670525</v>
      </c>
      <c r="K65">
        <v>18.773232643932101</v>
      </c>
      <c r="L65">
        <f>(Table2[[#This Row],[6M Return vs Nifty]]-AVERAGE(Table2[6M Return vs Nifty]))/_xlfn.STDEV.P(Table2[6M Return vs Nifty])</f>
        <v>0.19189793966877047</v>
      </c>
      <c r="M65">
        <v>1.93466387473532</v>
      </c>
      <c r="N65">
        <f>(Table2[[#This Row],[1W Return vs Nifty]]-AVERAGE(Table2[1W Return vs Nifty]))/_xlfn.STDEV.P(Table2[1W Return vs Nifty])</f>
        <v>-0.10365378218285762</v>
      </c>
      <c r="O65">
        <v>608.87</v>
      </c>
      <c r="P65">
        <v>591.53660841329304</v>
      </c>
      <c r="Q65">
        <v>490.56454887915498</v>
      </c>
      <c r="R65">
        <v>46.095457246790403</v>
      </c>
      <c r="S65" s="1">
        <f>(Table2[[#This Row],[Close Price]]-Table2[[#This Row],[20D EMA]])/Table2[[#This Row],[20D EMA]]</f>
        <v>-2.3321891372541908E-3</v>
      </c>
      <c r="T65" s="1">
        <f>(Table2[[#This Row],[Close Price]]-Table2[[#This Row],[50D EMA]])/Table2[[#This Row],[50D EMA]]</f>
        <v>2.6901786568023674E-2</v>
      </c>
      <c r="U65" s="1">
        <f>(Table2[[#This Row],[Close Price]]-Table2[[#This Row],[200D EMA]])/Table2[[#This Row],[200D EMA]]</f>
        <v>0.23826721965112579</v>
      </c>
      <c r="V65">
        <v>0.60852616415685601</v>
      </c>
      <c r="W65">
        <v>604</v>
      </c>
      <c r="X65">
        <v>630.9</v>
      </c>
      <c r="Y65">
        <v>604</v>
      </c>
      <c r="Z65">
        <v>635.4</v>
      </c>
      <c r="AA65">
        <v>604</v>
      </c>
      <c r="AB65">
        <v>635.4</v>
      </c>
      <c r="AC65" s="1">
        <f>(Table2[[#This Row],[Close Price]]/Table2[[#This Row],[Day Low]])-1</f>
        <v>5.7119205298012954E-3</v>
      </c>
      <c r="AD65" s="1">
        <f>(Table2[[#This Row],[Day High]]/Table2[[#This Row],[Close Price]])-1</f>
        <v>3.8604000329245158E-2</v>
      </c>
      <c r="AE65" s="1">
        <f>(Table2[[#This Row],[Close Price]]/Table2[[#This Row],[Current Week Low]])-1</f>
        <v>5.7119205298012954E-3</v>
      </c>
      <c r="AF65" s="1">
        <f>(Table2[[#This Row],[Current Week High]]/Table2[[#This Row],[Close Price]])-1</f>
        <v>4.6012017449995835E-2</v>
      </c>
      <c r="AG65" s="1">
        <f>(Table2[[#This Row],[Close Price]]/Table2[[#This Row],[Current Month Low]])-1</f>
        <v>5.7119205298012954E-3</v>
      </c>
      <c r="AH65" s="1">
        <f>(Table2[[#This Row],[Current Month High]]/Table2[[#This Row],[Close Price]])-1</f>
        <v>4.6012017449995835E-2</v>
      </c>
      <c r="AI65">
        <v>7.66318215490986</v>
      </c>
      <c r="AJ65">
        <v>159.98288037663099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0.15</v>
      </c>
      <c r="AM65" t="s">
        <v>3176</v>
      </c>
      <c r="AN65">
        <v>2.23</v>
      </c>
      <c r="AO65" t="s">
        <v>3176</v>
      </c>
      <c r="AP65">
        <v>0.19743761010206801</v>
      </c>
      <c r="AQ65">
        <f>(Table2[[#This Row],[Sharpe Ratio]]-AVERAGE(Table2[Sharpe Ratio]))/_xlfn.STDEV.P(Table2[Sharpe Ratio])</f>
        <v>1.5625913723822014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3.6076272282655553</v>
      </c>
      <c r="AS65">
        <f>_xlfn.RANK.AVG(Table2[[#This Row],[1Y Return vs Nifty Z-Score]],Table2[1Y Return vs Nifty Z-Score])</f>
        <v>43</v>
      </c>
      <c r="AT65">
        <f>_xlfn.RANK.AVG(Table2[[#This Row],[6M Return vs Nifty Z-Score]],Table2[6M Return vs Nifty Z-Score])</f>
        <v>266</v>
      </c>
      <c r="AU65">
        <f>_xlfn.RANK.AVG(Table2[[#This Row],[Sharpe Ratio Z-Score]],Table2[Sharpe Ratio Z-Score])</f>
        <v>40</v>
      </c>
      <c r="AV65">
        <f>(Table2[[#This Row],[Rank 1Y]]+Table2[[#This Row],[Rank 6M]]+Table2[[#This Row],[Rank Sharpe]])/3</f>
        <v>116.33333333333333</v>
      </c>
    </row>
    <row r="66" spans="1:48" x14ac:dyDescent="0.3">
      <c r="A66" t="s">
        <v>1332</v>
      </c>
      <c r="B66" t="s">
        <v>1333</v>
      </c>
      <c r="C66" t="s">
        <v>3140</v>
      </c>
      <c r="D66" t="s">
        <v>255</v>
      </c>
      <c r="E66">
        <v>8625.6790660959996</v>
      </c>
      <c r="F66">
        <v>75.38</v>
      </c>
      <c r="G66">
        <v>61.425593879591403</v>
      </c>
      <c r="H66">
        <f>(Table2[[#This Row],[1Y Return vs Nifty]]-AVERAGE(Table2[1Y Return vs Nifty]))/_xlfn.STDEV.P(Table2[1Y Return vs Nifty])</f>
        <v>0.61993310947526525</v>
      </c>
      <c r="I66">
        <v>-9.4243629793415096</v>
      </c>
      <c r="J66">
        <f>(Table2[[#This Row],[1M Return vs Nifty]]-AVERAGE(Table2[1M Return vs Nifty]))/_xlfn.STDEV.P(Table2[1M Return vs Nifty])</f>
        <v>-0.97832734539326394</v>
      </c>
      <c r="K66">
        <v>29.270039621330401</v>
      </c>
      <c r="L66">
        <f>(Table2[[#This Row],[6M Return vs Nifty]]-AVERAGE(Table2[6M Return vs Nifty]))/_xlfn.STDEV.P(Table2[6M Return vs Nifty])</f>
        <v>0.53327234063354401</v>
      </c>
      <c r="M66">
        <v>-2.2973008236630501</v>
      </c>
      <c r="N66">
        <f>(Table2[[#This Row],[1W Return vs Nifty]]-AVERAGE(Table2[1W Return vs Nifty]))/_xlfn.STDEV.P(Table2[1W Return vs Nifty])</f>
        <v>-0.89469062641373631</v>
      </c>
      <c r="O66">
        <v>78.59</v>
      </c>
      <c r="P66">
        <v>77.569724717228794</v>
      </c>
      <c r="Q66">
        <v>62.857093926244403</v>
      </c>
      <c r="R66">
        <v>32.0228056753405</v>
      </c>
      <c r="S66" s="1">
        <f>(Table2[[#This Row],[Close Price]]-Table2[[#This Row],[20D EMA]])/Table2[[#This Row],[20D EMA]]</f>
        <v>-4.0844891207532867E-2</v>
      </c>
      <c r="T66" s="1">
        <f>(Table2[[#This Row],[Close Price]]-Table2[[#This Row],[50D EMA]])/Table2[[#This Row],[50D EMA]]</f>
        <v>-2.822911548559931E-2</v>
      </c>
      <c r="U66" s="1">
        <f>(Table2[[#This Row],[Close Price]]-Table2[[#This Row],[200D EMA]])/Table2[[#This Row],[200D EMA]]</f>
        <v>0.19922820626180696</v>
      </c>
      <c r="V66">
        <v>0.34665129112604598</v>
      </c>
      <c r="W66">
        <v>74.569999999999993</v>
      </c>
      <c r="X66">
        <v>77.09</v>
      </c>
      <c r="Y66">
        <v>74.569999999999993</v>
      </c>
      <c r="Z66">
        <v>81.09</v>
      </c>
      <c r="AA66">
        <v>74.569999999999993</v>
      </c>
      <c r="AB66">
        <v>81.09</v>
      </c>
      <c r="AC66" s="1">
        <f>(Table2[[#This Row],[Close Price]]/Table2[[#This Row],[Day Low]])-1</f>
        <v>1.086227705511611E-2</v>
      </c>
      <c r="AD66" s="1">
        <f>(Table2[[#This Row],[Day High]]/Table2[[#This Row],[Close Price]])-1</f>
        <v>2.268506235075618E-2</v>
      </c>
      <c r="AE66" s="1">
        <f>(Table2[[#This Row],[Close Price]]/Table2[[#This Row],[Current Week Low]])-1</f>
        <v>1.086227705511611E-2</v>
      </c>
      <c r="AF66" s="1">
        <f>(Table2[[#This Row],[Current Week High]]/Table2[[#This Row],[Close Price]])-1</f>
        <v>7.5749535685858405E-2</v>
      </c>
      <c r="AG66" s="1">
        <f>(Table2[[#This Row],[Close Price]]/Table2[[#This Row],[Current Month Low]])-1</f>
        <v>1.086227705511611E-2</v>
      </c>
      <c r="AH66" s="1">
        <f>(Table2[[#This Row],[Current Month High]]/Table2[[#This Row],[Close Price]])-1</f>
        <v>7.5749535685858405E-2</v>
      </c>
      <c r="AI66">
        <v>23.9055452374635</v>
      </c>
      <c r="AJ66">
        <v>98.391954254801703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0.06</v>
      </c>
      <c r="AM66" t="s">
        <v>3176</v>
      </c>
      <c r="AN66">
        <v>-7.09</v>
      </c>
      <c r="AO66" t="s">
        <v>3174</v>
      </c>
      <c r="AP66">
        <v>0.22944471048288401</v>
      </c>
      <c r="AQ66">
        <f>(Table2[[#This Row],[Sharpe Ratio]]-AVERAGE(Table2[Sharpe Ratio]))/_xlfn.STDEV.P(Table2[Sharpe Ratio])</f>
        <v>1.9350079892649024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1.2151954675667116</v>
      </c>
      <c r="AS66">
        <f>_xlfn.RANK.AVG(Table2[[#This Row],[1Y Return vs Nifty Z-Score]],Table2[1Y Return vs Nifty Z-Score])</f>
        <v>149</v>
      </c>
      <c r="AT66">
        <f>_xlfn.RANK.AVG(Table2[[#This Row],[6M Return vs Nifty Z-Score]],Table2[6M Return vs Nifty Z-Score])</f>
        <v>183</v>
      </c>
      <c r="AU66">
        <f>_xlfn.RANK.AVG(Table2[[#This Row],[Sharpe Ratio Z-Score]],Table2[Sharpe Ratio Z-Score])</f>
        <v>18</v>
      </c>
      <c r="AV66">
        <f>(Table2[[#This Row],[Rank 1Y]]+Table2[[#This Row],[Rank 6M]]+Table2[[#This Row],[Rank Sharpe]])/3</f>
        <v>116.66666666666667</v>
      </c>
    </row>
    <row r="67" spans="1:48" x14ac:dyDescent="0.3">
      <c r="A67" t="s">
        <v>616</v>
      </c>
      <c r="B67" t="s">
        <v>617</v>
      </c>
      <c r="C67" t="s">
        <v>3133</v>
      </c>
      <c r="D67" t="s">
        <v>54</v>
      </c>
      <c r="E67">
        <v>30551.61319434</v>
      </c>
      <c r="F67">
        <v>1200.1500000000001</v>
      </c>
      <c r="G67">
        <v>105.344759946015</v>
      </c>
      <c r="H67">
        <f>(Table2[[#This Row],[1Y Return vs Nifty]]-AVERAGE(Table2[1Y Return vs Nifty]))/_xlfn.STDEV.P(Table2[1Y Return vs Nifty])</f>
        <v>1.3636301198888316</v>
      </c>
      <c r="I67">
        <v>10.960233269228</v>
      </c>
      <c r="J67">
        <f>(Table2[[#This Row],[1M Return vs Nifty]]-AVERAGE(Table2[1M Return vs Nifty]))/_xlfn.STDEV.P(Table2[1M Return vs Nifty])</f>
        <v>0.78213046895362437</v>
      </c>
      <c r="K67">
        <v>67.192125787909504</v>
      </c>
      <c r="L67">
        <f>(Table2[[#This Row],[6M Return vs Nifty]]-AVERAGE(Table2[6M Return vs Nifty]))/_xlfn.STDEV.P(Table2[6M Return vs Nifty])</f>
        <v>1.7665644718811662</v>
      </c>
      <c r="M67">
        <v>9.3015500122863006</v>
      </c>
      <c r="N67">
        <f>(Table2[[#This Row],[1W Return vs Nifty]]-AVERAGE(Table2[1W Return vs Nifty]))/_xlfn.STDEV.P(Table2[1W Return vs Nifty])</f>
        <v>1.2733610979889933</v>
      </c>
      <c r="O67">
        <v>1063.22</v>
      </c>
      <c r="P67">
        <v>961.83195628677402</v>
      </c>
      <c r="Q67">
        <v>762.05757385506001</v>
      </c>
      <c r="R67">
        <v>89.506812897944798</v>
      </c>
      <c r="S67" s="1">
        <f>(Table2[[#This Row],[Close Price]]-Table2[[#This Row],[20D EMA]])/Table2[[#This Row],[20D EMA]]</f>
        <v>0.12878802129380568</v>
      </c>
      <c r="T67" s="1">
        <f>(Table2[[#This Row],[Close Price]]-Table2[[#This Row],[50D EMA]])/Table2[[#This Row],[50D EMA]]</f>
        <v>0.24777513593255016</v>
      </c>
      <c r="U67" s="1">
        <f>(Table2[[#This Row],[Close Price]]-Table2[[#This Row],[200D EMA]])/Table2[[#This Row],[200D EMA]]</f>
        <v>0.57488100791222285</v>
      </c>
      <c r="V67">
        <v>0.71607826220805704</v>
      </c>
      <c r="W67">
        <v>1140</v>
      </c>
      <c r="X67">
        <v>1224</v>
      </c>
      <c r="Y67">
        <v>1061.5</v>
      </c>
      <c r="Z67">
        <v>1224</v>
      </c>
      <c r="AA67">
        <v>1061.5</v>
      </c>
      <c r="AB67">
        <v>1224</v>
      </c>
      <c r="AC67" s="1">
        <f>(Table2[[#This Row],[Close Price]]/Table2[[#This Row],[Day Low]])-1</f>
        <v>5.2763157894736956E-2</v>
      </c>
      <c r="AD67" s="1">
        <f>(Table2[[#This Row],[Day High]]/Table2[[#This Row],[Close Price]])-1</f>
        <v>1.9872515935507984E-2</v>
      </c>
      <c r="AE67" s="1">
        <f>(Table2[[#This Row],[Close Price]]/Table2[[#This Row],[Current Week Low]])-1</f>
        <v>0.13061705134244006</v>
      </c>
      <c r="AF67" s="1">
        <f>(Table2[[#This Row],[Current Week High]]/Table2[[#This Row],[Close Price]])-1</f>
        <v>1.9872515935507984E-2</v>
      </c>
      <c r="AG67" s="1">
        <f>(Table2[[#This Row],[Close Price]]/Table2[[#This Row],[Current Month Low]])-1</f>
        <v>0.13061705134244006</v>
      </c>
      <c r="AH67" s="1">
        <f>(Table2[[#This Row],[Current Month High]]/Table2[[#This Row],[Close Price]])-1</f>
        <v>1.9872515935507984E-2</v>
      </c>
      <c r="AI67">
        <v>1.98725159355079</v>
      </c>
      <c r="AJ67">
        <v>136.71597633136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0.39</v>
      </c>
      <c r="AM67" t="s">
        <v>3176</v>
      </c>
      <c r="AN67">
        <v>17.59</v>
      </c>
      <c r="AO67" t="s">
        <v>3176</v>
      </c>
      <c r="AP67">
        <v>9.2853060105588997E-2</v>
      </c>
      <c r="AQ67">
        <f>(Table2[[#This Row],[Sharpe Ratio]]-AVERAGE(Table2[Sharpe Ratio]))/_xlfn.STDEV.P(Table2[Sharpe Ratio])</f>
        <v>0.3457043746698692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5.5313905333824849</v>
      </c>
      <c r="AS67">
        <f>_xlfn.RANK.AVG(Table2[[#This Row],[1Y Return vs Nifty Z-Score]],Table2[1Y Return vs Nifty Z-Score])</f>
        <v>65</v>
      </c>
      <c r="AT67">
        <f>_xlfn.RANK.AVG(Table2[[#This Row],[6M Return vs Nifty Z-Score]],Table2[6M Return vs Nifty Z-Score])</f>
        <v>42</v>
      </c>
      <c r="AU67">
        <f>_xlfn.RANK.AVG(Table2[[#This Row],[Sharpe Ratio Z-Score]],Table2[Sharpe Ratio Z-Score])</f>
        <v>246</v>
      </c>
      <c r="AV67">
        <f>(Table2[[#This Row],[Rank 1Y]]+Table2[[#This Row],[Rank 6M]]+Table2[[#This Row],[Rank Sharpe]])/3</f>
        <v>117.66666666666667</v>
      </c>
    </row>
    <row r="68" spans="1:48" x14ac:dyDescent="0.3">
      <c r="A68" t="s">
        <v>444</v>
      </c>
      <c r="B68" t="s">
        <v>445</v>
      </c>
      <c r="C68" t="s">
        <v>3129</v>
      </c>
      <c r="D68" t="s">
        <v>130</v>
      </c>
      <c r="E68">
        <v>50868.279000000002</v>
      </c>
      <c r="F68">
        <v>254.1</v>
      </c>
      <c r="G68">
        <v>200.51236554904</v>
      </c>
      <c r="H68">
        <f>(Table2[[#This Row],[1Y Return vs Nifty]]-AVERAGE(Table2[1Y Return vs Nifty]))/_xlfn.STDEV.P(Table2[1Y Return vs Nifty])</f>
        <v>2.9751330265730163</v>
      </c>
      <c r="I68">
        <v>-16.059812393666601</v>
      </c>
      <c r="J68">
        <f>(Table2[[#This Row],[1M Return vs Nifty]]-AVERAGE(Table2[1M Return vs Nifty]))/_xlfn.STDEV.P(Table2[1M Return vs Nifty])</f>
        <v>-1.5513791061791484</v>
      </c>
      <c r="K68">
        <v>19.127497848948401</v>
      </c>
      <c r="L68">
        <f>(Table2[[#This Row],[6M Return vs Nifty]]-AVERAGE(Table2[6M Return vs Nifty]))/_xlfn.STDEV.P(Table2[6M Return vs Nifty])</f>
        <v>0.20341925966689023</v>
      </c>
      <c r="M68">
        <v>-10.1299979957991</v>
      </c>
      <c r="N68">
        <f>(Table2[[#This Row],[1W Return vs Nifty]]-AVERAGE(Table2[1W Return vs Nifty]))/_xlfn.STDEV.P(Table2[1W Return vs Nifty])</f>
        <v>-2.358774685339736</v>
      </c>
      <c r="O68">
        <v>280.45999999999998</v>
      </c>
      <c r="P68">
        <v>285.18590490306599</v>
      </c>
      <c r="Q68">
        <v>223.46709237568501</v>
      </c>
      <c r="R68">
        <v>19.926466070998998</v>
      </c>
      <c r="S68" s="1">
        <f>(Table2[[#This Row],[Close Price]]-Table2[[#This Row],[20D EMA]])/Table2[[#This Row],[20D EMA]]</f>
        <v>-9.3988447550452783E-2</v>
      </c>
      <c r="T68" s="1">
        <f>(Table2[[#This Row],[Close Price]]-Table2[[#This Row],[50D EMA]])/Table2[[#This Row],[50D EMA]]</f>
        <v>-0.10900224859861857</v>
      </c>
      <c r="U68" s="1">
        <f>(Table2[[#This Row],[Close Price]]-Table2[[#This Row],[200D EMA]])/Table2[[#This Row],[200D EMA]]</f>
        <v>0.1370801727388837</v>
      </c>
      <c r="V68">
        <v>0.55815391417193205</v>
      </c>
      <c r="W68">
        <v>253.1</v>
      </c>
      <c r="X68">
        <v>264.45</v>
      </c>
      <c r="Y68">
        <v>253.1</v>
      </c>
      <c r="Z68">
        <v>281.8</v>
      </c>
      <c r="AA68">
        <v>253.1</v>
      </c>
      <c r="AB68">
        <v>281.8</v>
      </c>
      <c r="AC68" s="1">
        <f>(Table2[[#This Row],[Close Price]]/Table2[[#This Row],[Day Low]])-1</f>
        <v>3.9510075069142392E-3</v>
      </c>
      <c r="AD68" s="1">
        <f>(Table2[[#This Row],[Day High]]/Table2[[#This Row],[Close Price]])-1</f>
        <v>4.0731995277449862E-2</v>
      </c>
      <c r="AE68" s="1">
        <f>(Table2[[#This Row],[Close Price]]/Table2[[#This Row],[Current Week Low]])-1</f>
        <v>3.9510075069142392E-3</v>
      </c>
      <c r="AF68" s="1">
        <f>(Table2[[#This Row],[Current Week High]]/Table2[[#This Row],[Close Price]])-1</f>
        <v>0.10901219992129096</v>
      </c>
      <c r="AG68" s="1">
        <f>(Table2[[#This Row],[Close Price]]/Table2[[#This Row],[Current Month Low]])-1</f>
        <v>3.9510075069142392E-3</v>
      </c>
      <c r="AH68" s="1">
        <f>(Table2[[#This Row],[Current Month High]]/Table2[[#This Row],[Close Price]])-1</f>
        <v>0.10901219992129096</v>
      </c>
      <c r="AI68">
        <v>39.197166469893702</v>
      </c>
      <c r="AJ68">
        <v>275.60975609756002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-0.12</v>
      </c>
      <c r="AM68" t="s">
        <v>3174</v>
      </c>
      <c r="AN68">
        <v>-10.89</v>
      </c>
      <c r="AO68" t="s">
        <v>3174</v>
      </c>
      <c r="AP68">
        <v>0.171733888755565</v>
      </c>
      <c r="AQ68">
        <f>(Table2[[#This Row],[Sharpe Ratio]]-AVERAGE(Table2[Sharpe Ratio]))/_xlfn.STDEV.P(Table2[Sharpe Ratio])</f>
        <v>1.2635173284585677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15</v>
      </c>
      <c r="AT68">
        <f>_xlfn.RANK.AVG(Table2[[#This Row],[6M Return vs Nifty Z-Score]],Table2[6M Return vs Nifty Z-Score])</f>
        <v>265</v>
      </c>
      <c r="AU68">
        <f>_xlfn.RANK.AVG(Table2[[#This Row],[Sharpe Ratio Z-Score]],Table2[Sharpe Ratio Z-Score])</f>
        <v>78</v>
      </c>
      <c r="AV68">
        <f>(Table2[[#This Row],[Rank 1Y]]+Table2[[#This Row],[Rank 6M]]+Table2[[#This Row],[Rank Sharpe]])/3</f>
        <v>119.33333333333333</v>
      </c>
    </row>
    <row r="69" spans="1:48" x14ac:dyDescent="0.3">
      <c r="A69" t="s">
        <v>766</v>
      </c>
      <c r="B69" t="s">
        <v>767</v>
      </c>
      <c r="C69" t="s">
        <v>3140</v>
      </c>
      <c r="D69" t="s">
        <v>443</v>
      </c>
      <c r="E69">
        <v>22003.957265565001</v>
      </c>
      <c r="F69">
        <v>691.35</v>
      </c>
      <c r="G69">
        <v>58.523957054331802</v>
      </c>
      <c r="H69">
        <f>(Table2[[#This Row],[1Y Return vs Nifty]]-AVERAGE(Table2[1Y Return vs Nifty]))/_xlfn.STDEV.P(Table2[1Y Return vs Nifty])</f>
        <v>0.5707987832681648</v>
      </c>
      <c r="I69">
        <v>8.2289232234073708</v>
      </c>
      <c r="J69">
        <f>(Table2[[#This Row],[1M Return vs Nifty]]-AVERAGE(Table2[1M Return vs Nifty]))/_xlfn.STDEV.P(Table2[1M Return vs Nifty])</f>
        <v>0.54624862685402864</v>
      </c>
      <c r="K69">
        <v>38.899543707977401</v>
      </c>
      <c r="L69">
        <f>(Table2[[#This Row],[6M Return vs Nifty]]-AVERAGE(Table2[6M Return vs Nifty]))/_xlfn.STDEV.P(Table2[6M Return vs Nifty])</f>
        <v>0.84644054466407348</v>
      </c>
      <c r="M69">
        <v>6.9645867245950699</v>
      </c>
      <c r="N69">
        <f>(Table2[[#This Row],[1W Return vs Nifty]]-AVERAGE(Table2[1W Return vs Nifty]))/_xlfn.STDEV.P(Table2[1W Return vs Nifty])</f>
        <v>0.83653702313829326</v>
      </c>
      <c r="O69">
        <v>674.17</v>
      </c>
      <c r="P69">
        <v>631.02216030840805</v>
      </c>
      <c r="Q69">
        <v>524.22048299688299</v>
      </c>
      <c r="R69">
        <v>53.927698477292502</v>
      </c>
      <c r="S69" s="1">
        <f>(Table2[[#This Row],[Close Price]]-Table2[[#This Row],[20D EMA]])/Table2[[#This Row],[20D EMA]]</f>
        <v>2.5483186733316617E-2</v>
      </c>
      <c r="T69" s="1">
        <f>(Table2[[#This Row],[Close Price]]-Table2[[#This Row],[50D EMA]])/Table2[[#This Row],[50D EMA]]</f>
        <v>9.5603361476413337E-2</v>
      </c>
      <c r="U69" s="1">
        <f>(Table2[[#This Row],[Close Price]]-Table2[[#This Row],[200D EMA]])/Table2[[#This Row],[200D EMA]]</f>
        <v>0.31881531230459526</v>
      </c>
      <c r="V69">
        <v>1.0263748533752799</v>
      </c>
      <c r="W69">
        <v>687.65</v>
      </c>
      <c r="X69">
        <v>714.5</v>
      </c>
      <c r="Y69">
        <v>678.1</v>
      </c>
      <c r="Z69">
        <v>724</v>
      </c>
      <c r="AA69">
        <v>678.1</v>
      </c>
      <c r="AB69">
        <v>724</v>
      </c>
      <c r="AC69" s="1">
        <f>(Table2[[#This Row],[Close Price]]/Table2[[#This Row],[Day Low]])-1</f>
        <v>5.3806442230786011E-3</v>
      </c>
      <c r="AD69" s="1">
        <f>(Table2[[#This Row],[Day High]]/Table2[[#This Row],[Close Price]])-1</f>
        <v>3.3485210096188656E-2</v>
      </c>
      <c r="AE69" s="1">
        <f>(Table2[[#This Row],[Close Price]]/Table2[[#This Row],[Current Week Low]])-1</f>
        <v>1.9539890871552945E-2</v>
      </c>
      <c r="AF69" s="1">
        <f>(Table2[[#This Row],[Current Week High]]/Table2[[#This Row],[Close Price]])-1</f>
        <v>4.7226441021190446E-2</v>
      </c>
      <c r="AG69" s="1">
        <f>(Table2[[#This Row],[Close Price]]/Table2[[#This Row],[Current Month Low]])-1</f>
        <v>1.9539890871552945E-2</v>
      </c>
      <c r="AH69" s="1">
        <f>(Table2[[#This Row],[Current Month High]]/Table2[[#This Row],[Close Price]])-1</f>
        <v>4.7226441021190446E-2</v>
      </c>
      <c r="AI69">
        <v>4.7226441021190402</v>
      </c>
      <c r="AJ69">
        <v>123.376413570274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0.31</v>
      </c>
      <c r="AM69" t="s">
        <v>3176</v>
      </c>
      <c r="AN69">
        <v>5.35</v>
      </c>
      <c r="AO69" t="s">
        <v>3176</v>
      </c>
      <c r="AP69">
        <v>0.17241726613300501</v>
      </c>
      <c r="AQ69">
        <f>(Table2[[#This Row],[Sharpe Ratio]]-AVERAGE(Table2[Sharpe Ratio]))/_xlfn.STDEV.P(Table2[Sharpe Ratio])</f>
        <v>1.2714687232407367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4.0714937011652967</v>
      </c>
      <c r="AS69">
        <f>_xlfn.RANK.AVG(Table2[[#This Row],[1Y Return vs Nifty Z-Score]],Table2[1Y Return vs Nifty Z-Score])</f>
        <v>158</v>
      </c>
      <c r="AT69">
        <f>_xlfn.RANK.AVG(Table2[[#This Row],[6M Return vs Nifty Z-Score]],Table2[6M Return vs Nifty Z-Score])</f>
        <v>125</v>
      </c>
      <c r="AU69">
        <f>_xlfn.RANK.AVG(Table2[[#This Row],[Sharpe Ratio Z-Score]],Table2[Sharpe Ratio Z-Score])</f>
        <v>76</v>
      </c>
      <c r="AV69">
        <f>(Table2[[#This Row],[Rank 1Y]]+Table2[[#This Row],[Rank 6M]]+Table2[[#This Row],[Rank Sharpe]])/3</f>
        <v>119.66666666666667</v>
      </c>
    </row>
    <row r="70" spans="1:48" x14ac:dyDescent="0.3">
      <c r="A70" t="s">
        <v>750</v>
      </c>
      <c r="B70" t="s">
        <v>751</v>
      </c>
      <c r="C70" t="s">
        <v>3132</v>
      </c>
      <c r="D70" t="s">
        <v>220</v>
      </c>
      <c r="E70">
        <v>22708.34758808</v>
      </c>
      <c r="F70">
        <v>1397.9</v>
      </c>
      <c r="G70">
        <v>81.7609652379832</v>
      </c>
      <c r="H70">
        <f>(Table2[[#This Row],[1Y Return vs Nifty]]-AVERAGE(Table2[1Y Return vs Nifty]))/_xlfn.STDEV.P(Table2[1Y Return vs Nifty])</f>
        <v>0.96427832910017786</v>
      </c>
      <c r="I70">
        <v>7.61932008192057</v>
      </c>
      <c r="J70">
        <f>(Table2[[#This Row],[1M Return vs Nifty]]-AVERAGE(Table2[1M Return vs Nifty]))/_xlfn.STDEV.P(Table2[1M Return vs Nifty])</f>
        <v>0.49360198126956384</v>
      </c>
      <c r="K70">
        <v>31.229266583274701</v>
      </c>
      <c r="L70">
        <f>(Table2[[#This Row],[6M Return vs Nifty]]-AVERAGE(Table2[6M Return vs Nifty]))/_xlfn.STDEV.P(Table2[6M Return vs Nifty])</f>
        <v>0.5969898055662507</v>
      </c>
      <c r="M70">
        <v>7.0868989188170204</v>
      </c>
      <c r="N70">
        <f>(Table2[[#This Row],[1W Return vs Nifty]]-AVERAGE(Table2[1W Return vs Nifty]))/_xlfn.STDEV.P(Table2[1W Return vs Nifty])</f>
        <v>0.85939956075938984</v>
      </c>
      <c r="O70">
        <v>1331.67</v>
      </c>
      <c r="P70">
        <v>1290.9523111209201</v>
      </c>
      <c r="Q70">
        <v>1084.2768391213301</v>
      </c>
      <c r="R70">
        <v>79.923045367995101</v>
      </c>
      <c r="S70" s="1">
        <f>(Table2[[#This Row],[Close Price]]-Table2[[#This Row],[20D EMA]])/Table2[[#This Row],[20D EMA]]</f>
        <v>4.9734543843444709E-2</v>
      </c>
      <c r="T70" s="1">
        <f>(Table2[[#This Row],[Close Price]]-Table2[[#This Row],[50D EMA]])/Table2[[#This Row],[50D EMA]]</f>
        <v>8.2844027589383612E-2</v>
      </c>
      <c r="U70" s="1">
        <f>(Table2[[#This Row],[Close Price]]-Table2[[#This Row],[200D EMA]])/Table2[[#This Row],[200D EMA]]</f>
        <v>0.28924638944867814</v>
      </c>
      <c r="V70">
        <v>0.63916502020312305</v>
      </c>
      <c r="W70">
        <v>1390.1</v>
      </c>
      <c r="X70">
        <v>1449</v>
      </c>
      <c r="Y70">
        <v>1357.55</v>
      </c>
      <c r="Z70">
        <v>1449</v>
      </c>
      <c r="AA70">
        <v>1357.55</v>
      </c>
      <c r="AB70">
        <v>1449</v>
      </c>
      <c r="AC70" s="1">
        <f>(Table2[[#This Row],[Close Price]]/Table2[[#This Row],[Day Low]])-1</f>
        <v>5.6111071145961144E-3</v>
      </c>
      <c r="AD70" s="1">
        <f>(Table2[[#This Row],[Day High]]/Table2[[#This Row],[Close Price]])-1</f>
        <v>3.6554832248372415E-2</v>
      </c>
      <c r="AE70" s="1">
        <f>(Table2[[#This Row],[Close Price]]/Table2[[#This Row],[Current Week Low]])-1</f>
        <v>2.9722662148723877E-2</v>
      </c>
      <c r="AF70" s="1">
        <f>(Table2[[#This Row],[Current Week High]]/Table2[[#This Row],[Close Price]])-1</f>
        <v>3.6554832248372415E-2</v>
      </c>
      <c r="AG70" s="1">
        <f>(Table2[[#This Row],[Close Price]]/Table2[[#This Row],[Current Month Low]])-1</f>
        <v>2.9722662148723877E-2</v>
      </c>
      <c r="AH70" s="1">
        <f>(Table2[[#This Row],[Current Month High]]/Table2[[#This Row],[Close Price]])-1</f>
        <v>3.6554832248372415E-2</v>
      </c>
      <c r="AI70">
        <v>3.6554832248372402</v>
      </c>
      <c r="AJ70">
        <v>132.49896049896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0.18</v>
      </c>
      <c r="AM70" t="s">
        <v>3176</v>
      </c>
      <c r="AN70">
        <v>12.77</v>
      </c>
      <c r="AO70" t="s">
        <v>3176</v>
      </c>
      <c r="AP70">
        <v>0.16521359127558999</v>
      </c>
      <c r="AQ70">
        <f>(Table2[[#This Row],[Sharpe Ratio]]-AVERAGE(Table2[Sharpe Ratio]))/_xlfn.STDEV.P(Table2[Sharpe Ratio])</f>
        <v>1.1876508144766726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4.1019204911720548</v>
      </c>
      <c r="AS70">
        <f>_xlfn.RANK.AVG(Table2[[#This Row],[1Y Return vs Nifty Z-Score]],Table2[1Y Return vs Nifty Z-Score])</f>
        <v>105</v>
      </c>
      <c r="AT70">
        <f>_xlfn.RANK.AVG(Table2[[#This Row],[6M Return vs Nifty Z-Score]],Table2[6M Return vs Nifty Z-Score])</f>
        <v>165</v>
      </c>
      <c r="AU70">
        <f>_xlfn.RANK.AVG(Table2[[#This Row],[Sharpe Ratio Z-Score]],Table2[Sharpe Ratio Z-Score])</f>
        <v>91</v>
      </c>
      <c r="AV70">
        <f>(Table2[[#This Row],[Rank 1Y]]+Table2[[#This Row],[Rank 6M]]+Table2[[#This Row],[Rank Sharpe]])/3</f>
        <v>120.33333333333333</v>
      </c>
    </row>
    <row r="71" spans="1:48" x14ac:dyDescent="0.3">
      <c r="A71" t="s">
        <v>1044</v>
      </c>
      <c r="B71" t="s">
        <v>1045</v>
      </c>
      <c r="C71" t="s">
        <v>3140</v>
      </c>
      <c r="D71" t="s">
        <v>443</v>
      </c>
      <c r="E71">
        <v>12973.840011316999</v>
      </c>
      <c r="F71">
        <v>209.87</v>
      </c>
      <c r="G71">
        <v>171.38555636739801</v>
      </c>
      <c r="H71">
        <f>(Table2[[#This Row],[1Y Return vs Nifty]]-AVERAGE(Table2[1Y Return vs Nifty]))/_xlfn.STDEV.P(Table2[1Y Return vs Nifty])</f>
        <v>2.4819196336203233</v>
      </c>
      <c r="I71">
        <v>3.1374799899169301</v>
      </c>
      <c r="J71">
        <f>(Table2[[#This Row],[1M Return vs Nifty]]-AVERAGE(Table2[1M Return vs Nifty]))/_xlfn.STDEV.P(Table2[1M Return vs Nifty])</f>
        <v>0.1065405788061879</v>
      </c>
      <c r="K71">
        <v>17.936527538102698</v>
      </c>
      <c r="L71">
        <f>(Table2[[#This Row],[6M Return vs Nifty]]-AVERAGE(Table2[6M Return vs Nifty]))/_xlfn.STDEV.P(Table2[6M Return vs Nifty])</f>
        <v>0.16468683586342309</v>
      </c>
      <c r="M71">
        <v>3.7846248324529701</v>
      </c>
      <c r="N71">
        <f>(Table2[[#This Row],[1W Return vs Nifty]]-AVERAGE(Table2[1W Return vs Nifty]))/_xlfn.STDEV.P(Table2[1W Return vs Nifty])</f>
        <v>0.24214004698049477</v>
      </c>
      <c r="O71">
        <v>212.44</v>
      </c>
      <c r="P71">
        <v>203.39046283664999</v>
      </c>
      <c r="Q71">
        <v>166.403289172911</v>
      </c>
      <c r="R71">
        <v>43.119951575608603</v>
      </c>
      <c r="S71" s="1">
        <f>(Table2[[#This Row],[Close Price]]-Table2[[#This Row],[20D EMA]])/Table2[[#This Row],[20D EMA]]</f>
        <v>-1.2097533421201248E-2</v>
      </c>
      <c r="T71" s="1">
        <f>(Table2[[#This Row],[Close Price]]-Table2[[#This Row],[50D EMA]])/Table2[[#This Row],[50D EMA]]</f>
        <v>3.1857625342806561E-2</v>
      </c>
      <c r="U71" s="1">
        <f>(Table2[[#This Row],[Close Price]]-Table2[[#This Row],[200D EMA]])/Table2[[#This Row],[200D EMA]]</f>
        <v>0.26121305079446111</v>
      </c>
      <c r="V71">
        <v>0.75263950124502998</v>
      </c>
      <c r="W71">
        <v>207.1</v>
      </c>
      <c r="X71">
        <v>219.63</v>
      </c>
      <c r="Y71">
        <v>207.1</v>
      </c>
      <c r="Z71">
        <v>224.85</v>
      </c>
      <c r="AA71">
        <v>207.1</v>
      </c>
      <c r="AB71">
        <v>224.85</v>
      </c>
      <c r="AC71" s="1">
        <f>(Table2[[#This Row],[Close Price]]/Table2[[#This Row],[Day Low]])-1</f>
        <v>1.3375181071946018E-2</v>
      </c>
      <c r="AD71" s="1">
        <f>(Table2[[#This Row],[Day High]]/Table2[[#This Row],[Close Price]])-1</f>
        <v>4.6504979272883107E-2</v>
      </c>
      <c r="AE71" s="1">
        <f>(Table2[[#This Row],[Close Price]]/Table2[[#This Row],[Current Week Low]])-1</f>
        <v>1.3375181071946018E-2</v>
      </c>
      <c r="AF71" s="1">
        <f>(Table2[[#This Row],[Current Week High]]/Table2[[#This Row],[Close Price]])-1</f>
        <v>7.1377519416781832E-2</v>
      </c>
      <c r="AG71" s="1">
        <f>(Table2[[#This Row],[Close Price]]/Table2[[#This Row],[Current Month Low]])-1</f>
        <v>1.3375181071946018E-2</v>
      </c>
      <c r="AH71" s="1">
        <f>(Table2[[#This Row],[Current Month High]]/Table2[[#This Row],[Close Price]])-1</f>
        <v>7.1377519416781832E-2</v>
      </c>
      <c r="AI71">
        <v>8.0668985562491091</v>
      </c>
      <c r="AJ71">
        <v>249.201331114808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0.26</v>
      </c>
      <c r="AM71" t="s">
        <v>3176</v>
      </c>
      <c r="AN71">
        <v>-0.61</v>
      </c>
      <c r="AO71" t="s">
        <v>3174</v>
      </c>
      <c r="AP71">
        <v>0.18219829445781799</v>
      </c>
      <c r="AQ71">
        <f>(Table2[[#This Row],[Sharpe Ratio]]-AVERAGE(Table2[Sharpe Ratio]))/_xlfn.STDEV.P(Table2[Sharpe Ratio])</f>
        <v>1.3852752672582005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4.3805623625286296</v>
      </c>
      <c r="AS71">
        <f>_xlfn.RANK.AVG(Table2[[#This Row],[1Y Return vs Nifty Z-Score]],Table2[1Y Return vs Nifty Z-Score])</f>
        <v>24</v>
      </c>
      <c r="AT71">
        <f>_xlfn.RANK.AVG(Table2[[#This Row],[6M Return vs Nifty Z-Score]],Table2[6M Return vs Nifty Z-Score])</f>
        <v>273</v>
      </c>
      <c r="AU71">
        <f>_xlfn.RANK.AVG(Table2[[#This Row],[Sharpe Ratio Z-Score]],Table2[Sharpe Ratio Z-Score])</f>
        <v>65</v>
      </c>
      <c r="AV71">
        <f>(Table2[[#This Row],[Rank 1Y]]+Table2[[#This Row],[Rank 6M]]+Table2[[#This Row],[Rank Sharpe]])/3</f>
        <v>120.66666666666667</v>
      </c>
    </row>
    <row r="72" spans="1:48" x14ac:dyDescent="0.3">
      <c r="A72" t="s">
        <v>133</v>
      </c>
      <c r="B72" t="s">
        <v>134</v>
      </c>
      <c r="C72" t="s">
        <v>3140</v>
      </c>
      <c r="D72" t="s">
        <v>135</v>
      </c>
      <c r="E72">
        <v>207305.32759043999</v>
      </c>
      <c r="F72">
        <v>283.60000000000002</v>
      </c>
      <c r="G72">
        <v>78.336221505766602</v>
      </c>
      <c r="H72">
        <f>(Table2[[#This Row],[1Y Return vs Nifty]]-AVERAGE(Table2[1Y Return vs Nifty]))/_xlfn.STDEV.P(Table2[1Y Return vs Nifty])</f>
        <v>0.90628606961077796</v>
      </c>
      <c r="I72">
        <v>-4.2323514704983101</v>
      </c>
      <c r="J72">
        <f>(Table2[[#This Row],[1M Return vs Nifty]]-AVERAGE(Table2[1M Return vs Nifty]))/_xlfn.STDEV.P(Table2[1M Return vs Nifty])</f>
        <v>-0.52993400360395038</v>
      </c>
      <c r="K72">
        <v>24.177312710051499</v>
      </c>
      <c r="L72">
        <f>(Table2[[#This Row],[6M Return vs Nifty]]-AVERAGE(Table2[6M Return vs Nifty]))/_xlfn.STDEV.P(Table2[6M Return vs Nifty])</f>
        <v>0.36764801293480587</v>
      </c>
      <c r="M72">
        <v>-0.63423101900032797</v>
      </c>
      <c r="N72">
        <f>(Table2[[#This Row],[1W Return vs Nifty]]-AVERAGE(Table2[1W Return vs Nifty]))/_xlfn.STDEV.P(Table2[1W Return vs Nifty])</f>
        <v>-0.58383040337975245</v>
      </c>
      <c r="O72">
        <v>298.66000000000003</v>
      </c>
      <c r="P72">
        <v>298.697523601162</v>
      </c>
      <c r="Q72">
        <v>245.81885264341801</v>
      </c>
      <c r="R72">
        <v>23.215459887599401</v>
      </c>
      <c r="S72" s="1">
        <f>(Table2[[#This Row],[Close Price]]-Table2[[#This Row],[20D EMA]])/Table2[[#This Row],[20D EMA]]</f>
        <v>-5.0425232706087196E-2</v>
      </c>
      <c r="T72" s="1">
        <f>(Table2[[#This Row],[Close Price]]-Table2[[#This Row],[50D EMA]])/Table2[[#This Row],[50D EMA]]</f>
        <v>-5.0544522161225069E-2</v>
      </c>
      <c r="U72" s="1">
        <f>(Table2[[#This Row],[Close Price]]-Table2[[#This Row],[200D EMA]])/Table2[[#This Row],[200D EMA]]</f>
        <v>0.15369507647725827</v>
      </c>
      <c r="V72">
        <v>0.58136861803735596</v>
      </c>
      <c r="W72">
        <v>282.05</v>
      </c>
      <c r="X72">
        <v>290.35000000000002</v>
      </c>
      <c r="Y72">
        <v>282.05</v>
      </c>
      <c r="Z72">
        <v>301.95</v>
      </c>
      <c r="AA72">
        <v>282.05</v>
      </c>
      <c r="AB72">
        <v>301.95</v>
      </c>
      <c r="AC72" s="1">
        <f>(Table2[[#This Row],[Close Price]]/Table2[[#This Row],[Day Low]])-1</f>
        <v>5.495479524906921E-3</v>
      </c>
      <c r="AD72" s="1">
        <f>(Table2[[#This Row],[Day High]]/Table2[[#This Row],[Close Price]])-1</f>
        <v>2.3801128349788536E-2</v>
      </c>
      <c r="AE72" s="1">
        <f>(Table2[[#This Row],[Close Price]]/Table2[[#This Row],[Current Week Low]])-1</f>
        <v>5.495479524906921E-3</v>
      </c>
      <c r="AF72" s="1">
        <f>(Table2[[#This Row],[Current Week High]]/Table2[[#This Row],[Close Price]])-1</f>
        <v>6.4703808180535782E-2</v>
      </c>
      <c r="AG72" s="1">
        <f>(Table2[[#This Row],[Close Price]]/Table2[[#This Row],[Current Month Low]])-1</f>
        <v>5.495479524906921E-3</v>
      </c>
      <c r="AH72" s="1">
        <f>(Table2[[#This Row],[Current Month High]]/Table2[[#This Row],[Close Price]])-1</f>
        <v>6.4703808180535782E-2</v>
      </c>
      <c r="AI72">
        <v>20.0634696755994</v>
      </c>
      <c r="AJ72">
        <v>123.307086614173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-0.11</v>
      </c>
      <c r="AM72" t="s">
        <v>3174</v>
      </c>
      <c r="AN72">
        <v>-7.14</v>
      </c>
      <c r="AO72" t="s">
        <v>3174</v>
      </c>
      <c r="AP72">
        <v>0.20348295535122299</v>
      </c>
      <c r="AQ72">
        <f>(Table2[[#This Row],[Sharpe Ratio]]-AVERAGE(Table2[Sharpe Ratio]))/_xlfn.STDEV.P(Table2[Sharpe Ratio])</f>
        <v>1.632931609354358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109</v>
      </c>
      <c r="AT72">
        <f>_xlfn.RANK.AVG(Table2[[#This Row],[6M Return vs Nifty Z-Score]],Table2[6M Return vs Nifty Z-Score])</f>
        <v>223</v>
      </c>
      <c r="AU72">
        <f>_xlfn.RANK.AVG(Table2[[#This Row],[Sharpe Ratio Z-Score]],Table2[Sharpe Ratio Z-Score])</f>
        <v>31</v>
      </c>
      <c r="AV72">
        <f>(Table2[[#This Row],[Rank 1Y]]+Table2[[#This Row],[Rank 6M]]+Table2[[#This Row],[Rank Sharpe]])/3</f>
        <v>121</v>
      </c>
    </row>
    <row r="73" spans="1:48" x14ac:dyDescent="0.3">
      <c r="A73" t="s">
        <v>378</v>
      </c>
      <c r="B73" t="s">
        <v>379</v>
      </c>
      <c r="C73" t="s">
        <v>3134</v>
      </c>
      <c r="D73" t="s">
        <v>202</v>
      </c>
      <c r="E73">
        <v>63255.630803649998</v>
      </c>
      <c r="F73">
        <v>1101.7</v>
      </c>
      <c r="G73">
        <v>54.800157483915001</v>
      </c>
      <c r="H73">
        <f>(Table2[[#This Row],[1Y Return vs Nifty]]-AVERAGE(Table2[1Y Return vs Nifty]))/_xlfn.STDEV.P(Table2[1Y Return vs Nifty])</f>
        <v>0.50774251749777477</v>
      </c>
      <c r="I73">
        <v>12.3682984013249</v>
      </c>
      <c r="J73">
        <f>(Table2[[#This Row],[1M Return vs Nifty]]-AVERAGE(Table2[1M Return vs Nifty]))/_xlfn.STDEV.P(Table2[1M Return vs Nifty])</f>
        <v>0.90373401874594972</v>
      </c>
      <c r="K73">
        <v>62.859898395158297</v>
      </c>
      <c r="L73">
        <f>(Table2[[#This Row],[6M Return vs Nifty]]-AVERAGE(Table2[6M Return vs Nifty]))/_xlfn.STDEV.P(Table2[6M Return vs Nifty])</f>
        <v>1.6256729098825495</v>
      </c>
      <c r="M73">
        <v>1.3180436658324901</v>
      </c>
      <c r="N73">
        <f>(Table2[[#This Row],[1W Return vs Nifty]]-AVERAGE(Table2[1W Return vs Nifty]))/_xlfn.STDEV.P(Table2[1W Return vs Nifty])</f>
        <v>-0.21891214062901407</v>
      </c>
      <c r="O73">
        <v>1119.4100000000001</v>
      </c>
      <c r="P73">
        <v>1064.1460399748401</v>
      </c>
      <c r="Q73">
        <v>859.33495954024897</v>
      </c>
      <c r="R73">
        <v>39.054993340912397</v>
      </c>
      <c r="S73" s="1">
        <f>(Table2[[#This Row],[Close Price]]-Table2[[#This Row],[20D EMA]])/Table2[[#This Row],[20D EMA]]</f>
        <v>-1.5820834189439109E-2</v>
      </c>
      <c r="T73" s="1">
        <f>(Table2[[#This Row],[Close Price]]-Table2[[#This Row],[50D EMA]])/Table2[[#This Row],[50D EMA]]</f>
        <v>3.5290231429182313E-2</v>
      </c>
      <c r="U73" s="1">
        <f>(Table2[[#This Row],[Close Price]]-Table2[[#This Row],[200D EMA]])/Table2[[#This Row],[200D EMA]]</f>
        <v>0.28203791521459604</v>
      </c>
      <c r="V73">
        <v>0.85837228908250596</v>
      </c>
      <c r="W73">
        <v>1082</v>
      </c>
      <c r="X73">
        <v>1155</v>
      </c>
      <c r="Y73">
        <v>1082</v>
      </c>
      <c r="Z73">
        <v>1255</v>
      </c>
      <c r="AA73">
        <v>1082</v>
      </c>
      <c r="AB73">
        <v>1255</v>
      </c>
      <c r="AC73" s="1">
        <f>(Table2[[#This Row],[Close Price]]/Table2[[#This Row],[Day Low]])-1</f>
        <v>1.8207024029574859E-2</v>
      </c>
      <c r="AD73" s="1">
        <f>(Table2[[#This Row],[Day High]]/Table2[[#This Row],[Close Price]])-1</f>
        <v>4.8379776708722844E-2</v>
      </c>
      <c r="AE73" s="1">
        <f>(Table2[[#This Row],[Close Price]]/Table2[[#This Row],[Current Week Low]])-1</f>
        <v>1.8207024029574859E-2</v>
      </c>
      <c r="AF73" s="1">
        <f>(Table2[[#This Row],[Current Week High]]/Table2[[#This Row],[Close Price]])-1</f>
        <v>0.13914858854497592</v>
      </c>
      <c r="AG73" s="1">
        <f>(Table2[[#This Row],[Close Price]]/Table2[[#This Row],[Current Month Low]])-1</f>
        <v>1.8207024029574859E-2</v>
      </c>
      <c r="AH73" s="1">
        <f>(Table2[[#This Row],[Current Month High]]/Table2[[#This Row],[Close Price]])-1</f>
        <v>0.13914858854497592</v>
      </c>
      <c r="AI73">
        <v>13.914858854497499</v>
      </c>
      <c r="AJ73">
        <v>100.820269777615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0.04</v>
      </c>
      <c r="AM73" t="s">
        <v>3176</v>
      </c>
      <c r="AN73">
        <v>-5.67</v>
      </c>
      <c r="AO73" t="s">
        <v>3174</v>
      </c>
      <c r="AP73">
        <v>0.13142461828313801</v>
      </c>
      <c r="AQ73">
        <f>(Table2[[#This Row],[Sharpe Ratio]]-AVERAGE(Table2[Sharpe Ratio]))/_xlfn.STDEV.P(Table2[Sharpe Ratio])</f>
        <v>0.7945013301412498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3.6127386356385096</v>
      </c>
      <c r="AS73">
        <f>_xlfn.RANK.AVG(Table2[[#This Row],[1Y Return vs Nifty Z-Score]],Table2[1Y Return vs Nifty Z-Score])</f>
        <v>169</v>
      </c>
      <c r="AT73">
        <f>_xlfn.RANK.AVG(Table2[[#This Row],[6M Return vs Nifty Z-Score]],Table2[6M Return vs Nifty Z-Score])</f>
        <v>47</v>
      </c>
      <c r="AU73">
        <f>_xlfn.RANK.AVG(Table2[[#This Row],[Sharpe Ratio Z-Score]],Table2[Sharpe Ratio Z-Score])</f>
        <v>152</v>
      </c>
      <c r="AV73">
        <f>(Table2[[#This Row],[Rank 1Y]]+Table2[[#This Row],[Rank 6M]]+Table2[[#This Row],[Rank Sharpe]])/3</f>
        <v>122.66666666666667</v>
      </c>
    </row>
    <row r="74" spans="1:48" x14ac:dyDescent="0.3">
      <c r="A74" t="s">
        <v>253</v>
      </c>
      <c r="B74" t="s">
        <v>254</v>
      </c>
      <c r="C74" t="s">
        <v>3140</v>
      </c>
      <c r="D74" t="s">
        <v>255</v>
      </c>
      <c r="E74">
        <v>104383.818</v>
      </c>
      <c r="F74">
        <v>3765.65</v>
      </c>
      <c r="G74">
        <v>88.910676849404197</v>
      </c>
      <c r="H74">
        <f>(Table2[[#This Row],[1Y Return vs Nifty]]-AVERAGE(Table2[1Y Return vs Nifty]))/_xlfn.STDEV.P(Table2[1Y Return vs Nifty])</f>
        <v>1.0853466376990062</v>
      </c>
      <c r="I74">
        <v>5.8153159289568501</v>
      </c>
      <c r="J74">
        <f>(Table2[[#This Row],[1M Return vs Nifty]]-AVERAGE(Table2[1M Return vs Nifty]))/_xlfn.STDEV.P(Table2[1M Return vs Nifty])</f>
        <v>0.3378042814047903</v>
      </c>
      <c r="K74">
        <v>24.664305388092998</v>
      </c>
      <c r="L74">
        <f>(Table2[[#This Row],[6M Return vs Nifty]]-AVERAGE(Table2[6M Return vs Nifty]))/_xlfn.STDEV.P(Table2[6M Return vs Nifty])</f>
        <v>0.38348586096788961</v>
      </c>
      <c r="M74">
        <v>4.4948630166452697</v>
      </c>
      <c r="N74">
        <f>(Table2[[#This Row],[1W Return vs Nifty]]-AVERAGE(Table2[1W Return vs Nifty]))/_xlfn.STDEV.P(Table2[1W Return vs Nifty])</f>
        <v>0.37489743318656932</v>
      </c>
      <c r="O74">
        <v>3785.04</v>
      </c>
      <c r="P74">
        <v>3749.60696839513</v>
      </c>
      <c r="Q74">
        <v>3150.8982570050498</v>
      </c>
      <c r="R74">
        <v>44.914091505908203</v>
      </c>
      <c r="S74" s="1">
        <f>(Table2[[#This Row],[Close Price]]-Table2[[#This Row],[20D EMA]])/Table2[[#This Row],[20D EMA]]</f>
        <v>-5.1227992306553888E-3</v>
      </c>
      <c r="T74" s="1">
        <f>(Table2[[#This Row],[Close Price]]-Table2[[#This Row],[50D EMA]])/Table2[[#This Row],[50D EMA]]</f>
        <v>4.2785901936107842E-3</v>
      </c>
      <c r="U74" s="1">
        <f>(Table2[[#This Row],[Close Price]]-Table2[[#This Row],[200D EMA]])/Table2[[#This Row],[200D EMA]]</f>
        <v>0.19510364754819978</v>
      </c>
      <c r="V74">
        <v>0.63199152257070301</v>
      </c>
      <c r="W74">
        <v>3752.1</v>
      </c>
      <c r="X74">
        <v>3860</v>
      </c>
      <c r="Y74">
        <v>3744.7</v>
      </c>
      <c r="Z74">
        <v>3895.75</v>
      </c>
      <c r="AA74">
        <v>3744.7</v>
      </c>
      <c r="AB74">
        <v>3895.75</v>
      </c>
      <c r="AC74" s="1">
        <f>(Table2[[#This Row],[Close Price]]/Table2[[#This Row],[Day Low]])-1</f>
        <v>3.611310999173778E-3</v>
      </c>
      <c r="AD74" s="1">
        <f>(Table2[[#This Row],[Day High]]/Table2[[#This Row],[Close Price]])-1</f>
        <v>2.5055435316611918E-2</v>
      </c>
      <c r="AE74" s="1">
        <f>(Table2[[#This Row],[Close Price]]/Table2[[#This Row],[Current Week Low]])-1</f>
        <v>5.5945736641120902E-3</v>
      </c>
      <c r="AF74" s="1">
        <f>(Table2[[#This Row],[Current Week High]]/Table2[[#This Row],[Close Price]])-1</f>
        <v>3.4549148221422632E-2</v>
      </c>
      <c r="AG74" s="1">
        <f>(Table2[[#This Row],[Close Price]]/Table2[[#This Row],[Current Month Low]])-1</f>
        <v>5.5945736641120902E-3</v>
      </c>
      <c r="AH74" s="1">
        <f>(Table2[[#This Row],[Current Month High]]/Table2[[#This Row],[Close Price]])-1</f>
        <v>3.4549148221422632E-2</v>
      </c>
      <c r="AI74">
        <v>10.788310119102899</v>
      </c>
      <c r="AJ74">
        <v>127.765680759692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-0.01</v>
      </c>
      <c r="AM74" t="s">
        <v>3174</v>
      </c>
      <c r="AN74">
        <v>-1.77</v>
      </c>
      <c r="AO74" t="s">
        <v>3174</v>
      </c>
      <c r="AP74">
        <v>0.18781319343799499</v>
      </c>
      <c r="AQ74">
        <f>(Table2[[#This Row],[Sharpe Ratio]]-AVERAGE(Table2[Sharpe Ratio]))/_xlfn.STDEV.P(Table2[Sharpe Ratio])</f>
        <v>1.4506070735591854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3.6321412868174408</v>
      </c>
      <c r="AS74">
        <f>_xlfn.RANK.AVG(Table2[[#This Row],[1Y Return vs Nifty Z-Score]],Table2[1Y Return vs Nifty Z-Score])</f>
        <v>92</v>
      </c>
      <c r="AT74">
        <f>_xlfn.RANK.AVG(Table2[[#This Row],[6M Return vs Nifty Z-Score]],Table2[6M Return vs Nifty Z-Score])</f>
        <v>220</v>
      </c>
      <c r="AU74">
        <f>_xlfn.RANK.AVG(Table2[[#This Row],[Sharpe Ratio Z-Score]],Table2[Sharpe Ratio Z-Score])</f>
        <v>58</v>
      </c>
      <c r="AV74">
        <f>(Table2[[#This Row],[Rank 1Y]]+Table2[[#This Row],[Rank 6M]]+Table2[[#This Row],[Rank Sharpe]])/3</f>
        <v>123.33333333333333</v>
      </c>
    </row>
    <row r="75" spans="1:48" x14ac:dyDescent="0.3">
      <c r="A75" t="s">
        <v>618</v>
      </c>
      <c r="B75" t="s">
        <v>619</v>
      </c>
      <c r="C75" t="s">
        <v>3142</v>
      </c>
      <c r="D75" t="s">
        <v>141</v>
      </c>
      <c r="E75">
        <v>30486.9854075</v>
      </c>
      <c r="F75">
        <v>1318.75</v>
      </c>
      <c r="G75">
        <v>84.579039073403806</v>
      </c>
      <c r="H75">
        <f>(Table2[[#This Row],[1Y Return vs Nifty]]-AVERAGE(Table2[1Y Return vs Nifty]))/_xlfn.STDEV.P(Table2[1Y Return vs Nifty])</f>
        <v>1.0119976569981008</v>
      </c>
      <c r="I75">
        <v>4.5654000901586604</v>
      </c>
      <c r="J75">
        <f>(Table2[[#This Row],[1M Return vs Nifty]]-AVERAGE(Table2[1M Return vs Nifty]))/_xlfn.STDEV.P(Table2[1M Return vs Nifty])</f>
        <v>0.22985884658448408</v>
      </c>
      <c r="K75">
        <v>30.182725849397201</v>
      </c>
      <c r="L75">
        <f>(Table2[[#This Row],[6M Return vs Nifty]]-AVERAGE(Table2[6M Return vs Nifty]))/_xlfn.STDEV.P(Table2[6M Return vs Nifty])</f>
        <v>0.56295448255022096</v>
      </c>
      <c r="M75">
        <v>8.3292315878731191</v>
      </c>
      <c r="N75">
        <f>(Table2[[#This Row],[1W Return vs Nifty]]-AVERAGE(Table2[1W Return vs Nifty]))/_xlfn.STDEV.P(Table2[1W Return vs Nifty])</f>
        <v>1.091615796964523</v>
      </c>
      <c r="O75">
        <v>1218.8800000000001</v>
      </c>
      <c r="P75">
        <v>1217.4127778377999</v>
      </c>
      <c r="Q75">
        <v>1066.3045052958701</v>
      </c>
      <c r="R75">
        <v>83.340193750911695</v>
      </c>
      <c r="S75" s="1">
        <f>(Table2[[#This Row],[Close Price]]-Table2[[#This Row],[20D EMA]])/Table2[[#This Row],[20D EMA]]</f>
        <v>8.1935875557889115E-2</v>
      </c>
      <c r="T75" s="1">
        <f>(Table2[[#This Row],[Close Price]]-Table2[[#This Row],[50D EMA]])/Table2[[#This Row],[50D EMA]]</f>
        <v>8.3239821371171432E-2</v>
      </c>
      <c r="U75" s="1">
        <f>(Table2[[#This Row],[Close Price]]-Table2[[#This Row],[200D EMA]])/Table2[[#This Row],[200D EMA]]</f>
        <v>0.23674803346543424</v>
      </c>
      <c r="V75">
        <v>1.06983945347272</v>
      </c>
      <c r="W75">
        <v>1304.45</v>
      </c>
      <c r="X75">
        <v>1333</v>
      </c>
      <c r="Y75">
        <v>1207.3499999999999</v>
      </c>
      <c r="Z75">
        <v>1333</v>
      </c>
      <c r="AA75">
        <v>1207.3499999999999</v>
      </c>
      <c r="AB75">
        <v>1333</v>
      </c>
      <c r="AC75" s="1">
        <f>(Table2[[#This Row],[Close Price]]/Table2[[#This Row],[Day Low]])-1</f>
        <v>1.0962474606155848E-2</v>
      </c>
      <c r="AD75" s="1">
        <f>(Table2[[#This Row],[Day High]]/Table2[[#This Row],[Close Price]])-1</f>
        <v>1.0805687203791381E-2</v>
      </c>
      <c r="AE75" s="1">
        <f>(Table2[[#This Row],[Close Price]]/Table2[[#This Row],[Current Week Low]])-1</f>
        <v>9.2268190665507177E-2</v>
      </c>
      <c r="AF75" s="1">
        <f>(Table2[[#This Row],[Current Week High]]/Table2[[#This Row],[Close Price]])-1</f>
        <v>1.0805687203791381E-2</v>
      </c>
      <c r="AG75" s="1">
        <f>(Table2[[#This Row],[Close Price]]/Table2[[#This Row],[Current Month Low]])-1</f>
        <v>9.2268190665507177E-2</v>
      </c>
      <c r="AH75" s="1">
        <f>(Table2[[#This Row],[Current Month High]]/Table2[[#This Row],[Close Price]])-1</f>
        <v>1.0805687203791381E-2</v>
      </c>
      <c r="AI75">
        <v>10.1876777251184</v>
      </c>
      <c r="AJ75">
        <v>133.407079646017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0.08</v>
      </c>
      <c r="AM75" t="s">
        <v>3176</v>
      </c>
      <c r="AN75">
        <v>14.39</v>
      </c>
      <c r="AO75" t="s">
        <v>3176</v>
      </c>
      <c r="AP75">
        <v>0.15382535775362399</v>
      </c>
      <c r="AQ75">
        <f>(Table2[[#This Row],[Sharpe Ratio]]-AVERAGE(Table2[Sharpe Ratio]))/_xlfn.STDEV.P(Table2[Sharpe Ratio])</f>
        <v>1.0551437347956041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3.9515705178929332</v>
      </c>
      <c r="AS75">
        <f>_xlfn.RANK.AVG(Table2[[#This Row],[1Y Return vs Nifty Z-Score]],Table2[1Y Return vs Nifty Z-Score])</f>
        <v>99</v>
      </c>
      <c r="AT75">
        <f>_xlfn.RANK.AVG(Table2[[#This Row],[6M Return vs Nifty Z-Score]],Table2[6M Return vs Nifty Z-Score])</f>
        <v>172</v>
      </c>
      <c r="AU75">
        <f>_xlfn.RANK.AVG(Table2[[#This Row],[Sharpe Ratio Z-Score]],Table2[Sharpe Ratio Z-Score])</f>
        <v>106</v>
      </c>
      <c r="AV75">
        <f>(Table2[[#This Row],[Rank 1Y]]+Table2[[#This Row],[Rank 6M]]+Table2[[#This Row],[Rank Sharpe]])/3</f>
        <v>125.66666666666667</v>
      </c>
    </row>
    <row r="76" spans="1:48" x14ac:dyDescent="0.3">
      <c r="A76" t="s">
        <v>972</v>
      </c>
      <c r="B76" t="s">
        <v>973</v>
      </c>
      <c r="C76" t="s">
        <v>3128</v>
      </c>
      <c r="D76" t="s">
        <v>294</v>
      </c>
      <c r="E76">
        <v>15330.696755595</v>
      </c>
      <c r="F76">
        <v>1096.05</v>
      </c>
      <c r="G76">
        <v>119.205091310564</v>
      </c>
      <c r="H76">
        <f>(Table2[[#This Row],[1Y Return vs Nifty]]-AVERAGE(Table2[1Y Return vs Nifty]))/_xlfn.STDEV.P(Table2[1Y Return vs Nifty])</f>
        <v>1.5983314569671987</v>
      </c>
      <c r="I76">
        <v>6.4375463823263503</v>
      </c>
      <c r="J76">
        <f>(Table2[[#This Row],[1M Return vs Nifty]]-AVERAGE(Table2[1M Return vs Nifty]))/_xlfn.STDEV.P(Table2[1M Return vs Nifty])</f>
        <v>0.39154144895039783</v>
      </c>
      <c r="K76">
        <v>25.768527937588601</v>
      </c>
      <c r="L76">
        <f>(Table2[[#This Row],[6M Return vs Nifty]]-AVERAGE(Table2[6M Return vs Nifty]))/_xlfn.STDEV.P(Table2[6M Return vs Nifty])</f>
        <v>0.41939709684919252</v>
      </c>
      <c r="M76">
        <v>1.8171121327319</v>
      </c>
      <c r="N76">
        <f>(Table2[[#This Row],[1W Return vs Nifty]]-AVERAGE(Table2[1W Return vs Nifty]))/_xlfn.STDEV.P(Table2[1W Return vs Nifty])</f>
        <v>-0.12562649832186981</v>
      </c>
      <c r="O76">
        <v>1065.03</v>
      </c>
      <c r="P76">
        <v>1030.2412538716801</v>
      </c>
      <c r="Q76">
        <v>859.45412772067505</v>
      </c>
      <c r="R76">
        <v>58.572561404765999</v>
      </c>
      <c r="S76" s="1">
        <f>(Table2[[#This Row],[Close Price]]-Table2[[#This Row],[20D EMA]])/Table2[[#This Row],[20D EMA]]</f>
        <v>2.912594011436296E-2</v>
      </c>
      <c r="T76" s="1">
        <f>(Table2[[#This Row],[Close Price]]-Table2[[#This Row],[50D EMA]])/Table2[[#This Row],[50D EMA]]</f>
        <v>6.3877024804635266E-2</v>
      </c>
      <c r="U76" s="1">
        <f>(Table2[[#This Row],[Close Price]]-Table2[[#This Row],[200D EMA]])/Table2[[#This Row],[200D EMA]]</f>
        <v>0.27528621324653085</v>
      </c>
      <c r="V76">
        <v>0.75441870230362496</v>
      </c>
      <c r="W76">
        <v>1076.0999999999999</v>
      </c>
      <c r="X76">
        <v>1109</v>
      </c>
      <c r="Y76">
        <v>1035.25</v>
      </c>
      <c r="Z76">
        <v>1121.9000000000001</v>
      </c>
      <c r="AA76">
        <v>1035.25</v>
      </c>
      <c r="AB76">
        <v>1121.9000000000001</v>
      </c>
      <c r="AC76" s="1">
        <f>(Table2[[#This Row],[Close Price]]/Table2[[#This Row],[Day Low]])-1</f>
        <v>1.8539169222191232E-2</v>
      </c>
      <c r="AD76" s="1">
        <f>(Table2[[#This Row],[Day High]]/Table2[[#This Row],[Close Price]])-1</f>
        <v>1.1815154418137963E-2</v>
      </c>
      <c r="AE76" s="1">
        <f>(Table2[[#This Row],[Close Price]]/Table2[[#This Row],[Current Week Low]])-1</f>
        <v>5.8729775416566099E-2</v>
      </c>
      <c r="AF76" s="1">
        <f>(Table2[[#This Row],[Current Week High]]/Table2[[#This Row],[Close Price]])-1</f>
        <v>2.3584690479449E-2</v>
      </c>
      <c r="AG76" s="1">
        <f>(Table2[[#This Row],[Close Price]]/Table2[[#This Row],[Current Month Low]])-1</f>
        <v>5.8729775416566099E-2</v>
      </c>
      <c r="AH76" s="1">
        <f>(Table2[[#This Row],[Current Month High]]/Table2[[#This Row],[Close Price]])-1</f>
        <v>2.3584690479449E-2</v>
      </c>
      <c r="AI76">
        <v>5.5563158615026698</v>
      </c>
      <c r="AJ76">
        <v>167.329268292682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-0.02</v>
      </c>
      <c r="AM76" t="s">
        <v>3174</v>
      </c>
      <c r="AN76">
        <v>0.88</v>
      </c>
      <c r="AO76" t="s">
        <v>3176</v>
      </c>
      <c r="AP76">
        <v>0.139141528230111</v>
      </c>
      <c r="AQ76">
        <f>(Table2[[#This Row],[Sharpe Ratio]]-AVERAGE(Table2[Sharpe Ratio]))/_xlfn.STDEV.P(Table2[Sharpe Ratio])</f>
        <v>0.88429095372623001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3.1679344581711493</v>
      </c>
      <c r="AS76">
        <f>_xlfn.RANK.AVG(Table2[[#This Row],[1Y Return vs Nifty Z-Score]],Table2[1Y Return vs Nifty Z-Score])</f>
        <v>50</v>
      </c>
      <c r="AT76">
        <f>_xlfn.RANK.AVG(Table2[[#This Row],[6M Return vs Nifty Z-Score]],Table2[6M Return vs Nifty Z-Score])</f>
        <v>207</v>
      </c>
      <c r="AU76">
        <f>_xlfn.RANK.AVG(Table2[[#This Row],[Sharpe Ratio Z-Score]],Table2[Sharpe Ratio Z-Score])</f>
        <v>137</v>
      </c>
      <c r="AV76">
        <f>(Table2[[#This Row],[Rank 1Y]]+Table2[[#This Row],[Rank 6M]]+Table2[[#This Row],[Rank Sharpe]])/3</f>
        <v>131.33333333333334</v>
      </c>
    </row>
    <row r="77" spans="1:48" x14ac:dyDescent="0.3">
      <c r="A77" t="s">
        <v>1040</v>
      </c>
      <c r="B77" t="s">
        <v>1041</v>
      </c>
      <c r="C77" t="s">
        <v>3140</v>
      </c>
      <c r="D77" t="s">
        <v>255</v>
      </c>
      <c r="E77">
        <v>13078.650112200001</v>
      </c>
      <c r="F77">
        <v>1647</v>
      </c>
      <c r="G77">
        <v>66.732210845312807</v>
      </c>
      <c r="H77">
        <f>(Table2[[#This Row],[1Y Return vs Nifty]]-AVERAGE(Table2[1Y Return vs Nifty]))/_xlfn.STDEV.P(Table2[1Y Return vs Nifty])</f>
        <v>0.70979171851279088</v>
      </c>
      <c r="I77">
        <v>-20.009084698614199</v>
      </c>
      <c r="J77">
        <f>(Table2[[#This Row],[1M Return vs Nifty]]-AVERAGE(Table2[1M Return vs Nifty]))/_xlfn.STDEV.P(Table2[1M Return vs Nifty])</f>
        <v>-1.8924468028580383</v>
      </c>
      <c r="K77">
        <v>38.738498891628801</v>
      </c>
      <c r="L77">
        <f>(Table2[[#This Row],[6M Return vs Nifty]]-AVERAGE(Table2[6M Return vs Nifty]))/_xlfn.STDEV.P(Table2[6M Return vs Nifty])</f>
        <v>0.84120308742323247</v>
      </c>
      <c r="M77">
        <v>-2.7836276065991701</v>
      </c>
      <c r="N77">
        <f>(Table2[[#This Row],[1W Return vs Nifty]]-AVERAGE(Table2[1W Return vs Nifty]))/_xlfn.STDEV.P(Table2[1W Return vs Nifty])</f>
        <v>-0.98559459916765335</v>
      </c>
      <c r="O77">
        <v>1837.14</v>
      </c>
      <c r="P77">
        <v>1932.28659865901</v>
      </c>
      <c r="Q77">
        <v>1534.4107741165501</v>
      </c>
      <c r="R77">
        <v>22.8691434350417</v>
      </c>
      <c r="S77" s="1">
        <f>(Table2[[#This Row],[Close Price]]-Table2[[#This Row],[20D EMA]])/Table2[[#This Row],[20D EMA]]</f>
        <v>-0.10349782814592251</v>
      </c>
      <c r="T77" s="1">
        <f>(Table2[[#This Row],[Close Price]]-Table2[[#This Row],[50D EMA]])/Table2[[#This Row],[50D EMA]]</f>
        <v>-0.14764196929016452</v>
      </c>
      <c r="U77" s="1">
        <f>(Table2[[#This Row],[Close Price]]-Table2[[#This Row],[200D EMA]])/Table2[[#This Row],[200D EMA]]</f>
        <v>7.3376196115589779E-2</v>
      </c>
      <c r="V77">
        <v>1.02364614408587</v>
      </c>
      <c r="W77">
        <v>1641</v>
      </c>
      <c r="X77">
        <v>1736.3</v>
      </c>
      <c r="Y77">
        <v>1641</v>
      </c>
      <c r="Z77">
        <v>1816.7</v>
      </c>
      <c r="AA77">
        <v>1641</v>
      </c>
      <c r="AB77">
        <v>1816.7</v>
      </c>
      <c r="AC77" s="1">
        <f>(Table2[[#This Row],[Close Price]]/Table2[[#This Row],[Day Low]])-1</f>
        <v>3.6563071297988081E-3</v>
      </c>
      <c r="AD77" s="1">
        <f>(Table2[[#This Row],[Day High]]/Table2[[#This Row],[Close Price]])-1</f>
        <v>5.4219793564055818E-2</v>
      </c>
      <c r="AE77" s="1">
        <f>(Table2[[#This Row],[Close Price]]/Table2[[#This Row],[Current Week Low]])-1</f>
        <v>3.6563071297988081E-3</v>
      </c>
      <c r="AF77" s="1">
        <f>(Table2[[#This Row],[Current Week High]]/Table2[[#This Row],[Close Price]])-1</f>
        <v>0.10303582270795397</v>
      </c>
      <c r="AG77" s="1">
        <f>(Table2[[#This Row],[Close Price]]/Table2[[#This Row],[Current Month Low]])-1</f>
        <v>3.6563071297988081E-3</v>
      </c>
      <c r="AH77" s="1">
        <f>(Table2[[#This Row],[Current Month High]]/Table2[[#This Row],[Close Price]])-1</f>
        <v>0.10303582270795397</v>
      </c>
      <c r="AI77">
        <v>62.962962962962898</v>
      </c>
      <c r="AJ77">
        <v>116.113370948694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-0.25</v>
      </c>
      <c r="AM77" t="s">
        <v>3174</v>
      </c>
      <c r="AN77">
        <v>-15.29</v>
      </c>
      <c r="AO77" t="s">
        <v>3174</v>
      </c>
      <c r="AP77">
        <v>0.138993809194073</v>
      </c>
      <c r="AQ77">
        <f>(Table2[[#This Row],[Sharpe Ratio]]-AVERAGE(Table2[Sharpe Ratio]))/_xlfn.STDEV.P(Table2[Sharpe Ratio])</f>
        <v>0.88257217811094757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135</v>
      </c>
      <c r="AT77">
        <f>_xlfn.RANK.AVG(Table2[[#This Row],[6M Return vs Nifty Z-Score]],Table2[6M Return vs Nifty Z-Score])</f>
        <v>127</v>
      </c>
      <c r="AU77">
        <f>_xlfn.RANK.AVG(Table2[[#This Row],[Sharpe Ratio Z-Score]],Table2[Sharpe Ratio Z-Score])</f>
        <v>138</v>
      </c>
      <c r="AV77">
        <f>(Table2[[#This Row],[Rank 1Y]]+Table2[[#This Row],[Rank 6M]]+Table2[[#This Row],[Rank Sharpe]])/3</f>
        <v>133.33333333333334</v>
      </c>
    </row>
    <row r="78" spans="1:48" x14ac:dyDescent="0.3">
      <c r="A78" t="s">
        <v>586</v>
      </c>
      <c r="B78" t="s">
        <v>587</v>
      </c>
      <c r="C78" t="s">
        <v>3129</v>
      </c>
      <c r="D78" t="s">
        <v>417</v>
      </c>
      <c r="E78">
        <v>34117.287070779901</v>
      </c>
      <c r="F78">
        <v>1816.9</v>
      </c>
      <c r="G78">
        <v>50.663093839384302</v>
      </c>
      <c r="H78">
        <f>(Table2[[#This Row],[1Y Return vs Nifty]]-AVERAGE(Table2[1Y Return vs Nifty]))/_xlfn.STDEV.P(Table2[1Y Return vs Nifty])</f>
        <v>0.43768832157622928</v>
      </c>
      <c r="I78">
        <v>19.3355747553226</v>
      </c>
      <c r="J78">
        <f>(Table2[[#This Row],[1M Return vs Nifty]]-AVERAGE(Table2[1M Return vs Nifty]))/_xlfn.STDEV.P(Table2[1M Return vs Nifty])</f>
        <v>1.5054430716279898</v>
      </c>
      <c r="K78">
        <v>63.877150033876902</v>
      </c>
      <c r="L78">
        <f>(Table2[[#This Row],[6M Return vs Nifty]]-AVERAGE(Table2[6M Return vs Nifty]))/_xlfn.STDEV.P(Table2[6M Return vs Nifty])</f>
        <v>1.6587557006346063</v>
      </c>
      <c r="M78">
        <v>11.930372937203099</v>
      </c>
      <c r="N78">
        <f>(Table2[[#This Row],[1W Return vs Nifty]]-AVERAGE(Table2[1W Return vs Nifty]))/_xlfn.STDEV.P(Table2[1W Return vs Nifty])</f>
        <v>1.7647394384923956</v>
      </c>
      <c r="O78">
        <v>1655.64</v>
      </c>
      <c r="P78">
        <v>1539.7633863679</v>
      </c>
      <c r="Q78">
        <v>1262.16312923433</v>
      </c>
      <c r="R78">
        <v>78.350824660352103</v>
      </c>
      <c r="S78" s="1">
        <f>(Table2[[#This Row],[Close Price]]-Table2[[#This Row],[20D EMA]])/Table2[[#This Row],[20D EMA]]</f>
        <v>9.7400401053369084E-2</v>
      </c>
      <c r="T78" s="1">
        <f>(Table2[[#This Row],[Close Price]]-Table2[[#This Row],[50D EMA]])/Table2[[#This Row],[50D EMA]]</f>
        <v>0.17998649408454179</v>
      </c>
      <c r="U78" s="1">
        <f>(Table2[[#This Row],[Close Price]]-Table2[[#This Row],[200D EMA]])/Table2[[#This Row],[200D EMA]]</f>
        <v>0.4395128156708174</v>
      </c>
      <c r="V78">
        <v>0.93508072064390502</v>
      </c>
      <c r="W78">
        <v>1795.8</v>
      </c>
      <c r="X78">
        <v>1889</v>
      </c>
      <c r="Y78">
        <v>1612</v>
      </c>
      <c r="Z78">
        <v>1889</v>
      </c>
      <c r="AA78">
        <v>1612</v>
      </c>
      <c r="AB78">
        <v>1889</v>
      </c>
      <c r="AC78" s="1">
        <f>(Table2[[#This Row],[Close Price]]/Table2[[#This Row],[Day Low]])-1</f>
        <v>1.1749638044325827E-2</v>
      </c>
      <c r="AD78" s="1">
        <f>(Table2[[#This Row],[Day High]]/Table2[[#This Row],[Close Price]])-1</f>
        <v>3.9682976498431444E-2</v>
      </c>
      <c r="AE78" s="1">
        <f>(Table2[[#This Row],[Close Price]]/Table2[[#This Row],[Current Week Low]])-1</f>
        <v>0.12710918114143932</v>
      </c>
      <c r="AF78" s="1">
        <f>(Table2[[#This Row],[Current Week High]]/Table2[[#This Row],[Close Price]])-1</f>
        <v>3.9682976498431444E-2</v>
      </c>
      <c r="AG78" s="1">
        <f>(Table2[[#This Row],[Close Price]]/Table2[[#This Row],[Current Month Low]])-1</f>
        <v>0.12710918114143932</v>
      </c>
      <c r="AH78" s="1">
        <f>(Table2[[#This Row],[Current Month High]]/Table2[[#This Row],[Close Price]])-1</f>
        <v>3.9682976498431444E-2</v>
      </c>
      <c r="AI78">
        <v>3.9682976498431399</v>
      </c>
      <c r="AJ78">
        <v>89.043803974612402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0.37</v>
      </c>
      <c r="AM78" t="s">
        <v>3176</v>
      </c>
      <c r="AN78">
        <v>10.029999999999999</v>
      </c>
      <c r="AO78" t="s">
        <v>3176</v>
      </c>
      <c r="AP78">
        <v>0.123560329376268</v>
      </c>
      <c r="AQ78">
        <f>(Table2[[#This Row],[Sharpe Ratio]]-AVERAGE(Table2[Sharpe Ratio]))/_xlfn.STDEV.P(Table2[Sharpe Ratio])</f>
        <v>0.70299688787567971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6.0696234202069013</v>
      </c>
      <c r="AS78">
        <f>_xlfn.RANK.AVG(Table2[[#This Row],[1Y Return vs Nifty Z-Score]],Table2[1Y Return vs Nifty Z-Score])</f>
        <v>184</v>
      </c>
      <c r="AT78">
        <f>_xlfn.RANK.AVG(Table2[[#This Row],[6M Return vs Nifty Z-Score]],Table2[6M Return vs Nifty Z-Score])</f>
        <v>46</v>
      </c>
      <c r="AU78">
        <f>_xlfn.RANK.AVG(Table2[[#This Row],[Sharpe Ratio Z-Score]],Table2[Sharpe Ratio Z-Score])</f>
        <v>170</v>
      </c>
      <c r="AV78">
        <f>(Table2[[#This Row],[Rank 1Y]]+Table2[[#This Row],[Rank 6M]]+Table2[[#This Row],[Rank Sharpe]])/3</f>
        <v>133.33333333333334</v>
      </c>
    </row>
    <row r="79" spans="1:48" x14ac:dyDescent="0.3">
      <c r="A79" t="s">
        <v>912</v>
      </c>
      <c r="B79" t="s">
        <v>913</v>
      </c>
      <c r="C79" t="s">
        <v>3134</v>
      </c>
      <c r="D79" t="s">
        <v>514</v>
      </c>
      <c r="E79">
        <v>16961.55874574</v>
      </c>
      <c r="F79">
        <v>611.9</v>
      </c>
      <c r="G79">
        <v>98.403532068113904</v>
      </c>
      <c r="H79">
        <f>(Table2[[#This Row],[1Y Return vs Nifty]]-AVERAGE(Table2[1Y Return vs Nifty]))/_xlfn.STDEV.P(Table2[1Y Return vs Nifty])</f>
        <v>1.2460921317224114</v>
      </c>
      <c r="I79">
        <v>4.4507012032351598</v>
      </c>
      <c r="J79">
        <f>(Table2[[#This Row],[1M Return vs Nifty]]-AVERAGE(Table2[1M Return vs Nifty]))/_xlfn.STDEV.P(Table2[1M Return vs Nifty])</f>
        <v>0.21995320266987692</v>
      </c>
      <c r="K79">
        <v>14.589783072840801</v>
      </c>
      <c r="L79">
        <f>(Table2[[#This Row],[6M Return vs Nifty]]-AVERAGE(Table2[6M Return vs Nifty]))/_xlfn.STDEV.P(Table2[6M Return vs Nifty])</f>
        <v>5.5844890929981503E-2</v>
      </c>
      <c r="M79">
        <v>-0.94877318444224701</v>
      </c>
      <c r="N79">
        <f>(Table2[[#This Row],[1W Return vs Nifty]]-AVERAGE(Table2[1W Return vs Nifty]))/_xlfn.STDEV.P(Table2[1W Return vs Nifty])</f>
        <v>-0.64262447650207521</v>
      </c>
      <c r="O79">
        <v>630.27</v>
      </c>
      <c r="P79">
        <v>604.80815736492502</v>
      </c>
      <c r="Q79">
        <v>496.42878183579398</v>
      </c>
      <c r="R79">
        <v>34.576317435100201</v>
      </c>
      <c r="S79" s="1">
        <f>(Table2[[#This Row],[Close Price]]-Table2[[#This Row],[20D EMA]])/Table2[[#This Row],[20D EMA]]</f>
        <v>-2.9146238913481531E-2</v>
      </c>
      <c r="T79" s="1">
        <f>(Table2[[#This Row],[Close Price]]-Table2[[#This Row],[50D EMA]])/Table2[[#This Row],[50D EMA]]</f>
        <v>1.1725772129088409E-2</v>
      </c>
      <c r="U79" s="1">
        <f>(Table2[[#This Row],[Close Price]]-Table2[[#This Row],[200D EMA]])/Table2[[#This Row],[200D EMA]]</f>
        <v>0.23260379411764431</v>
      </c>
      <c r="V79">
        <v>1.1031295714510001</v>
      </c>
      <c r="W79">
        <v>608.25</v>
      </c>
      <c r="X79">
        <v>628.29999999999995</v>
      </c>
      <c r="Y79">
        <v>608.25</v>
      </c>
      <c r="Z79">
        <v>647.85</v>
      </c>
      <c r="AA79">
        <v>608.25</v>
      </c>
      <c r="AB79">
        <v>647.85</v>
      </c>
      <c r="AC79" s="1">
        <f>(Table2[[#This Row],[Close Price]]/Table2[[#This Row],[Day Low]])-1</f>
        <v>6.0008220304150761E-3</v>
      </c>
      <c r="AD79" s="1">
        <f>(Table2[[#This Row],[Day High]]/Table2[[#This Row],[Close Price]])-1</f>
        <v>2.6801764994279997E-2</v>
      </c>
      <c r="AE79" s="1">
        <f>(Table2[[#This Row],[Close Price]]/Table2[[#This Row],[Current Week Low]])-1</f>
        <v>6.0008220304150761E-3</v>
      </c>
      <c r="AF79" s="1">
        <f>(Table2[[#This Row],[Current Week High]]/Table2[[#This Row],[Close Price]])-1</f>
        <v>5.8751429972217828E-2</v>
      </c>
      <c r="AG79" s="1">
        <f>(Table2[[#This Row],[Close Price]]/Table2[[#This Row],[Current Month Low]])-1</f>
        <v>6.0008220304150761E-3</v>
      </c>
      <c r="AH79" s="1">
        <f>(Table2[[#This Row],[Current Month High]]/Table2[[#This Row],[Close Price]])-1</f>
        <v>5.8751429972217828E-2</v>
      </c>
      <c r="AI79">
        <v>18.319986925968301</v>
      </c>
      <c r="AJ79">
        <v>161.607524583155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</v>
      </c>
      <c r="AM79" t="s">
        <v>3176</v>
      </c>
      <c r="AN79">
        <v>-6.51</v>
      </c>
      <c r="AO79" t="s">
        <v>3174</v>
      </c>
      <c r="AP79">
        <v>0.23631388673183701</v>
      </c>
      <c r="AQ79">
        <f>(Table2[[#This Row],[Sharpe Ratio]]-AVERAGE(Table2[Sharpe Ratio]))/_xlfn.STDEV.P(Table2[Sharpe Ratio])</f>
        <v>2.0149338603675337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2.8941996091877282</v>
      </c>
      <c r="AS79">
        <f>_xlfn.RANK.AVG(Table2[[#This Row],[1Y Return vs Nifty Z-Score]],Table2[1Y Return vs Nifty Z-Score])</f>
        <v>77</v>
      </c>
      <c r="AT79">
        <f>_xlfn.RANK.AVG(Table2[[#This Row],[6M Return vs Nifty Z-Score]],Table2[6M Return vs Nifty Z-Score])</f>
        <v>310</v>
      </c>
      <c r="AU79">
        <f>_xlfn.RANK.AVG(Table2[[#This Row],[Sharpe Ratio Z-Score]],Table2[Sharpe Ratio Z-Score])</f>
        <v>15</v>
      </c>
      <c r="AV79">
        <f>(Table2[[#This Row],[Rank 1Y]]+Table2[[#This Row],[Rank 6M]]+Table2[[#This Row],[Rank Sharpe]])/3</f>
        <v>134</v>
      </c>
    </row>
    <row r="80" spans="1:48" x14ac:dyDescent="0.3">
      <c r="A80" t="s">
        <v>370</v>
      </c>
      <c r="B80" t="s">
        <v>371</v>
      </c>
      <c r="C80" t="s">
        <v>3142</v>
      </c>
      <c r="D80" t="s">
        <v>141</v>
      </c>
      <c r="E80">
        <v>64468.445672925001</v>
      </c>
      <c r="F80">
        <v>3606.75</v>
      </c>
      <c r="G80">
        <v>73.694298587891495</v>
      </c>
      <c r="H80">
        <f>(Table2[[#This Row],[1Y Return vs Nifty]]-AVERAGE(Table2[1Y Return vs Nifty]))/_xlfn.STDEV.P(Table2[1Y Return vs Nifty])</f>
        <v>0.82768293330867171</v>
      </c>
      <c r="I80">
        <v>4.3006586040082597</v>
      </c>
      <c r="J80">
        <f>(Table2[[#This Row],[1M Return vs Nifty]]-AVERAGE(Table2[1M Return vs Nifty]))/_xlfn.STDEV.P(Table2[1M Return vs Nifty])</f>
        <v>0.20699519932887617</v>
      </c>
      <c r="K80">
        <v>22.641600070105401</v>
      </c>
      <c r="L80">
        <f>(Table2[[#This Row],[6M Return vs Nifty]]-AVERAGE(Table2[6M Return vs Nifty]))/_xlfn.STDEV.P(Table2[6M Return vs Nifty])</f>
        <v>0.31770396960387198</v>
      </c>
      <c r="M80">
        <v>0.15761374500716599</v>
      </c>
      <c r="N80">
        <f>(Table2[[#This Row],[1W Return vs Nifty]]-AVERAGE(Table2[1W Return vs Nifty]))/_xlfn.STDEV.P(Table2[1W Return vs Nifty])</f>
        <v>-0.43581915378726593</v>
      </c>
      <c r="O80">
        <v>3599.79</v>
      </c>
      <c r="P80">
        <v>3553.5029949694699</v>
      </c>
      <c r="Q80">
        <v>3028.8238993923101</v>
      </c>
      <c r="R80">
        <v>49.225981807288399</v>
      </c>
      <c r="S80" s="1">
        <f>(Table2[[#This Row],[Close Price]]-Table2[[#This Row],[20D EMA]])/Table2[[#This Row],[20D EMA]]</f>
        <v>1.9334461176902086E-3</v>
      </c>
      <c r="T80" s="1">
        <f>(Table2[[#This Row],[Close Price]]-Table2[[#This Row],[50D EMA]])/Table2[[#This Row],[50D EMA]]</f>
        <v>1.4984370382101667E-2</v>
      </c>
      <c r="U80" s="1">
        <f>(Table2[[#This Row],[Close Price]]-Table2[[#This Row],[200D EMA]])/Table2[[#This Row],[200D EMA]]</f>
        <v>0.19080874946993204</v>
      </c>
      <c r="V80">
        <v>1.02385267298877</v>
      </c>
      <c r="W80">
        <v>3591.25</v>
      </c>
      <c r="X80">
        <v>3791.9</v>
      </c>
      <c r="Y80">
        <v>3570.05</v>
      </c>
      <c r="Z80">
        <v>3814.15</v>
      </c>
      <c r="AA80">
        <v>3570.05</v>
      </c>
      <c r="AB80">
        <v>3814.15</v>
      </c>
      <c r="AC80" s="1">
        <f>(Table2[[#This Row],[Close Price]]/Table2[[#This Row],[Day Low]])-1</f>
        <v>4.3160459450051203E-3</v>
      </c>
      <c r="AD80" s="1">
        <f>(Table2[[#This Row],[Day High]]/Table2[[#This Row],[Close Price]])-1</f>
        <v>5.1334303736050524E-2</v>
      </c>
      <c r="AE80" s="1">
        <f>(Table2[[#This Row],[Close Price]]/Table2[[#This Row],[Current Week Low]])-1</f>
        <v>1.0279968067674172E-2</v>
      </c>
      <c r="AF80" s="1">
        <f>(Table2[[#This Row],[Current Week High]]/Table2[[#This Row],[Close Price]])-1</f>
        <v>5.7503292437790288E-2</v>
      </c>
      <c r="AG80" s="1">
        <f>(Table2[[#This Row],[Close Price]]/Table2[[#This Row],[Current Month Low]])-1</f>
        <v>1.0279968067674172E-2</v>
      </c>
      <c r="AH80" s="1">
        <f>(Table2[[#This Row],[Current Month High]]/Table2[[#This Row],[Close Price]])-1</f>
        <v>5.7503292437790288E-2</v>
      </c>
      <c r="AI80">
        <v>14.701601164483201</v>
      </c>
      <c r="AJ80">
        <v>108.717919041694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7.0000000000000007E-2</v>
      </c>
      <c r="AM80" t="s">
        <v>3176</v>
      </c>
      <c r="AN80">
        <v>2.8</v>
      </c>
      <c r="AO80" t="s">
        <v>3176</v>
      </c>
      <c r="AP80">
        <v>0.18902289041194201</v>
      </c>
      <c r="AQ80">
        <f>(Table2[[#This Row],[Sharpe Ratio]]-AVERAGE(Table2[Sharpe Ratio]))/_xlfn.STDEV.P(Table2[Sharpe Ratio])</f>
        <v>1.4646824271254399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2.3812453755795939</v>
      </c>
      <c r="AS80">
        <f>_xlfn.RANK.AVG(Table2[[#This Row],[1Y Return vs Nifty Z-Score]],Table2[1Y Return vs Nifty Z-Score])</f>
        <v>118</v>
      </c>
      <c r="AT80">
        <f>_xlfn.RANK.AVG(Table2[[#This Row],[6M Return vs Nifty Z-Score]],Table2[6M Return vs Nifty Z-Score])</f>
        <v>233</v>
      </c>
      <c r="AU80">
        <f>_xlfn.RANK.AVG(Table2[[#This Row],[Sharpe Ratio Z-Score]],Table2[Sharpe Ratio Z-Score])</f>
        <v>55</v>
      </c>
      <c r="AV80">
        <f>(Table2[[#This Row],[Rank 1Y]]+Table2[[#This Row],[Rank 6M]]+Table2[[#This Row],[Rank Sharpe]])/3</f>
        <v>135.33333333333334</v>
      </c>
    </row>
    <row r="81" spans="1:48" x14ac:dyDescent="0.3">
      <c r="A81" t="s">
        <v>648</v>
      </c>
      <c r="B81" t="s">
        <v>649</v>
      </c>
      <c r="C81" t="s">
        <v>3143</v>
      </c>
      <c r="D81" t="s">
        <v>163</v>
      </c>
      <c r="E81">
        <v>29340.088932999999</v>
      </c>
      <c r="F81">
        <v>6778.25</v>
      </c>
      <c r="G81">
        <v>113.714972327843</v>
      </c>
      <c r="H81">
        <f>(Table2[[#This Row],[1Y Return vs Nifty]]-AVERAGE(Table2[1Y Return vs Nifty]))/_xlfn.STDEV.P(Table2[1Y Return vs Nifty])</f>
        <v>1.5053655507364376</v>
      </c>
      <c r="I81">
        <v>7.7440577607834697</v>
      </c>
      <c r="J81">
        <f>(Table2[[#This Row],[1M Return vs Nifty]]-AVERAGE(Table2[1M Return vs Nifty]))/_xlfn.STDEV.P(Table2[1M Return vs Nifty])</f>
        <v>0.50437459696525588</v>
      </c>
      <c r="K81">
        <v>101.73307007235501</v>
      </c>
      <c r="L81">
        <f>(Table2[[#This Row],[6M Return vs Nifty]]-AVERAGE(Table2[6M Return vs Nifty]))/_xlfn.STDEV.P(Table2[6M Return vs Nifty])</f>
        <v>2.8898959944336338</v>
      </c>
      <c r="M81">
        <v>-1.83509723722013</v>
      </c>
      <c r="N81">
        <f>(Table2[[#This Row],[1W Return vs Nifty]]-AVERAGE(Table2[1W Return vs Nifty]))/_xlfn.STDEV.P(Table2[1W Return vs Nifty])</f>
        <v>-0.80829575016385302</v>
      </c>
      <c r="O81">
        <v>6607.46</v>
      </c>
      <c r="P81">
        <v>6145.3780675871903</v>
      </c>
      <c r="Q81">
        <v>4594.5374357885303</v>
      </c>
      <c r="R81">
        <v>56.671434978941697</v>
      </c>
      <c r="S81" s="1">
        <f>(Table2[[#This Row],[Close Price]]-Table2[[#This Row],[20D EMA]])/Table2[[#This Row],[20D EMA]]</f>
        <v>2.5848056590580943E-2</v>
      </c>
      <c r="T81" s="1">
        <f>(Table2[[#This Row],[Close Price]]-Table2[[#This Row],[50D EMA]])/Table2[[#This Row],[50D EMA]]</f>
        <v>0.1029834007692368</v>
      </c>
      <c r="U81" s="1">
        <f>(Table2[[#This Row],[Close Price]]-Table2[[#This Row],[200D EMA]])/Table2[[#This Row],[200D EMA]]</f>
        <v>0.47528452966815221</v>
      </c>
      <c r="V81">
        <v>0.46575793295597701</v>
      </c>
      <c r="W81">
        <v>6690</v>
      </c>
      <c r="X81">
        <v>6878.4</v>
      </c>
      <c r="Y81">
        <v>6454.15</v>
      </c>
      <c r="Z81">
        <v>6878.4</v>
      </c>
      <c r="AA81">
        <v>6454.15</v>
      </c>
      <c r="AB81">
        <v>6878.4</v>
      </c>
      <c r="AC81" s="1">
        <f>(Table2[[#This Row],[Close Price]]/Table2[[#This Row],[Day Low]])-1</f>
        <v>1.3191330343796714E-2</v>
      </c>
      <c r="AD81" s="1">
        <f>(Table2[[#This Row],[Day High]]/Table2[[#This Row],[Close Price]])-1</f>
        <v>1.4775200088518403E-2</v>
      </c>
      <c r="AE81" s="1">
        <f>(Table2[[#This Row],[Close Price]]/Table2[[#This Row],[Current Week Low]])-1</f>
        <v>5.0215752655268453E-2</v>
      </c>
      <c r="AF81" s="1">
        <f>(Table2[[#This Row],[Current Week High]]/Table2[[#This Row],[Close Price]])-1</f>
        <v>1.4775200088518403E-2</v>
      </c>
      <c r="AG81" s="1">
        <f>(Table2[[#This Row],[Close Price]]/Table2[[#This Row],[Current Month Low]])-1</f>
        <v>5.0215752655268453E-2</v>
      </c>
      <c r="AH81" s="1">
        <f>(Table2[[#This Row],[Current Month High]]/Table2[[#This Row],[Close Price]])-1</f>
        <v>1.4775200088518403E-2</v>
      </c>
      <c r="AI81">
        <v>17.2854350311658</v>
      </c>
      <c r="AJ81">
        <v>178.940329218107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0.35</v>
      </c>
      <c r="AM81" t="s">
        <v>3176</v>
      </c>
      <c r="AN81">
        <v>4.16</v>
      </c>
      <c r="AO81" t="s">
        <v>3176</v>
      </c>
      <c r="AP81">
        <v>6.7566525424092E-2</v>
      </c>
      <c r="AQ81">
        <f>(Table2[[#This Row],[Sharpe Ratio]]-AVERAGE(Table2[Sharpe Ratio]))/_xlfn.STDEV.P(Table2[Sharpe Ratio])</f>
        <v>5.1484480123766684E-2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4.1428248720952405</v>
      </c>
      <c r="AS81">
        <f>_xlfn.RANK.AVG(Table2[[#This Row],[1Y Return vs Nifty Z-Score]],Table2[1Y Return vs Nifty Z-Score])</f>
        <v>56</v>
      </c>
      <c r="AT81">
        <f>_xlfn.RANK.AVG(Table2[[#This Row],[6M Return vs Nifty Z-Score]],Table2[6M Return vs Nifty Z-Score])</f>
        <v>11</v>
      </c>
      <c r="AU81">
        <f>_xlfn.RANK.AVG(Table2[[#This Row],[Sharpe Ratio Z-Score]],Table2[Sharpe Ratio Z-Score])</f>
        <v>339</v>
      </c>
      <c r="AV81">
        <f>(Table2[[#This Row],[Rank 1Y]]+Table2[[#This Row],[Rank 6M]]+Table2[[#This Row],[Rank Sharpe]])/3</f>
        <v>135.33333333333334</v>
      </c>
    </row>
    <row r="82" spans="1:48" x14ac:dyDescent="0.3">
      <c r="A82" t="s">
        <v>1063</v>
      </c>
      <c r="B82" t="s">
        <v>1064</v>
      </c>
      <c r="C82" t="s">
        <v>3137</v>
      </c>
      <c r="D82" t="s">
        <v>124</v>
      </c>
      <c r="E82">
        <v>12539.48749295</v>
      </c>
      <c r="F82">
        <v>355.85</v>
      </c>
      <c r="G82">
        <v>26.032863509976501</v>
      </c>
      <c r="H82">
        <f>(Table2[[#This Row],[1Y Return vs Nifty]]-AVERAGE(Table2[1Y Return vs Nifty]))/_xlfn.STDEV.P(Table2[1Y Return vs Nifty])</f>
        <v>2.0616908287672146E-2</v>
      </c>
      <c r="I82">
        <v>37.9702739354465</v>
      </c>
      <c r="J82">
        <f>(Table2[[#This Row],[1M Return vs Nifty]]-AVERAGE(Table2[1M Return vs Nifty]))/_xlfn.STDEV.P(Table2[1M Return vs Nifty])</f>
        <v>3.1147759909373338</v>
      </c>
      <c r="K82">
        <v>64.930176560311807</v>
      </c>
      <c r="L82">
        <f>(Table2[[#This Row],[6M Return vs Nifty]]-AVERAGE(Table2[6M Return vs Nifty]))/_xlfn.STDEV.P(Table2[6M Return vs Nifty])</f>
        <v>1.6930019528935796</v>
      </c>
      <c r="M82">
        <v>3.2964715649200298</v>
      </c>
      <c r="N82">
        <f>(Table2[[#This Row],[1W Return vs Nifty]]-AVERAGE(Table2[1W Return vs Nifty]))/_xlfn.STDEV.P(Table2[1W Return vs Nifty])</f>
        <v>0.15089466858771414</v>
      </c>
      <c r="O82">
        <v>334.65</v>
      </c>
      <c r="P82">
        <v>302.83734195070099</v>
      </c>
      <c r="Q82">
        <v>250.48715821969401</v>
      </c>
      <c r="R82">
        <v>71.103932310179403</v>
      </c>
      <c r="S82" s="1">
        <f>(Table2[[#This Row],[Close Price]]-Table2[[#This Row],[20D EMA]])/Table2[[#This Row],[20D EMA]]</f>
        <v>6.3349768414761837E-2</v>
      </c>
      <c r="T82" s="1">
        <f>(Table2[[#This Row],[Close Price]]-Table2[[#This Row],[50D EMA]])/Table2[[#This Row],[50D EMA]]</f>
        <v>0.17505324048818585</v>
      </c>
      <c r="U82" s="1">
        <f>(Table2[[#This Row],[Close Price]]-Table2[[#This Row],[200D EMA]])/Table2[[#This Row],[200D EMA]]</f>
        <v>0.42063171034059854</v>
      </c>
      <c r="V82">
        <v>0.681784654776462</v>
      </c>
      <c r="W82">
        <v>347.1</v>
      </c>
      <c r="X82">
        <v>359.9</v>
      </c>
      <c r="Y82">
        <v>341.3</v>
      </c>
      <c r="Z82">
        <v>363.8</v>
      </c>
      <c r="AA82">
        <v>341.3</v>
      </c>
      <c r="AB82">
        <v>363.8</v>
      </c>
      <c r="AC82" s="1">
        <f>(Table2[[#This Row],[Close Price]]/Table2[[#This Row],[Day Low]])-1</f>
        <v>2.5208873523480335E-2</v>
      </c>
      <c r="AD82" s="1">
        <f>(Table2[[#This Row],[Day High]]/Table2[[#This Row],[Close Price]])-1</f>
        <v>1.1381199943796494E-2</v>
      </c>
      <c r="AE82" s="1">
        <f>(Table2[[#This Row],[Close Price]]/Table2[[#This Row],[Current Week Low]])-1</f>
        <v>4.2631116319953088E-2</v>
      </c>
      <c r="AF82" s="1">
        <f>(Table2[[#This Row],[Current Week High]]/Table2[[#This Row],[Close Price]])-1</f>
        <v>2.2340873963748731E-2</v>
      </c>
      <c r="AG82" s="1">
        <f>(Table2[[#This Row],[Close Price]]/Table2[[#This Row],[Current Month Low]])-1</f>
        <v>4.2631116319953088E-2</v>
      </c>
      <c r="AH82" s="1">
        <f>(Table2[[#This Row],[Current Month High]]/Table2[[#This Row],[Close Price]])-1</f>
        <v>2.2340873963748731E-2</v>
      </c>
      <c r="AI82">
        <v>3.6672755374455401</v>
      </c>
      <c r="AJ82">
        <v>97.420249653259305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0.67</v>
      </c>
      <c r="AM82" t="s">
        <v>3176</v>
      </c>
      <c r="AN82">
        <v>3.1</v>
      </c>
      <c r="AO82" t="s">
        <v>3176</v>
      </c>
      <c r="AP82">
        <v>0.16766425212767899</v>
      </c>
      <c r="AQ82">
        <f>(Table2[[#This Row],[Sharpe Ratio]]-AVERAGE(Table2[Sharpe Ratio]))/_xlfn.STDEV.P(Table2[Sharpe Ratio])</f>
        <v>1.2161653257195868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6.1954548464258865</v>
      </c>
      <c r="AS82">
        <f>_xlfn.RANK.AVG(Table2[[#This Row],[1Y Return vs Nifty Z-Score]],Table2[1Y Return vs Nifty Z-Score])</f>
        <v>287</v>
      </c>
      <c r="AT82">
        <f>_xlfn.RANK.AVG(Table2[[#This Row],[6M Return vs Nifty Z-Score]],Table2[6M Return vs Nifty Z-Score])</f>
        <v>44</v>
      </c>
      <c r="AU82">
        <f>_xlfn.RANK.AVG(Table2[[#This Row],[Sharpe Ratio Z-Score]],Table2[Sharpe Ratio Z-Score])</f>
        <v>83</v>
      </c>
      <c r="AV82">
        <f>(Table2[[#This Row],[Rank 1Y]]+Table2[[#This Row],[Rank 6M]]+Table2[[#This Row],[Rank Sharpe]])/3</f>
        <v>138</v>
      </c>
    </row>
    <row r="83" spans="1:48" x14ac:dyDescent="0.3">
      <c r="A83" t="s">
        <v>1665</v>
      </c>
      <c r="B83" t="s">
        <v>1666</v>
      </c>
      <c r="C83" t="s">
        <v>3131</v>
      </c>
      <c r="D83" t="s">
        <v>118</v>
      </c>
      <c r="E83">
        <v>5192.4001799999996</v>
      </c>
      <c r="F83">
        <v>559.54999999999995</v>
      </c>
      <c r="G83">
        <v>94.484486154995395</v>
      </c>
      <c r="H83">
        <f>(Table2[[#This Row],[1Y Return vs Nifty]]-AVERAGE(Table2[1Y Return vs Nifty]))/_xlfn.STDEV.P(Table2[1Y Return vs Nifty])</f>
        <v>1.1797296984090895</v>
      </c>
      <c r="I83">
        <v>2.9055588317955299</v>
      </c>
      <c r="J83">
        <f>(Table2[[#This Row],[1M Return vs Nifty]]-AVERAGE(Table2[1M Return vs Nifty]))/_xlfn.STDEV.P(Table2[1M Return vs Nifty])</f>
        <v>8.6511366054139852E-2</v>
      </c>
      <c r="K83">
        <v>58.313723719561501</v>
      </c>
      <c r="L83">
        <f>(Table2[[#This Row],[6M Return vs Nifty]]-AVERAGE(Table2[6M Return vs Nifty]))/_xlfn.STDEV.P(Table2[6M Return vs Nifty])</f>
        <v>1.4778234105152914</v>
      </c>
      <c r="M83">
        <v>6.5795498665913499</v>
      </c>
      <c r="N83">
        <f>(Table2[[#This Row],[1W Return vs Nifty]]-AVERAGE(Table2[1W Return vs Nifty]))/_xlfn.STDEV.P(Table2[1W Return vs Nifty])</f>
        <v>0.76456611535092278</v>
      </c>
      <c r="O83">
        <v>556.91</v>
      </c>
      <c r="P83">
        <v>542.90003984477801</v>
      </c>
      <c r="Q83">
        <v>424.48429773069</v>
      </c>
      <c r="R83">
        <v>51.032685075869601</v>
      </c>
      <c r="S83" s="1">
        <f>(Table2[[#This Row],[Close Price]]-Table2[[#This Row],[20D EMA]])/Table2[[#This Row],[20D EMA]]</f>
        <v>4.7404428004524726E-3</v>
      </c>
      <c r="T83" s="1">
        <f>(Table2[[#This Row],[Close Price]]-Table2[[#This Row],[50D EMA]])/Table2[[#This Row],[50D EMA]]</f>
        <v>3.0668555780512342E-2</v>
      </c>
      <c r="U83" s="1">
        <f>(Table2[[#This Row],[Close Price]]-Table2[[#This Row],[200D EMA]])/Table2[[#This Row],[200D EMA]]</f>
        <v>0.31818774685277307</v>
      </c>
      <c r="V83">
        <v>0.24519919526051301</v>
      </c>
      <c r="W83">
        <v>552.25</v>
      </c>
      <c r="X83">
        <v>578.1</v>
      </c>
      <c r="Y83">
        <v>549.29999999999995</v>
      </c>
      <c r="Z83">
        <v>590</v>
      </c>
      <c r="AA83">
        <v>549.29999999999995</v>
      </c>
      <c r="AB83">
        <v>590</v>
      </c>
      <c r="AC83" s="1">
        <f>(Table2[[#This Row],[Close Price]]/Table2[[#This Row],[Day Low]])-1</f>
        <v>1.3218650973291002E-2</v>
      </c>
      <c r="AD83" s="1">
        <f>(Table2[[#This Row],[Day High]]/Table2[[#This Row],[Close Price]])-1</f>
        <v>3.3151639710481851E-2</v>
      </c>
      <c r="AE83" s="1">
        <f>(Table2[[#This Row],[Close Price]]/Table2[[#This Row],[Current Week Low]])-1</f>
        <v>1.8660112870926726E-2</v>
      </c>
      <c r="AF83" s="1">
        <f>(Table2[[#This Row],[Current Week High]]/Table2[[#This Row],[Close Price]])-1</f>
        <v>5.4418729336073612E-2</v>
      </c>
      <c r="AG83" s="1">
        <f>(Table2[[#This Row],[Close Price]]/Table2[[#This Row],[Current Month Low]])-1</f>
        <v>1.8660112870926726E-2</v>
      </c>
      <c r="AH83" s="1">
        <f>(Table2[[#This Row],[Current Month High]]/Table2[[#This Row],[Close Price]])-1</f>
        <v>5.4418729336073612E-2</v>
      </c>
      <c r="AI83">
        <v>29.988383522473399</v>
      </c>
      <c r="AJ83">
        <v>167.34352603917799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-0.12</v>
      </c>
      <c r="AM83" t="s">
        <v>3174</v>
      </c>
      <c r="AN83">
        <v>2.2200000000000002</v>
      </c>
      <c r="AO83" t="s">
        <v>3176</v>
      </c>
      <c r="AP83">
        <v>8.1794995546653995E-2</v>
      </c>
      <c r="AQ83">
        <f>(Table2[[#This Row],[Sharpe Ratio]]-AVERAGE(Table2[Sharpe Ratio]))/_xlfn.STDEV.P(Table2[Sharpe Ratio])</f>
        <v>0.21703895533130929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3.7256695456607529</v>
      </c>
      <c r="AS83">
        <f>_xlfn.RANK.AVG(Table2[[#This Row],[1Y Return vs Nifty Z-Score]],Table2[1Y Return vs Nifty Z-Score])</f>
        <v>87</v>
      </c>
      <c r="AT83">
        <f>_xlfn.RANK.AVG(Table2[[#This Row],[6M Return vs Nifty Z-Score]],Table2[6M Return vs Nifty Z-Score])</f>
        <v>52</v>
      </c>
      <c r="AU83">
        <f>_xlfn.RANK.AVG(Table2[[#This Row],[Sharpe Ratio Z-Score]],Table2[Sharpe Ratio Z-Score])</f>
        <v>283</v>
      </c>
      <c r="AV83">
        <f>(Table2[[#This Row],[Rank 1Y]]+Table2[[#This Row],[Rank 6M]]+Table2[[#This Row],[Rank Sharpe]])/3</f>
        <v>140.66666666666666</v>
      </c>
    </row>
    <row r="84" spans="1:48" x14ac:dyDescent="0.3">
      <c r="A84" t="s">
        <v>149</v>
      </c>
      <c r="B84" t="s">
        <v>150</v>
      </c>
      <c r="C84" t="s">
        <v>3141</v>
      </c>
      <c r="D84" t="s">
        <v>151</v>
      </c>
      <c r="E84">
        <v>184775.77454933</v>
      </c>
      <c r="F84">
        <v>4783.7</v>
      </c>
      <c r="G84">
        <v>67.584034238333004</v>
      </c>
      <c r="H84">
        <f>(Table2[[#This Row],[1Y Return vs Nifty]]-AVERAGE(Table2[1Y Return vs Nifty]))/_xlfn.STDEV.P(Table2[1Y Return vs Nifty])</f>
        <v>0.72421591112681627</v>
      </c>
      <c r="I84">
        <v>8.23062429133814</v>
      </c>
      <c r="J84">
        <f>(Table2[[#This Row],[1M Return vs Nifty]]-AVERAGE(Table2[1M Return vs Nifty]))/_xlfn.STDEV.P(Table2[1M Return vs Nifty])</f>
        <v>0.54639553475914193</v>
      </c>
      <c r="K84">
        <v>45.2494613890306</v>
      </c>
      <c r="L84">
        <f>(Table2[[#This Row],[6M Return vs Nifty]]-AVERAGE(Table2[6M Return vs Nifty]))/_xlfn.STDEV.P(Table2[6M Return vs Nifty])</f>
        <v>1.052950900547786</v>
      </c>
      <c r="M84">
        <v>2.4518802328717801</v>
      </c>
      <c r="N84">
        <f>(Table2[[#This Row],[1W Return vs Nifty]]-AVERAGE(Table2[1W Return vs Nifty]))/_xlfn.STDEV.P(Table2[1W Return vs Nifty])</f>
        <v>-6.9759446102295748E-3</v>
      </c>
      <c r="O84">
        <v>4635.1499999999996</v>
      </c>
      <c r="P84">
        <v>4456.5016460412498</v>
      </c>
      <c r="Q84">
        <v>3785.56135803897</v>
      </c>
      <c r="R84">
        <v>63.4210366518383</v>
      </c>
      <c r="S84" s="1">
        <f>(Table2[[#This Row],[Close Price]]-Table2[[#This Row],[20D EMA]])/Table2[[#This Row],[20D EMA]]</f>
        <v>3.2048585266927755E-2</v>
      </c>
      <c r="T84" s="1">
        <f>(Table2[[#This Row],[Close Price]]-Table2[[#This Row],[50D EMA]])/Table2[[#This Row],[50D EMA]]</f>
        <v>7.3420449479560543E-2</v>
      </c>
      <c r="U84" s="1">
        <f>(Table2[[#This Row],[Close Price]]-Table2[[#This Row],[200D EMA]])/Table2[[#This Row],[200D EMA]]</f>
        <v>0.26366991512141136</v>
      </c>
      <c r="V84">
        <v>1.5635792316645101</v>
      </c>
      <c r="W84">
        <v>4760</v>
      </c>
      <c r="X84">
        <v>4884.8999999999996</v>
      </c>
      <c r="Y84">
        <v>4760</v>
      </c>
      <c r="Z84">
        <v>4908.45</v>
      </c>
      <c r="AA84">
        <v>4760</v>
      </c>
      <c r="AB84">
        <v>4908.45</v>
      </c>
      <c r="AC84" s="1">
        <f>(Table2[[#This Row],[Close Price]]/Table2[[#This Row],[Day Low]])-1</f>
        <v>4.9789915966387266E-3</v>
      </c>
      <c r="AD84" s="1">
        <f>(Table2[[#This Row],[Day High]]/Table2[[#This Row],[Close Price]])-1</f>
        <v>2.1155172774212305E-2</v>
      </c>
      <c r="AE84" s="1">
        <f>(Table2[[#This Row],[Close Price]]/Table2[[#This Row],[Current Week Low]])-1</f>
        <v>4.9789915966387266E-3</v>
      </c>
      <c r="AF84" s="1">
        <f>(Table2[[#This Row],[Current Week High]]/Table2[[#This Row],[Close Price]])-1</f>
        <v>2.6078140351610601E-2</v>
      </c>
      <c r="AG84" s="1">
        <f>(Table2[[#This Row],[Close Price]]/Table2[[#This Row],[Current Month Low]])-1</f>
        <v>4.9789915966387266E-3</v>
      </c>
      <c r="AH84" s="1">
        <f>(Table2[[#This Row],[Current Month High]]/Table2[[#This Row],[Close Price]])-1</f>
        <v>2.6078140351610601E-2</v>
      </c>
      <c r="AI84">
        <v>3.3467817797938801</v>
      </c>
      <c r="AJ84">
        <v>105.014249898215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</v>
      </c>
      <c r="AM84" t="s">
        <v>3176</v>
      </c>
      <c r="AN84">
        <v>11.25</v>
      </c>
      <c r="AO84" t="s">
        <v>3176</v>
      </c>
      <c r="AP84">
        <v>0.11306131468188001</v>
      </c>
      <c r="AQ84">
        <f>(Table2[[#This Row],[Sharpe Ratio]]-AVERAGE(Table2[Sharpe Ratio]))/_xlfn.STDEV.P(Table2[Sharpe Ratio])</f>
        <v>0.58083625831020769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2.8974226601337216</v>
      </c>
      <c r="AS84">
        <f>_xlfn.RANK.AVG(Table2[[#This Row],[1Y Return vs Nifty Z-Score]],Table2[1Y Return vs Nifty Z-Score])</f>
        <v>132</v>
      </c>
      <c r="AT84">
        <f>_xlfn.RANK.AVG(Table2[[#This Row],[6M Return vs Nifty Z-Score]],Table2[6M Return vs Nifty Z-Score])</f>
        <v>93</v>
      </c>
      <c r="AU84">
        <f>_xlfn.RANK.AVG(Table2[[#This Row],[Sharpe Ratio Z-Score]],Table2[Sharpe Ratio Z-Score])</f>
        <v>199</v>
      </c>
      <c r="AV84">
        <f>(Table2[[#This Row],[Rank 1Y]]+Table2[[#This Row],[Rank 6M]]+Table2[[#This Row],[Rank Sharpe]])/3</f>
        <v>141.33333333333334</v>
      </c>
    </row>
    <row r="85" spans="1:48" x14ac:dyDescent="0.3">
      <c r="A85" t="s">
        <v>1167</v>
      </c>
      <c r="B85" t="s">
        <v>1168</v>
      </c>
      <c r="C85" t="s">
        <v>3129</v>
      </c>
      <c r="D85" t="s">
        <v>417</v>
      </c>
      <c r="E85">
        <v>10628.760533646</v>
      </c>
      <c r="F85">
        <v>118.22</v>
      </c>
      <c r="G85">
        <v>82.699030177688797</v>
      </c>
      <c r="H85">
        <f>(Table2[[#This Row],[1Y Return vs Nifty]]-AVERAGE(Table2[1Y Return vs Nifty]))/_xlfn.STDEV.P(Table2[1Y Return vs Nifty])</f>
        <v>0.9801628768663565</v>
      </c>
      <c r="I85">
        <v>86.378670677917796</v>
      </c>
      <c r="J85">
        <f>(Table2[[#This Row],[1M Return vs Nifty]]-AVERAGE(Table2[1M Return vs Nifty]))/_xlfn.STDEV.P(Table2[1M Return vs Nifty])</f>
        <v>7.2954298182736705</v>
      </c>
      <c r="K85">
        <v>45.073498834927904</v>
      </c>
      <c r="L85">
        <f>(Table2[[#This Row],[6M Return vs Nifty]]-AVERAGE(Table2[6M Return vs Nifty]))/_xlfn.STDEV.P(Table2[6M Return vs Nifty])</f>
        <v>1.0472282925558145</v>
      </c>
      <c r="M85">
        <v>12.303025236601201</v>
      </c>
      <c r="N85">
        <f>(Table2[[#This Row],[1W Return vs Nifty]]-AVERAGE(Table2[1W Return vs Nifty]))/_xlfn.STDEV.P(Table2[1W Return vs Nifty])</f>
        <v>1.8343954304298562</v>
      </c>
      <c r="O85">
        <v>102.48</v>
      </c>
      <c r="P85">
        <v>87.938778299751903</v>
      </c>
      <c r="Q85">
        <v>73.711077830496293</v>
      </c>
      <c r="R85">
        <v>69.8239386371134</v>
      </c>
      <c r="S85" s="1">
        <f>(Table2[[#This Row],[Close Price]]-Table2[[#This Row],[20D EMA]])/Table2[[#This Row],[20D EMA]]</f>
        <v>0.15359094457455108</v>
      </c>
      <c r="T85" s="1">
        <f>(Table2[[#This Row],[Close Price]]-Table2[[#This Row],[50D EMA]])/Table2[[#This Row],[50D EMA]]</f>
        <v>0.34434435280679271</v>
      </c>
      <c r="U85" s="1">
        <f>(Table2[[#This Row],[Close Price]]-Table2[[#This Row],[200D EMA]])/Table2[[#This Row],[200D EMA]]</f>
        <v>0.60382948505861012</v>
      </c>
      <c r="V85">
        <v>1.2964000601105099</v>
      </c>
      <c r="W85">
        <v>116.01</v>
      </c>
      <c r="X85">
        <v>123.76</v>
      </c>
      <c r="Y85">
        <v>105.6</v>
      </c>
      <c r="Z85">
        <v>124.8</v>
      </c>
      <c r="AA85">
        <v>105.6</v>
      </c>
      <c r="AB85">
        <v>124.8</v>
      </c>
      <c r="AC85" s="1">
        <f>(Table2[[#This Row],[Close Price]]/Table2[[#This Row],[Day Low]])-1</f>
        <v>1.905008188949231E-2</v>
      </c>
      <c r="AD85" s="1">
        <f>(Table2[[#This Row],[Day High]]/Table2[[#This Row],[Close Price]])-1</f>
        <v>4.6861783116224132E-2</v>
      </c>
      <c r="AE85" s="1">
        <f>(Table2[[#This Row],[Close Price]]/Table2[[#This Row],[Current Week Low]])-1</f>
        <v>0.11950757575757587</v>
      </c>
      <c r="AF85" s="1">
        <f>(Table2[[#This Row],[Current Week High]]/Table2[[#This Row],[Close Price]])-1</f>
        <v>5.5658940957536762E-2</v>
      </c>
      <c r="AG85" s="1">
        <f>(Table2[[#This Row],[Close Price]]/Table2[[#This Row],[Current Month Low]])-1</f>
        <v>0.11950757575757587</v>
      </c>
      <c r="AH85" s="1">
        <f>(Table2[[#This Row],[Current Month High]]/Table2[[#This Row],[Close Price]])-1</f>
        <v>5.5658940957536762E-2</v>
      </c>
      <c r="AI85">
        <v>5.56589409575367</v>
      </c>
      <c r="AJ85">
        <v>127.346153846153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0.67</v>
      </c>
      <c r="AM85" t="s">
        <v>3176</v>
      </c>
      <c r="AN85">
        <v>17.41</v>
      </c>
      <c r="AO85" t="s">
        <v>3176</v>
      </c>
      <c r="AP85">
        <v>9.8951172588465003E-2</v>
      </c>
      <c r="AQ85">
        <f>(Table2[[#This Row],[Sharpe Ratio]]-AVERAGE(Table2[Sharpe Ratio]))/_xlfn.STDEV.P(Table2[Sharpe Ratio])</f>
        <v>0.41665858149342877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11.573874999619127</v>
      </c>
      <c r="AS85">
        <f>_xlfn.RANK.AVG(Table2[[#This Row],[1Y Return vs Nifty Z-Score]],Table2[1Y Return vs Nifty Z-Score])</f>
        <v>104</v>
      </c>
      <c r="AT85">
        <f>_xlfn.RANK.AVG(Table2[[#This Row],[6M Return vs Nifty Z-Score]],Table2[6M Return vs Nifty Z-Score])</f>
        <v>94</v>
      </c>
      <c r="AU85">
        <f>_xlfn.RANK.AVG(Table2[[#This Row],[Sharpe Ratio Z-Score]],Table2[Sharpe Ratio Z-Score])</f>
        <v>234</v>
      </c>
      <c r="AV85">
        <f>(Table2[[#This Row],[Rank 1Y]]+Table2[[#This Row],[Rank 6M]]+Table2[[#This Row],[Rank Sharpe]])/3</f>
        <v>144</v>
      </c>
    </row>
    <row r="86" spans="1:48" x14ac:dyDescent="0.3">
      <c r="A86" t="s">
        <v>256</v>
      </c>
      <c r="B86" t="s">
        <v>257</v>
      </c>
      <c r="C86" t="s">
        <v>3140</v>
      </c>
      <c r="D86" t="s">
        <v>168</v>
      </c>
      <c r="E86">
        <v>102951.31557137</v>
      </c>
      <c r="F86">
        <v>673.55</v>
      </c>
      <c r="G86">
        <v>29.333611700619102</v>
      </c>
      <c r="H86">
        <f>(Table2[[#This Row],[1Y Return vs Nifty]]-AVERAGE(Table2[1Y Return vs Nifty]))/_xlfn.STDEV.P(Table2[1Y Return vs Nifty])</f>
        <v>7.65095123912269E-2</v>
      </c>
      <c r="I86">
        <v>-4.8040431887417601</v>
      </c>
      <c r="J86">
        <f>(Table2[[#This Row],[1M Return vs Nifty]]-AVERAGE(Table2[1M Return vs Nifty]))/_xlfn.STDEV.P(Table2[1M Return vs Nifty])</f>
        <v>-0.57930653669249299</v>
      </c>
      <c r="K86">
        <v>32.8337718997591</v>
      </c>
      <c r="L86">
        <f>(Table2[[#This Row],[6M Return vs Nifty]]-AVERAGE(Table2[6M Return vs Nifty]))/_xlfn.STDEV.P(Table2[6M Return vs Nifty])</f>
        <v>0.64917110626455277</v>
      </c>
      <c r="M86">
        <v>-1.6074311524090099</v>
      </c>
      <c r="N86">
        <f>(Table2[[#This Row],[1W Return vs Nifty]]-AVERAGE(Table2[1W Return vs Nifty]))/_xlfn.STDEV.P(Table2[1W Return vs Nifty])</f>
        <v>-0.76574051303355628</v>
      </c>
      <c r="O86">
        <v>703.61</v>
      </c>
      <c r="P86">
        <v>698.30555137297097</v>
      </c>
      <c r="Q86">
        <v>587.98548518057396</v>
      </c>
      <c r="R86">
        <v>27.223295345613302</v>
      </c>
      <c r="S86" s="1">
        <f>(Table2[[#This Row],[Close Price]]-Table2[[#This Row],[20D EMA]])/Table2[[#This Row],[20D EMA]]</f>
        <v>-4.2722530947542046E-2</v>
      </c>
      <c r="T86" s="1">
        <f>(Table2[[#This Row],[Close Price]]-Table2[[#This Row],[50D EMA]])/Table2[[#This Row],[50D EMA]]</f>
        <v>-3.5450887257444788E-2</v>
      </c>
      <c r="U86" s="1">
        <f>(Table2[[#This Row],[Close Price]]-Table2[[#This Row],[200D EMA]])/Table2[[#This Row],[200D EMA]]</f>
        <v>0.14552147455331929</v>
      </c>
      <c r="V86">
        <v>0.69980608362788999</v>
      </c>
      <c r="W86">
        <v>671.05</v>
      </c>
      <c r="X86">
        <v>691</v>
      </c>
      <c r="Y86">
        <v>671.05</v>
      </c>
      <c r="Z86">
        <v>705</v>
      </c>
      <c r="AA86">
        <v>671.05</v>
      </c>
      <c r="AB86">
        <v>705</v>
      </c>
      <c r="AC86" s="1">
        <f>(Table2[[#This Row],[Close Price]]/Table2[[#This Row],[Day Low]])-1</f>
        <v>3.7255048059012807E-3</v>
      </c>
      <c r="AD86" s="1">
        <f>(Table2[[#This Row],[Day High]]/Table2[[#This Row],[Close Price]])-1</f>
        <v>2.5907505010763998E-2</v>
      </c>
      <c r="AE86" s="1">
        <f>(Table2[[#This Row],[Close Price]]/Table2[[#This Row],[Current Week Low]])-1</f>
        <v>3.7255048059012807E-3</v>
      </c>
      <c r="AF86" s="1">
        <f>(Table2[[#This Row],[Current Week High]]/Table2[[#This Row],[Close Price]])-1</f>
        <v>4.6692895850345195E-2</v>
      </c>
      <c r="AG86" s="1">
        <f>(Table2[[#This Row],[Close Price]]/Table2[[#This Row],[Current Month Low]])-1</f>
        <v>3.7255048059012807E-3</v>
      </c>
      <c r="AH86" s="1">
        <f>(Table2[[#This Row],[Current Month High]]/Table2[[#This Row],[Close Price]])-1</f>
        <v>4.6692895850345195E-2</v>
      </c>
      <c r="AI86">
        <v>16.361071932299001</v>
      </c>
      <c r="AJ86">
        <v>87.513919821826207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-0.03</v>
      </c>
      <c r="AM86" t="s">
        <v>3174</v>
      </c>
      <c r="AN86">
        <v>-8.24</v>
      </c>
      <c r="AO86" t="s">
        <v>3174</v>
      </c>
      <c r="AP86">
        <v>0.22616867333458601</v>
      </c>
      <c r="AQ86">
        <f>(Table2[[#This Row],[Sharpe Ratio]]-AVERAGE(Table2[Sharpe Ratio]))/_xlfn.STDEV.P(Table2[Sharpe Ratio])</f>
        <v>1.896889863691664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1.2775234326213947</v>
      </c>
      <c r="AS86">
        <f>_xlfn.RANK.AVG(Table2[[#This Row],[1Y Return vs Nifty Z-Score]],Table2[1Y Return vs Nifty Z-Score])</f>
        <v>269</v>
      </c>
      <c r="AT86">
        <f>_xlfn.RANK.AVG(Table2[[#This Row],[6M Return vs Nifty Z-Score]],Table2[6M Return vs Nifty Z-Score])</f>
        <v>156</v>
      </c>
      <c r="AU86">
        <f>_xlfn.RANK.AVG(Table2[[#This Row],[Sharpe Ratio Z-Score]],Table2[Sharpe Ratio Z-Score])</f>
        <v>20</v>
      </c>
      <c r="AV86">
        <f>(Table2[[#This Row],[Rank 1Y]]+Table2[[#This Row],[Rank 6M]]+Table2[[#This Row],[Rank Sharpe]])/3</f>
        <v>148.33333333333334</v>
      </c>
    </row>
    <row r="87" spans="1:48" x14ac:dyDescent="0.3">
      <c r="A87" t="s">
        <v>865</v>
      </c>
      <c r="B87" t="s">
        <v>866</v>
      </c>
      <c r="C87" t="s">
        <v>3131</v>
      </c>
      <c r="D87" t="s">
        <v>228</v>
      </c>
      <c r="E87">
        <v>18321.403221</v>
      </c>
      <c r="F87">
        <v>2625.9</v>
      </c>
      <c r="G87">
        <v>112.68942174436199</v>
      </c>
      <c r="H87">
        <f>(Table2[[#This Row],[1Y Return vs Nifty]]-AVERAGE(Table2[1Y Return vs Nifty]))/_xlfn.STDEV.P(Table2[1Y Return vs Nifty])</f>
        <v>1.4879995811319779</v>
      </c>
      <c r="I87">
        <v>21.169535993889099</v>
      </c>
      <c r="J87">
        <f>(Table2[[#This Row],[1M Return vs Nifty]]-AVERAGE(Table2[1M Return vs Nifty]))/_xlfn.STDEV.P(Table2[1M Return vs Nifty])</f>
        <v>1.6638279301885444</v>
      </c>
      <c r="K87">
        <v>45.4805094591797</v>
      </c>
      <c r="L87">
        <f>(Table2[[#This Row],[6M Return vs Nifty]]-AVERAGE(Table2[6M Return vs Nifty]))/_xlfn.STDEV.P(Table2[6M Return vs Nifty])</f>
        <v>1.0604649852319235</v>
      </c>
      <c r="M87">
        <v>7.92341520300916</v>
      </c>
      <c r="N87">
        <f>(Table2[[#This Row],[1W Return vs Nifty]]-AVERAGE(Table2[1W Return vs Nifty]))/_xlfn.STDEV.P(Table2[1W Return vs Nifty])</f>
        <v>1.0157607898229319</v>
      </c>
      <c r="O87">
        <v>2504.27</v>
      </c>
      <c r="P87">
        <v>2295.3369213731498</v>
      </c>
      <c r="Q87">
        <v>1818.79669873742</v>
      </c>
      <c r="R87">
        <v>58.361764342666497</v>
      </c>
      <c r="S87" s="1">
        <f>(Table2[[#This Row],[Close Price]]-Table2[[#This Row],[20D EMA]])/Table2[[#This Row],[20D EMA]]</f>
        <v>4.8569044072723833E-2</v>
      </c>
      <c r="T87" s="1">
        <f>(Table2[[#This Row],[Close Price]]-Table2[[#This Row],[50D EMA]])/Table2[[#This Row],[50D EMA]]</f>
        <v>0.14401505746228141</v>
      </c>
      <c r="U87" s="1">
        <f>(Table2[[#This Row],[Close Price]]-Table2[[#This Row],[200D EMA]])/Table2[[#This Row],[200D EMA]]</f>
        <v>0.44375674412805921</v>
      </c>
      <c r="V87">
        <v>0.87809596158712999</v>
      </c>
      <c r="W87">
        <v>2605.9499999999998</v>
      </c>
      <c r="X87">
        <v>2715.05</v>
      </c>
      <c r="Y87">
        <v>2444.0500000000002</v>
      </c>
      <c r="Z87">
        <v>2774</v>
      </c>
      <c r="AA87">
        <v>2444.0500000000002</v>
      </c>
      <c r="AB87">
        <v>2774</v>
      </c>
      <c r="AC87" s="1">
        <f>(Table2[[#This Row],[Close Price]]/Table2[[#This Row],[Day Low]])-1</f>
        <v>7.6555574742418475E-3</v>
      </c>
      <c r="AD87" s="1">
        <f>(Table2[[#This Row],[Day High]]/Table2[[#This Row],[Close Price]])-1</f>
        <v>3.3950264671160468E-2</v>
      </c>
      <c r="AE87" s="1">
        <f>(Table2[[#This Row],[Close Price]]/Table2[[#This Row],[Current Week Low]])-1</f>
        <v>7.4405188109899489E-2</v>
      </c>
      <c r="AF87" s="1">
        <f>(Table2[[#This Row],[Current Week High]]/Table2[[#This Row],[Close Price]])-1</f>
        <v>5.6399710575421702E-2</v>
      </c>
      <c r="AG87" s="1">
        <f>(Table2[[#This Row],[Close Price]]/Table2[[#This Row],[Current Month Low]])-1</f>
        <v>7.4405188109899489E-2</v>
      </c>
      <c r="AH87" s="1">
        <f>(Table2[[#This Row],[Current Month High]]/Table2[[#This Row],[Close Price]])-1</f>
        <v>5.6399710575421702E-2</v>
      </c>
      <c r="AI87">
        <v>5.6399710575421702</v>
      </c>
      <c r="AJ87">
        <v>142.007280770471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0.45</v>
      </c>
      <c r="AM87" t="s">
        <v>3176</v>
      </c>
      <c r="AN87">
        <v>4.13</v>
      </c>
      <c r="AO87" t="s">
        <v>3176</v>
      </c>
      <c r="AP87">
        <v>7.7569991824565004E-2</v>
      </c>
      <c r="AQ87">
        <f>(Table2[[#This Row],[Sharpe Ratio]]-AVERAGE(Table2[Sharpe Ratio]))/_xlfn.STDEV.P(Table2[Sharpe Ratio])</f>
        <v>0.16787918847406899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5.3959324748494462</v>
      </c>
      <c r="AS87">
        <f>_xlfn.RANK.AVG(Table2[[#This Row],[1Y Return vs Nifty Z-Score]],Table2[1Y Return vs Nifty Z-Score])</f>
        <v>58</v>
      </c>
      <c r="AT87">
        <f>_xlfn.RANK.AVG(Table2[[#This Row],[6M Return vs Nifty Z-Score]],Table2[6M Return vs Nifty Z-Score])</f>
        <v>91</v>
      </c>
      <c r="AU87">
        <f>_xlfn.RANK.AVG(Table2[[#This Row],[Sharpe Ratio Z-Score]],Table2[Sharpe Ratio Z-Score])</f>
        <v>301</v>
      </c>
      <c r="AV87">
        <f>(Table2[[#This Row],[Rank 1Y]]+Table2[[#This Row],[Rank 6M]]+Table2[[#This Row],[Rank Sharpe]])/3</f>
        <v>150</v>
      </c>
    </row>
    <row r="88" spans="1:48" x14ac:dyDescent="0.3">
      <c r="A88" t="s">
        <v>1447</v>
      </c>
      <c r="B88" t="s">
        <v>1448</v>
      </c>
      <c r="C88" t="s">
        <v>3134</v>
      </c>
      <c r="D88" t="s">
        <v>202</v>
      </c>
      <c r="E88">
        <v>7463.0209027000001</v>
      </c>
      <c r="F88">
        <v>519.54999999999995</v>
      </c>
      <c r="G88">
        <v>38.054335920781597</v>
      </c>
      <c r="H88">
        <f>(Table2[[#This Row],[1Y Return vs Nifty]]-AVERAGE(Table2[1Y Return vs Nifty]))/_xlfn.STDEV.P(Table2[1Y Return vs Nifty])</f>
        <v>0.2241802701047774</v>
      </c>
      <c r="I88">
        <v>11.0143775771785</v>
      </c>
      <c r="J88">
        <f>(Table2[[#This Row],[1M Return vs Nifty]]-AVERAGE(Table2[1M Return vs Nifty]))/_xlfn.STDEV.P(Table2[1M Return vs Nifty])</f>
        <v>0.78680648847697165</v>
      </c>
      <c r="K88">
        <v>43.816679565975001</v>
      </c>
      <c r="L88">
        <f>(Table2[[#This Row],[6M Return vs Nifty]]-AVERAGE(Table2[6M Return vs Nifty]))/_xlfn.STDEV.P(Table2[6M Return vs Nifty])</f>
        <v>1.0063543462230295</v>
      </c>
      <c r="M88">
        <v>6.67140490472603</v>
      </c>
      <c r="N88">
        <f>(Table2[[#This Row],[1W Return vs Nifty]]-AVERAGE(Table2[1W Return vs Nifty]))/_xlfn.STDEV.P(Table2[1W Return vs Nifty])</f>
        <v>0.78173561572985162</v>
      </c>
      <c r="O88">
        <v>523.4</v>
      </c>
      <c r="P88">
        <v>496.375874662093</v>
      </c>
      <c r="Q88">
        <v>410.26412138025597</v>
      </c>
      <c r="R88">
        <v>44.366314389517001</v>
      </c>
      <c r="S88" s="1">
        <f>(Table2[[#This Row],[Close Price]]-Table2[[#This Row],[20D EMA]])/Table2[[#This Row],[20D EMA]]</f>
        <v>-7.3557508597631317E-3</v>
      </c>
      <c r="T88" s="1">
        <f>(Table2[[#This Row],[Close Price]]-Table2[[#This Row],[50D EMA]])/Table2[[#This Row],[50D EMA]]</f>
        <v>4.6686647197917715E-2</v>
      </c>
      <c r="U88" s="1">
        <f>(Table2[[#This Row],[Close Price]]-Table2[[#This Row],[200D EMA]])/Table2[[#This Row],[200D EMA]]</f>
        <v>0.26637932230601186</v>
      </c>
      <c r="V88">
        <v>0.81987800649601705</v>
      </c>
      <c r="W88">
        <v>516.54999999999995</v>
      </c>
      <c r="X88">
        <v>559.54999999999995</v>
      </c>
      <c r="Y88">
        <v>516.54999999999995</v>
      </c>
      <c r="Z88">
        <v>559.54999999999995</v>
      </c>
      <c r="AA88">
        <v>516.54999999999995</v>
      </c>
      <c r="AB88">
        <v>559.54999999999995</v>
      </c>
      <c r="AC88" s="1">
        <f>(Table2[[#This Row],[Close Price]]/Table2[[#This Row],[Day Low]])-1</f>
        <v>5.8077630432677996E-3</v>
      </c>
      <c r="AD88" s="1">
        <f>(Table2[[#This Row],[Day High]]/Table2[[#This Row],[Close Price]])-1</f>
        <v>7.6989702627273671E-2</v>
      </c>
      <c r="AE88" s="1">
        <f>(Table2[[#This Row],[Close Price]]/Table2[[#This Row],[Current Week Low]])-1</f>
        <v>5.8077630432677996E-3</v>
      </c>
      <c r="AF88" s="1">
        <f>(Table2[[#This Row],[Current Week High]]/Table2[[#This Row],[Close Price]])-1</f>
        <v>7.6989702627273671E-2</v>
      </c>
      <c r="AG88" s="1">
        <f>(Table2[[#This Row],[Close Price]]/Table2[[#This Row],[Current Month Low]])-1</f>
        <v>5.8077630432677996E-3</v>
      </c>
      <c r="AH88" s="1">
        <f>(Table2[[#This Row],[Current Month High]]/Table2[[#This Row],[Close Price]])-1</f>
        <v>7.6989702627273671E-2</v>
      </c>
      <c r="AI88">
        <v>7.69897026272736</v>
      </c>
      <c r="AJ88">
        <v>91.327563984533199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0.22</v>
      </c>
      <c r="AM88" t="s">
        <v>3176</v>
      </c>
      <c r="AN88">
        <v>-3.27</v>
      </c>
      <c r="AO88" t="s">
        <v>3174</v>
      </c>
      <c r="AP88">
        <v>0.14980631105238701</v>
      </c>
      <c r="AQ88">
        <f>(Table2[[#This Row],[Sharpe Ratio]]-AVERAGE(Table2[Sharpe Ratio]))/_xlfn.STDEV.P(Table2[Sharpe Ratio])</f>
        <v>1.008380367987614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3.8074570885222441</v>
      </c>
      <c r="AS88">
        <f>_xlfn.RANK.AVG(Table2[[#This Row],[1Y Return vs Nifty Z-Score]],Table2[1Y Return vs Nifty Z-Score])</f>
        <v>237</v>
      </c>
      <c r="AT88">
        <f>_xlfn.RANK.AVG(Table2[[#This Row],[6M Return vs Nifty Z-Score]],Table2[6M Return vs Nifty Z-Score])</f>
        <v>99</v>
      </c>
      <c r="AU88">
        <f>_xlfn.RANK.AVG(Table2[[#This Row],[Sharpe Ratio Z-Score]],Table2[Sharpe Ratio Z-Score])</f>
        <v>115</v>
      </c>
      <c r="AV88">
        <f>(Table2[[#This Row],[Rank 1Y]]+Table2[[#This Row],[Rank 6M]]+Table2[[#This Row],[Rank Sharpe]])/3</f>
        <v>150.33333333333334</v>
      </c>
    </row>
    <row r="89" spans="1:48" x14ac:dyDescent="0.3">
      <c r="A89" t="s">
        <v>82</v>
      </c>
      <c r="B89" t="s">
        <v>83</v>
      </c>
      <c r="C89" t="s">
        <v>3134</v>
      </c>
      <c r="D89" t="s">
        <v>60</v>
      </c>
      <c r="E89">
        <v>323293.99597007898</v>
      </c>
      <c r="F89">
        <v>2698.1</v>
      </c>
      <c r="G89">
        <v>44.365439416340301</v>
      </c>
      <c r="H89">
        <f>(Table2[[#This Row],[1Y Return vs Nifty]]-AVERAGE(Table2[1Y Return vs Nifty]))/_xlfn.STDEV.P(Table2[1Y Return vs Nifty])</f>
        <v>0.33104816452151259</v>
      </c>
      <c r="I89">
        <v>-4.07609169091032</v>
      </c>
      <c r="J89">
        <f>(Table2[[#This Row],[1M Return vs Nifty]]-AVERAGE(Table2[1M Return vs Nifty]))/_xlfn.STDEV.P(Table2[1M Return vs Nifty])</f>
        <v>-0.51643907112212095</v>
      </c>
      <c r="K89">
        <v>26.3326787484805</v>
      </c>
      <c r="L89">
        <f>(Table2[[#This Row],[6M Return vs Nifty]]-AVERAGE(Table2[6M Return vs Nifty]))/_xlfn.STDEV.P(Table2[6M Return vs Nifty])</f>
        <v>0.43774426142378081</v>
      </c>
      <c r="M89">
        <v>-0.34961913438845399</v>
      </c>
      <c r="N89">
        <f>(Table2[[#This Row],[1W Return vs Nifty]]-AVERAGE(Table2[1W Return vs Nifty]))/_xlfn.STDEV.P(Table2[1W Return vs Nifty])</f>
        <v>-0.53063088422516547</v>
      </c>
      <c r="O89">
        <v>2761.17</v>
      </c>
      <c r="P89">
        <v>2740.3265305861601</v>
      </c>
      <c r="Q89">
        <v>2304.0626008651402</v>
      </c>
      <c r="R89">
        <v>34.640703040893001</v>
      </c>
      <c r="S89" s="1">
        <f>(Table2[[#This Row],[Close Price]]-Table2[[#This Row],[20D EMA]])/Table2[[#This Row],[20D EMA]]</f>
        <v>-2.2841766352669397E-2</v>
      </c>
      <c r="T89" s="1">
        <f>(Table2[[#This Row],[Close Price]]-Table2[[#This Row],[50D EMA]])/Table2[[#This Row],[50D EMA]]</f>
        <v>-1.5409306195757566E-2</v>
      </c>
      <c r="U89" s="1">
        <f>(Table2[[#This Row],[Close Price]]-Table2[[#This Row],[200D EMA]])/Table2[[#This Row],[200D EMA]]</f>
        <v>0.17101853004640788</v>
      </c>
      <c r="V89">
        <v>0.78064726478739199</v>
      </c>
      <c r="W89">
        <v>2680.1</v>
      </c>
      <c r="X89">
        <v>2738.9</v>
      </c>
      <c r="Y89">
        <v>2680.1</v>
      </c>
      <c r="Z89">
        <v>2848.8</v>
      </c>
      <c r="AA89">
        <v>2680.1</v>
      </c>
      <c r="AB89">
        <v>2848.8</v>
      </c>
      <c r="AC89" s="1">
        <f>(Table2[[#This Row],[Close Price]]/Table2[[#This Row],[Day Low]])-1</f>
        <v>6.7161673071900463E-3</v>
      </c>
      <c r="AD89" s="1">
        <f>(Table2[[#This Row],[Day High]]/Table2[[#This Row],[Close Price]])-1</f>
        <v>1.5121752344242401E-2</v>
      </c>
      <c r="AE89" s="1">
        <f>(Table2[[#This Row],[Close Price]]/Table2[[#This Row],[Current Week Low]])-1</f>
        <v>6.7161673071900463E-3</v>
      </c>
      <c r="AF89" s="1">
        <f>(Table2[[#This Row],[Current Week High]]/Table2[[#This Row],[Close Price]])-1</f>
        <v>5.5854119565620364E-2</v>
      </c>
      <c r="AG89" s="1">
        <f>(Table2[[#This Row],[Close Price]]/Table2[[#This Row],[Current Month Low]])-1</f>
        <v>6.7161673071900463E-3</v>
      </c>
      <c r="AH89" s="1">
        <f>(Table2[[#This Row],[Current Month High]]/Table2[[#This Row],[Close Price]])-1</f>
        <v>5.5854119565620364E-2</v>
      </c>
      <c r="AI89">
        <v>11.6897075719951</v>
      </c>
      <c r="AJ89">
        <v>86.075862068965506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-0.09</v>
      </c>
      <c r="AM89" t="s">
        <v>3174</v>
      </c>
      <c r="AN89">
        <v>-2.57</v>
      </c>
      <c r="AO89" t="s">
        <v>3174</v>
      </c>
      <c r="AP89">
        <v>0.19562752959819901</v>
      </c>
      <c r="AQ89">
        <f>(Table2[[#This Row],[Sharpe Ratio]]-AVERAGE(Table2[Sharpe Ratio]))/_xlfn.STDEV.P(Table2[Sharpe Ratio])</f>
        <v>1.5415302937616504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1.2632527643596574</v>
      </c>
      <c r="AS89">
        <f>_xlfn.RANK.AVG(Table2[[#This Row],[1Y Return vs Nifty Z-Score]],Table2[1Y Return vs Nifty Z-Score])</f>
        <v>208</v>
      </c>
      <c r="AT89">
        <f>_xlfn.RANK.AVG(Table2[[#This Row],[6M Return vs Nifty Z-Score]],Table2[6M Return vs Nifty Z-Score])</f>
        <v>201</v>
      </c>
      <c r="AU89">
        <f>_xlfn.RANK.AVG(Table2[[#This Row],[Sharpe Ratio Z-Score]],Table2[Sharpe Ratio Z-Score])</f>
        <v>42</v>
      </c>
      <c r="AV89">
        <f>(Table2[[#This Row],[Rank 1Y]]+Table2[[#This Row],[Rank 6M]]+Table2[[#This Row],[Rank Sharpe]])/3</f>
        <v>150.33333333333334</v>
      </c>
    </row>
    <row r="90" spans="1:48" x14ac:dyDescent="0.3">
      <c r="A90" t="s">
        <v>96</v>
      </c>
      <c r="B90" t="s">
        <v>97</v>
      </c>
      <c r="C90" t="s">
        <v>3134</v>
      </c>
      <c r="D90" t="s">
        <v>98</v>
      </c>
      <c r="E90">
        <v>302438.78204008</v>
      </c>
      <c r="F90">
        <v>10830.1</v>
      </c>
      <c r="G90">
        <v>104.499407567278</v>
      </c>
      <c r="H90">
        <f>(Table2[[#This Row],[1Y Return vs Nifty]]-AVERAGE(Table2[1Y Return vs Nifty]))/_xlfn.STDEV.P(Table2[1Y Return vs Nifty])</f>
        <v>1.3493155029887323</v>
      </c>
      <c r="I90">
        <v>10.4565938220207</v>
      </c>
      <c r="J90">
        <f>(Table2[[#This Row],[1M Return vs Nifty]]-AVERAGE(Table2[1M Return vs Nifty]))/_xlfn.STDEV.P(Table2[1M Return vs Nifty])</f>
        <v>0.73863507715690635</v>
      </c>
      <c r="K90">
        <v>15.264984739889901</v>
      </c>
      <c r="L90">
        <f>(Table2[[#This Row],[6M Return vs Nifty]]-AVERAGE(Table2[6M Return vs Nifty]))/_xlfn.STDEV.P(Table2[6M Return vs Nifty])</f>
        <v>7.7803622296158614E-2</v>
      </c>
      <c r="M90">
        <v>1.7746164580714601</v>
      </c>
      <c r="N90">
        <f>(Table2[[#This Row],[1W Return vs Nifty]]-AVERAGE(Table2[1W Return vs Nifty]))/_xlfn.STDEV.P(Table2[1W Return vs Nifty])</f>
        <v>-0.13356976977438895</v>
      </c>
      <c r="O90">
        <v>10450.57</v>
      </c>
      <c r="P90">
        <v>9991.4079672525895</v>
      </c>
      <c r="Q90">
        <v>8550.2335454873391</v>
      </c>
      <c r="R90">
        <v>65.539829720741594</v>
      </c>
      <c r="S90" s="1">
        <f>(Table2[[#This Row],[Close Price]]-Table2[[#This Row],[20D EMA]])/Table2[[#This Row],[20D EMA]]</f>
        <v>3.6316679377297184E-2</v>
      </c>
      <c r="T90" s="1">
        <f>(Table2[[#This Row],[Close Price]]-Table2[[#This Row],[50D EMA]])/Table2[[#This Row],[50D EMA]]</f>
        <v>8.3941325936872146E-2</v>
      </c>
      <c r="U90" s="1">
        <f>(Table2[[#This Row],[Close Price]]-Table2[[#This Row],[200D EMA]])/Table2[[#This Row],[200D EMA]]</f>
        <v>0.26664376386723776</v>
      </c>
      <c r="V90">
        <v>1.3303068592795799</v>
      </c>
      <c r="W90">
        <v>10796.25</v>
      </c>
      <c r="X90">
        <v>10913.95</v>
      </c>
      <c r="Y90">
        <v>10796.25</v>
      </c>
      <c r="Z90">
        <v>11154.1</v>
      </c>
      <c r="AA90">
        <v>10796.25</v>
      </c>
      <c r="AB90">
        <v>11154.1</v>
      </c>
      <c r="AC90" s="1">
        <f>(Table2[[#This Row],[Close Price]]/Table2[[#This Row],[Day Low]])-1</f>
        <v>3.1353479217322011E-3</v>
      </c>
      <c r="AD90" s="1">
        <f>(Table2[[#This Row],[Day High]]/Table2[[#This Row],[Close Price]])-1</f>
        <v>7.7423107819871717E-3</v>
      </c>
      <c r="AE90" s="1">
        <f>(Table2[[#This Row],[Close Price]]/Table2[[#This Row],[Current Week Low]])-1</f>
        <v>3.1353479217322011E-3</v>
      </c>
      <c r="AF90" s="1">
        <f>(Table2[[#This Row],[Current Week High]]/Table2[[#This Row],[Close Price]])-1</f>
        <v>2.9916621268501586E-2</v>
      </c>
      <c r="AG90" s="1">
        <f>(Table2[[#This Row],[Close Price]]/Table2[[#This Row],[Current Month Low]])-1</f>
        <v>3.1353479217322011E-3</v>
      </c>
      <c r="AH90" s="1">
        <f>(Table2[[#This Row],[Current Month High]]/Table2[[#This Row],[Close Price]])-1</f>
        <v>2.9916621268501586E-2</v>
      </c>
      <c r="AI90">
        <v>2.9916621268501502</v>
      </c>
      <c r="AJ90">
        <v>132.65520945220101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0.11</v>
      </c>
      <c r="AM90" t="s">
        <v>3176</v>
      </c>
      <c r="AN90">
        <v>9.93</v>
      </c>
      <c r="AO90" t="s">
        <v>3176</v>
      </c>
      <c r="AP90">
        <v>0.16659701046377901</v>
      </c>
      <c r="AQ90">
        <f>(Table2[[#This Row],[Sharpe Ratio]]-AVERAGE(Table2[Sharpe Ratio]))/_xlfn.STDEV.P(Table2[Sharpe Ratio])</f>
        <v>1.2037475020136905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3.2359319346810986</v>
      </c>
      <c r="AS90">
        <f>_xlfn.RANK.AVG(Table2[[#This Row],[1Y Return vs Nifty Z-Score]],Table2[1Y Return vs Nifty Z-Score])</f>
        <v>66</v>
      </c>
      <c r="AT90">
        <f>_xlfn.RANK.AVG(Table2[[#This Row],[6M Return vs Nifty Z-Score]],Table2[6M Return vs Nifty Z-Score])</f>
        <v>303</v>
      </c>
      <c r="AU90">
        <f>_xlfn.RANK.AVG(Table2[[#This Row],[Sharpe Ratio Z-Score]],Table2[Sharpe Ratio Z-Score])</f>
        <v>84</v>
      </c>
      <c r="AV90">
        <f>(Table2[[#This Row],[Rank 1Y]]+Table2[[#This Row],[Rank 6M]]+Table2[[#This Row],[Rank Sharpe]])/3</f>
        <v>151</v>
      </c>
    </row>
    <row r="91" spans="1:48" x14ac:dyDescent="0.3">
      <c r="A91" t="s">
        <v>501</v>
      </c>
      <c r="B91" t="s">
        <v>502</v>
      </c>
      <c r="C91" t="s">
        <v>3133</v>
      </c>
      <c r="D91" t="s">
        <v>54</v>
      </c>
      <c r="E91">
        <v>41849.925088465003</v>
      </c>
      <c r="F91">
        <v>3350.35</v>
      </c>
      <c r="G91">
        <v>65.862350370502099</v>
      </c>
      <c r="H91">
        <f>(Table2[[#This Row],[1Y Return vs Nifty]]-AVERAGE(Table2[1Y Return vs Nifty]))/_xlfn.STDEV.P(Table2[1Y Return vs Nifty])</f>
        <v>0.69506209833705135</v>
      </c>
      <c r="I91">
        <v>13.916294975450599</v>
      </c>
      <c r="J91">
        <f>(Table2[[#This Row],[1M Return vs Nifty]]-AVERAGE(Table2[1M Return vs Nifty]))/_xlfn.STDEV.P(Table2[1M Return vs Nifty])</f>
        <v>1.0374223504779574</v>
      </c>
      <c r="K91">
        <v>50.2416955562135</v>
      </c>
      <c r="L91">
        <f>(Table2[[#This Row],[6M Return vs Nifty]]-AVERAGE(Table2[6M Return vs Nifty]))/_xlfn.STDEV.P(Table2[6M Return vs Nifty])</f>
        <v>1.2153070296037418</v>
      </c>
      <c r="M91">
        <v>7.0237559388218704</v>
      </c>
      <c r="N91">
        <f>(Table2[[#This Row],[1W Return vs Nifty]]-AVERAGE(Table2[1W Return vs Nifty]))/_xlfn.STDEV.P(Table2[1W Return vs Nifty])</f>
        <v>0.84759690473780258</v>
      </c>
      <c r="O91">
        <v>3086.58</v>
      </c>
      <c r="P91">
        <v>2822.5246047841201</v>
      </c>
      <c r="Q91">
        <v>2342.5062170727902</v>
      </c>
      <c r="R91">
        <v>74.849608549987394</v>
      </c>
      <c r="S91" s="1">
        <f>(Table2[[#This Row],[Close Price]]-Table2[[#This Row],[20D EMA]])/Table2[[#This Row],[20D EMA]]</f>
        <v>8.5457043070323785E-2</v>
      </c>
      <c r="T91" s="1">
        <f>(Table2[[#This Row],[Close Price]]-Table2[[#This Row],[50D EMA]])/Table2[[#This Row],[50D EMA]]</f>
        <v>0.18700471001075661</v>
      </c>
      <c r="U91" s="1">
        <f>(Table2[[#This Row],[Close Price]]-Table2[[#This Row],[200D EMA]])/Table2[[#This Row],[200D EMA]]</f>
        <v>0.43024166833871519</v>
      </c>
      <c r="V91">
        <v>1.07086815403113</v>
      </c>
      <c r="W91">
        <v>3292.05</v>
      </c>
      <c r="X91">
        <v>3409.4</v>
      </c>
      <c r="Y91">
        <v>3145.05</v>
      </c>
      <c r="Z91">
        <v>3409.4</v>
      </c>
      <c r="AA91">
        <v>3145.05</v>
      </c>
      <c r="AB91">
        <v>3409.4</v>
      </c>
      <c r="AC91" s="1">
        <f>(Table2[[#This Row],[Close Price]]/Table2[[#This Row],[Day Low]])-1</f>
        <v>1.7709330052702699E-2</v>
      </c>
      <c r="AD91" s="1">
        <f>(Table2[[#This Row],[Day High]]/Table2[[#This Row],[Close Price]])-1</f>
        <v>1.7625024251197718E-2</v>
      </c>
      <c r="AE91" s="1">
        <f>(Table2[[#This Row],[Close Price]]/Table2[[#This Row],[Current Week Low]])-1</f>
        <v>6.5277181602836132E-2</v>
      </c>
      <c r="AF91" s="1">
        <f>(Table2[[#This Row],[Current Week High]]/Table2[[#This Row],[Close Price]])-1</f>
        <v>1.7625024251197718E-2</v>
      </c>
      <c r="AG91" s="1">
        <f>(Table2[[#This Row],[Close Price]]/Table2[[#This Row],[Current Month Low]])-1</f>
        <v>6.5277181602836132E-2</v>
      </c>
      <c r="AH91" s="1">
        <f>(Table2[[#This Row],[Current Month High]]/Table2[[#This Row],[Close Price]])-1</f>
        <v>1.7625024251197718E-2</v>
      </c>
      <c r="AI91">
        <v>1.7625024251197701</v>
      </c>
      <c r="AJ91">
        <v>103.04536226174901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</v>
      </c>
      <c r="AM91" t="s">
        <v>3176</v>
      </c>
      <c r="AN91">
        <v>8.86</v>
      </c>
      <c r="AO91" t="s">
        <v>3176</v>
      </c>
      <c r="AP91">
        <v>9.7668721440747994E-2</v>
      </c>
      <c r="AQ91">
        <f>(Table2[[#This Row],[Sharpe Ratio]]-AVERAGE(Table2[Sharpe Ratio]))/_xlfn.STDEV.P(Table2[Sharpe Ratio])</f>
        <v>0.40173670128348737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4.1971250844400405</v>
      </c>
      <c r="AS91">
        <f>_xlfn.RANK.AVG(Table2[[#This Row],[1Y Return vs Nifty Z-Score]],Table2[1Y Return vs Nifty Z-Score])</f>
        <v>140</v>
      </c>
      <c r="AT91">
        <f>_xlfn.RANK.AVG(Table2[[#This Row],[6M Return vs Nifty Z-Score]],Table2[6M Return vs Nifty Z-Score])</f>
        <v>76</v>
      </c>
      <c r="AU91">
        <f>_xlfn.RANK.AVG(Table2[[#This Row],[Sharpe Ratio Z-Score]],Table2[Sharpe Ratio Z-Score])</f>
        <v>237</v>
      </c>
      <c r="AV91">
        <f>(Table2[[#This Row],[Rank 1Y]]+Table2[[#This Row],[Rank 6M]]+Table2[[#This Row],[Rank Sharpe]])/3</f>
        <v>151</v>
      </c>
    </row>
    <row r="92" spans="1:48" x14ac:dyDescent="0.3">
      <c r="A92" t="s">
        <v>711</v>
      </c>
      <c r="B92" t="s">
        <v>712</v>
      </c>
      <c r="C92" t="s">
        <v>3133</v>
      </c>
      <c r="D92" t="s">
        <v>713</v>
      </c>
      <c r="E92">
        <v>25886.323244225001</v>
      </c>
      <c r="F92">
        <v>2555.65</v>
      </c>
      <c r="G92">
        <v>59.804941191664398</v>
      </c>
      <c r="H92">
        <f>(Table2[[#This Row],[1Y Return vs Nifty]]-AVERAGE(Table2[1Y Return vs Nifty]))/_xlfn.STDEV.P(Table2[1Y Return vs Nifty])</f>
        <v>0.59249008933441927</v>
      </c>
      <c r="I92">
        <v>37.397860678882303</v>
      </c>
      <c r="J92">
        <f>(Table2[[#This Row],[1M Return vs Nifty]]-AVERAGE(Table2[1M Return vs Nifty]))/_xlfn.STDEV.P(Table2[1M Return vs Nifty])</f>
        <v>3.0653411442390626</v>
      </c>
      <c r="K92">
        <v>50.979293299842503</v>
      </c>
      <c r="L92">
        <f>(Table2[[#This Row],[6M Return vs Nifty]]-AVERAGE(Table2[6M Return vs Nifty]))/_xlfn.STDEV.P(Table2[6M Return vs Nifty])</f>
        <v>1.2392949897926344</v>
      </c>
      <c r="M92">
        <v>12.927923705551899</v>
      </c>
      <c r="N92">
        <f>(Table2[[#This Row],[1W Return vs Nifty]]-AVERAGE(Table2[1W Return vs Nifty]))/_xlfn.STDEV.P(Table2[1W Return vs Nifty])</f>
        <v>1.951201157337396</v>
      </c>
      <c r="O92">
        <v>2285.58</v>
      </c>
      <c r="P92">
        <v>2114.38953686491</v>
      </c>
      <c r="Q92">
        <v>1768.75920900351</v>
      </c>
      <c r="R92">
        <v>84.992442773239304</v>
      </c>
      <c r="S92" s="1">
        <f>(Table2[[#This Row],[Close Price]]-Table2[[#This Row],[20D EMA]])/Table2[[#This Row],[20D EMA]]</f>
        <v>0.11816256705081431</v>
      </c>
      <c r="T92" s="1">
        <f>(Table2[[#This Row],[Close Price]]-Table2[[#This Row],[50D EMA]])/Table2[[#This Row],[50D EMA]]</f>
        <v>0.20869402512716015</v>
      </c>
      <c r="U92" s="1">
        <f>(Table2[[#This Row],[Close Price]]-Table2[[#This Row],[200D EMA]])/Table2[[#This Row],[200D EMA]]</f>
        <v>0.44488293657552824</v>
      </c>
      <c r="V92">
        <v>1.4618810966328599</v>
      </c>
      <c r="W92">
        <v>2525.3000000000002</v>
      </c>
      <c r="X92">
        <v>2615</v>
      </c>
      <c r="Y92">
        <v>2345.0500000000002</v>
      </c>
      <c r="Z92">
        <v>2686.6</v>
      </c>
      <c r="AA92">
        <v>2345.0500000000002</v>
      </c>
      <c r="AB92">
        <v>2686.6</v>
      </c>
      <c r="AC92" s="1">
        <f>(Table2[[#This Row],[Close Price]]/Table2[[#This Row],[Day Low]])-1</f>
        <v>1.2018374054567627E-2</v>
      </c>
      <c r="AD92" s="1">
        <f>(Table2[[#This Row],[Day High]]/Table2[[#This Row],[Close Price]])-1</f>
        <v>2.3223054800148635E-2</v>
      </c>
      <c r="AE92" s="1">
        <f>(Table2[[#This Row],[Close Price]]/Table2[[#This Row],[Current Week Low]])-1</f>
        <v>8.9806187501332513E-2</v>
      </c>
      <c r="AF92" s="1">
        <f>(Table2[[#This Row],[Current Week High]]/Table2[[#This Row],[Close Price]])-1</f>
        <v>5.1239410717429879E-2</v>
      </c>
      <c r="AG92" s="1">
        <f>(Table2[[#This Row],[Close Price]]/Table2[[#This Row],[Current Month Low]])-1</f>
        <v>8.9806187501332513E-2</v>
      </c>
      <c r="AH92" s="1">
        <f>(Table2[[#This Row],[Current Month High]]/Table2[[#This Row],[Close Price]])-1</f>
        <v>5.1239410717429879E-2</v>
      </c>
      <c r="AI92">
        <v>5.1239410717429799</v>
      </c>
      <c r="AJ92">
        <v>104.43564514838801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0.11</v>
      </c>
      <c r="AM92" t="s">
        <v>3176</v>
      </c>
      <c r="AN92">
        <v>17.07</v>
      </c>
      <c r="AO92" t="s">
        <v>3176</v>
      </c>
      <c r="AP92">
        <v>9.9628756536372001E-2</v>
      </c>
      <c r="AQ92">
        <f>(Table2[[#This Row],[Sharpe Ratio]]-AVERAGE(Table2[Sharpe Ratio]))/_xlfn.STDEV.P(Table2[Sharpe Ratio])</f>
        <v>0.42454256718820277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7.2728699478917154</v>
      </c>
      <c r="AS92">
        <f>_xlfn.RANK.AVG(Table2[[#This Row],[1Y Return vs Nifty Z-Score]],Table2[1Y Return vs Nifty Z-Score])</f>
        <v>155</v>
      </c>
      <c r="AT92">
        <f>_xlfn.RANK.AVG(Table2[[#This Row],[6M Return vs Nifty Z-Score]],Table2[6M Return vs Nifty Z-Score])</f>
        <v>72</v>
      </c>
      <c r="AU92">
        <f>_xlfn.RANK.AVG(Table2[[#This Row],[Sharpe Ratio Z-Score]],Table2[Sharpe Ratio Z-Score])</f>
        <v>230</v>
      </c>
      <c r="AV92">
        <f>(Table2[[#This Row],[Rank 1Y]]+Table2[[#This Row],[Rank 6M]]+Table2[[#This Row],[Rank Sharpe]])/3</f>
        <v>152.33333333333334</v>
      </c>
    </row>
    <row r="93" spans="1:48" x14ac:dyDescent="0.3">
      <c r="A93" t="s">
        <v>650</v>
      </c>
      <c r="B93" t="s">
        <v>651</v>
      </c>
      <c r="C93" t="s">
        <v>3129</v>
      </c>
      <c r="D93" t="s">
        <v>550</v>
      </c>
      <c r="E93">
        <v>29291.35</v>
      </c>
      <c r="F93">
        <v>1401.5</v>
      </c>
      <c r="G93">
        <v>102.868896146501</v>
      </c>
      <c r="H93">
        <f>(Table2[[#This Row],[1Y Return vs Nifty]]-AVERAGE(Table2[1Y Return vs Nifty]))/_xlfn.STDEV.P(Table2[1Y Return vs Nifty])</f>
        <v>1.3217055418332067</v>
      </c>
      <c r="I93">
        <v>17.017221179074301</v>
      </c>
      <c r="J93">
        <f>(Table2[[#This Row],[1M Return vs Nifty]]-AVERAGE(Table2[1M Return vs Nifty]))/_xlfn.STDEV.P(Table2[1M Return vs Nifty])</f>
        <v>1.3052250432718098</v>
      </c>
      <c r="K93">
        <v>42.0208145432726</v>
      </c>
      <c r="L93">
        <f>(Table2[[#This Row],[6M Return vs Nifty]]-AVERAGE(Table2[6M Return vs Nifty]))/_xlfn.STDEV.P(Table2[6M Return vs Nifty])</f>
        <v>0.9479496953936235</v>
      </c>
      <c r="M93">
        <v>0.51813611562192396</v>
      </c>
      <c r="N93">
        <f>(Table2[[#This Row],[1W Return vs Nifty]]-AVERAGE(Table2[1W Return vs Nifty]))/_xlfn.STDEV.P(Table2[1W Return vs Nifty])</f>
        <v>-0.36843048241350307</v>
      </c>
      <c r="O93">
        <v>1398.09</v>
      </c>
      <c r="P93">
        <v>1295.7182922526399</v>
      </c>
      <c r="Q93">
        <v>1054.48253765289</v>
      </c>
      <c r="R93">
        <v>43.805830405475803</v>
      </c>
      <c r="S93" s="1">
        <f>(Table2[[#This Row],[Close Price]]-Table2[[#This Row],[20D EMA]])/Table2[[#This Row],[20D EMA]]</f>
        <v>2.4390418356472631E-3</v>
      </c>
      <c r="T93" s="1">
        <f>(Table2[[#This Row],[Close Price]]-Table2[[#This Row],[50D EMA]])/Table2[[#This Row],[50D EMA]]</f>
        <v>8.1639433802741052E-2</v>
      </c>
      <c r="U93" s="1">
        <f>(Table2[[#This Row],[Close Price]]-Table2[[#This Row],[200D EMA]])/Table2[[#This Row],[200D EMA]]</f>
        <v>0.32908791749128025</v>
      </c>
      <c r="V93">
        <v>1.0498873087179801</v>
      </c>
      <c r="W93">
        <v>1400</v>
      </c>
      <c r="X93">
        <v>1434.15</v>
      </c>
      <c r="Y93">
        <v>1400</v>
      </c>
      <c r="Z93">
        <v>1454</v>
      </c>
      <c r="AA93">
        <v>1400</v>
      </c>
      <c r="AB93">
        <v>1454</v>
      </c>
      <c r="AC93" s="1">
        <f>(Table2[[#This Row],[Close Price]]/Table2[[#This Row],[Day Low]])-1</f>
        <v>1.071428571428612E-3</v>
      </c>
      <c r="AD93" s="1">
        <f>(Table2[[#This Row],[Day High]]/Table2[[#This Row],[Close Price]])-1</f>
        <v>2.3296468069925247E-2</v>
      </c>
      <c r="AE93" s="1">
        <f>(Table2[[#This Row],[Close Price]]/Table2[[#This Row],[Current Week Low]])-1</f>
        <v>1.071428571428612E-3</v>
      </c>
      <c r="AF93" s="1">
        <f>(Table2[[#This Row],[Current Week High]]/Table2[[#This Row],[Close Price]])-1</f>
        <v>3.7459864430966716E-2</v>
      </c>
      <c r="AG93" s="1">
        <f>(Table2[[#This Row],[Close Price]]/Table2[[#This Row],[Current Month Low]])-1</f>
        <v>1.071428571428612E-3</v>
      </c>
      <c r="AH93" s="1">
        <f>(Table2[[#This Row],[Current Month High]]/Table2[[#This Row],[Close Price]])-1</f>
        <v>3.7459864430966716E-2</v>
      </c>
      <c r="AI93">
        <v>18.7584730645736</v>
      </c>
      <c r="AJ93">
        <v>133.75865232257499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0.33</v>
      </c>
      <c r="AM93" t="s">
        <v>3176</v>
      </c>
      <c r="AN93">
        <v>-2.2000000000000002</v>
      </c>
      <c r="AO93" t="s">
        <v>3174</v>
      </c>
      <c r="AP93">
        <v>8.2947940685021995E-2</v>
      </c>
      <c r="AQ93">
        <f>(Table2[[#This Row],[Sharpe Ratio]]-AVERAGE(Table2[Sharpe Ratio]))/_xlfn.STDEV.P(Table2[Sharpe Ratio])</f>
        <v>0.23045397646017488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3.4369037745453119</v>
      </c>
      <c r="AS93">
        <f>_xlfn.RANK.AVG(Table2[[#This Row],[1Y Return vs Nifty Z-Score]],Table2[1Y Return vs Nifty Z-Score])</f>
        <v>70</v>
      </c>
      <c r="AT93">
        <f>_xlfn.RANK.AVG(Table2[[#This Row],[6M Return vs Nifty Z-Score]],Table2[6M Return vs Nifty Z-Score])</f>
        <v>109</v>
      </c>
      <c r="AU93">
        <f>_xlfn.RANK.AVG(Table2[[#This Row],[Sharpe Ratio Z-Score]],Table2[Sharpe Ratio Z-Score])</f>
        <v>278</v>
      </c>
      <c r="AV93">
        <f>(Table2[[#This Row],[Rank 1Y]]+Table2[[#This Row],[Rank 6M]]+Table2[[#This Row],[Rank Sharpe]])/3</f>
        <v>152.33333333333334</v>
      </c>
    </row>
    <row r="94" spans="1:48" x14ac:dyDescent="0.3">
      <c r="A94" t="s">
        <v>548</v>
      </c>
      <c r="B94" t="s">
        <v>549</v>
      </c>
      <c r="C94" t="s">
        <v>3129</v>
      </c>
      <c r="D94" t="s">
        <v>550</v>
      </c>
      <c r="E94">
        <v>38233.668190575001</v>
      </c>
      <c r="F94">
        <v>2824.25</v>
      </c>
      <c r="G94">
        <v>107.584297561958</v>
      </c>
      <c r="H94">
        <f>(Table2[[#This Row],[1Y Return vs Nifty]]-AVERAGE(Table2[1Y Return vs Nifty]))/_xlfn.STDEV.P(Table2[1Y Return vs Nifty])</f>
        <v>1.4015529125749806</v>
      </c>
      <c r="I94">
        <v>14.857736636655501</v>
      </c>
      <c r="J94">
        <f>(Table2[[#This Row],[1M Return vs Nifty]]-AVERAGE(Table2[1M Return vs Nifty]))/_xlfn.STDEV.P(Table2[1M Return vs Nifty])</f>
        <v>1.1187272882363488</v>
      </c>
      <c r="K94">
        <v>12.262680890961899</v>
      </c>
      <c r="L94">
        <f>(Table2[[#This Row],[6M Return vs Nifty]]-AVERAGE(Table2[6M Return vs Nifty]))/_xlfn.STDEV.P(Table2[6M Return vs Nifty])</f>
        <v>-1.9836515333204591E-2</v>
      </c>
      <c r="M94">
        <v>3.3417790375338599</v>
      </c>
      <c r="N94">
        <f>(Table2[[#This Row],[1W Return vs Nifty]]-AVERAGE(Table2[1W Return vs Nifty]))/_xlfn.STDEV.P(Table2[1W Return vs Nifty])</f>
        <v>0.15936351998670739</v>
      </c>
      <c r="O94">
        <v>2716.67</v>
      </c>
      <c r="P94">
        <v>2626.8899499993099</v>
      </c>
      <c r="Q94">
        <v>2350.9454552380398</v>
      </c>
      <c r="R94">
        <v>59.867342533851101</v>
      </c>
      <c r="S94" s="1">
        <f>(Table2[[#This Row],[Close Price]]-Table2[[#This Row],[20D EMA]])/Table2[[#This Row],[20D EMA]]</f>
        <v>3.9599951411102535E-2</v>
      </c>
      <c r="T94" s="1">
        <f>(Table2[[#This Row],[Close Price]]-Table2[[#This Row],[50D EMA]])/Table2[[#This Row],[50D EMA]]</f>
        <v>7.5130688288156847E-2</v>
      </c>
      <c r="U94" s="1">
        <f>(Table2[[#This Row],[Close Price]]-Table2[[#This Row],[200D EMA]])/Table2[[#This Row],[200D EMA]]</f>
        <v>0.20132519183182698</v>
      </c>
      <c r="V94">
        <v>0.91390164568508003</v>
      </c>
      <c r="W94">
        <v>2805</v>
      </c>
      <c r="X94">
        <v>2932.45</v>
      </c>
      <c r="Y94">
        <v>2700.1</v>
      </c>
      <c r="Z94">
        <v>2932.45</v>
      </c>
      <c r="AA94">
        <v>2700.1</v>
      </c>
      <c r="AB94">
        <v>2932.45</v>
      </c>
      <c r="AC94" s="1">
        <f>(Table2[[#This Row],[Close Price]]/Table2[[#This Row],[Day Low]])-1</f>
        <v>6.8627450980391913E-3</v>
      </c>
      <c r="AD94" s="1">
        <f>(Table2[[#This Row],[Day High]]/Table2[[#This Row],[Close Price]])-1</f>
        <v>3.8311056032575008E-2</v>
      </c>
      <c r="AE94" s="1">
        <f>(Table2[[#This Row],[Close Price]]/Table2[[#This Row],[Current Week Low]])-1</f>
        <v>4.5979778526721304E-2</v>
      </c>
      <c r="AF94" s="1">
        <f>(Table2[[#This Row],[Current Week High]]/Table2[[#This Row],[Close Price]])-1</f>
        <v>3.8311056032575008E-2</v>
      </c>
      <c r="AG94" s="1">
        <f>(Table2[[#This Row],[Close Price]]/Table2[[#This Row],[Current Month Low]])-1</f>
        <v>4.5979778526721304E-2</v>
      </c>
      <c r="AH94" s="1">
        <f>(Table2[[#This Row],[Current Month High]]/Table2[[#This Row],[Close Price]])-1</f>
        <v>3.8311056032575008E-2</v>
      </c>
      <c r="AI94">
        <v>15.595290785164099</v>
      </c>
      <c r="AJ94">
        <v>154.89620938628099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0.02</v>
      </c>
      <c r="AM94" t="s">
        <v>3176</v>
      </c>
      <c r="AN94">
        <v>4.99</v>
      </c>
      <c r="AO94" t="s">
        <v>3176</v>
      </c>
      <c r="AP94">
        <v>0.18166449756153599</v>
      </c>
      <c r="AQ94">
        <f>(Table2[[#This Row],[Sharpe Ratio]]-AVERAGE(Table2[Sharpe Ratio]))/_xlfn.STDEV.P(Table2[Sharpe Ratio])</f>
        <v>1.3790643068197168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4.0388715122845493</v>
      </c>
      <c r="AS94">
        <f>_xlfn.RANK.AVG(Table2[[#This Row],[1Y Return vs Nifty Z-Score]],Table2[1Y Return vs Nifty Z-Score])</f>
        <v>62</v>
      </c>
      <c r="AT94">
        <f>_xlfn.RANK.AVG(Table2[[#This Row],[6M Return vs Nifty Z-Score]],Table2[6M Return vs Nifty Z-Score])</f>
        <v>333</v>
      </c>
      <c r="AU94">
        <f>_xlfn.RANK.AVG(Table2[[#This Row],[Sharpe Ratio Z-Score]],Table2[Sharpe Ratio Z-Score])</f>
        <v>67</v>
      </c>
      <c r="AV94">
        <f>(Table2[[#This Row],[Rank 1Y]]+Table2[[#This Row],[Rank 6M]]+Table2[[#This Row],[Rank Sharpe]])/3</f>
        <v>154</v>
      </c>
    </row>
    <row r="95" spans="1:48" x14ac:dyDescent="0.3">
      <c r="A95" t="s">
        <v>512</v>
      </c>
      <c r="B95" t="s">
        <v>513</v>
      </c>
      <c r="C95" t="s">
        <v>3134</v>
      </c>
      <c r="D95" t="s">
        <v>514</v>
      </c>
      <c r="E95">
        <v>41055</v>
      </c>
      <c r="F95">
        <v>483</v>
      </c>
      <c r="G95">
        <v>50.230247265664502</v>
      </c>
      <c r="H95">
        <f>(Table2[[#This Row],[1Y Return vs Nifty]]-AVERAGE(Table2[1Y Return vs Nifty]))/_xlfn.STDEV.P(Table2[1Y Return vs Nifty])</f>
        <v>0.4303587948189061</v>
      </c>
      <c r="I95">
        <v>-4.2043327056374498</v>
      </c>
      <c r="J95">
        <f>(Table2[[#This Row],[1M Return vs Nifty]]-AVERAGE(Table2[1M Return vs Nifty]))/_xlfn.STDEV.P(Table2[1M Return vs Nifty])</f>
        <v>-0.52751424247912004</v>
      </c>
      <c r="K95">
        <v>39.4883709692918</v>
      </c>
      <c r="L95">
        <f>(Table2[[#This Row],[6M Return vs Nifty]]-AVERAGE(Table2[6M Return vs Nifty]))/_xlfn.STDEV.P(Table2[6M Return vs Nifty])</f>
        <v>0.86559023028139936</v>
      </c>
      <c r="M95">
        <v>2.05817649085138</v>
      </c>
      <c r="N95">
        <f>(Table2[[#This Row],[1W Return vs Nifty]]-AVERAGE(Table2[1W Return vs Nifty]))/_xlfn.STDEV.P(Table2[1W Return vs Nifty])</f>
        <v>-8.0566862267829775E-2</v>
      </c>
      <c r="O95">
        <v>496.95</v>
      </c>
      <c r="P95">
        <v>506.229852145221</v>
      </c>
      <c r="Q95">
        <v>429.28431071092803</v>
      </c>
      <c r="R95">
        <v>37.443277379813303</v>
      </c>
      <c r="S95" s="1">
        <f>(Table2[[#This Row],[Close Price]]-Table2[[#This Row],[20D EMA]])/Table2[[#This Row],[20D EMA]]</f>
        <v>-2.8071234530636861E-2</v>
      </c>
      <c r="T95" s="1">
        <f>(Table2[[#This Row],[Close Price]]-Table2[[#This Row],[50D EMA]])/Table2[[#This Row],[50D EMA]]</f>
        <v>-4.588795395368566E-2</v>
      </c>
      <c r="U95" s="1">
        <f>(Table2[[#This Row],[Close Price]]-Table2[[#This Row],[200D EMA]])/Table2[[#This Row],[200D EMA]]</f>
        <v>0.12512847068674521</v>
      </c>
      <c r="V95">
        <v>0.53807468134186298</v>
      </c>
      <c r="W95">
        <v>482.05</v>
      </c>
      <c r="X95">
        <v>497.85</v>
      </c>
      <c r="Y95">
        <v>482.05</v>
      </c>
      <c r="Z95">
        <v>499.7</v>
      </c>
      <c r="AA95">
        <v>482.05</v>
      </c>
      <c r="AB95">
        <v>499.7</v>
      </c>
      <c r="AC95" s="1">
        <f>(Table2[[#This Row],[Close Price]]/Table2[[#This Row],[Day Low]])-1</f>
        <v>1.9707499222072489E-3</v>
      </c>
      <c r="AD95" s="1">
        <f>(Table2[[#This Row],[Day High]]/Table2[[#This Row],[Close Price]])-1</f>
        <v>3.0745341614906829E-2</v>
      </c>
      <c r="AE95" s="1">
        <f>(Table2[[#This Row],[Close Price]]/Table2[[#This Row],[Current Week Low]])-1</f>
        <v>1.9707499222072489E-3</v>
      </c>
      <c r="AF95" s="1">
        <f>(Table2[[#This Row],[Current Week High]]/Table2[[#This Row],[Close Price]])-1</f>
        <v>3.457556935817796E-2</v>
      </c>
      <c r="AG95" s="1">
        <f>(Table2[[#This Row],[Close Price]]/Table2[[#This Row],[Current Month Low]])-1</f>
        <v>1.9707499222072489E-3</v>
      </c>
      <c r="AH95" s="1">
        <f>(Table2[[#This Row],[Current Month High]]/Table2[[#This Row],[Close Price]])-1</f>
        <v>3.457556935817796E-2</v>
      </c>
      <c r="AI95">
        <v>28.436853002070301</v>
      </c>
      <c r="AJ95">
        <v>99.834505585436403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-0.14000000000000001</v>
      </c>
      <c r="AM95" t="s">
        <v>3174</v>
      </c>
      <c r="AN95">
        <v>-4.92</v>
      </c>
      <c r="AO95" t="s">
        <v>3174</v>
      </c>
      <c r="AP95">
        <v>0.13122490719857899</v>
      </c>
      <c r="AQ95">
        <f>(Table2[[#This Row],[Sharpe Ratio]]-AVERAGE(Table2[Sharpe Ratio]))/_xlfn.STDEV.P(Table2[Sharpe Ratio])</f>
        <v>0.79217760429353057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186</v>
      </c>
      <c r="AT95">
        <f>_xlfn.RANK.AVG(Table2[[#This Row],[6M Return vs Nifty Z-Score]],Table2[6M Return vs Nifty Z-Score])</f>
        <v>122</v>
      </c>
      <c r="AU95">
        <f>_xlfn.RANK.AVG(Table2[[#This Row],[Sharpe Ratio Z-Score]],Table2[Sharpe Ratio Z-Score])</f>
        <v>154</v>
      </c>
      <c r="AV95">
        <f>(Table2[[#This Row],[Rank 1Y]]+Table2[[#This Row],[Rank 6M]]+Table2[[#This Row],[Rank Sharpe]])/3</f>
        <v>154</v>
      </c>
    </row>
    <row r="96" spans="1:48" x14ac:dyDescent="0.3">
      <c r="A96" t="s">
        <v>1369</v>
      </c>
      <c r="B96" t="s">
        <v>1370</v>
      </c>
      <c r="C96" t="s">
        <v>3139</v>
      </c>
      <c r="D96" t="s">
        <v>81</v>
      </c>
      <c r="E96">
        <v>8261.7823058550002</v>
      </c>
      <c r="F96">
        <v>3374.85</v>
      </c>
      <c r="G96">
        <v>79.165008907239994</v>
      </c>
      <c r="H96">
        <f>(Table2[[#This Row],[1Y Return vs Nifty]]-AVERAGE(Table2[1Y Return vs Nifty]))/_xlfn.STDEV.P(Table2[1Y Return vs Nifty])</f>
        <v>0.92032018655671433</v>
      </c>
      <c r="I96">
        <v>8.3250337817420395</v>
      </c>
      <c r="J96">
        <f>(Table2[[#This Row],[1M Return vs Nifty]]-AVERAGE(Table2[1M Return vs Nifty]))/_xlfn.STDEV.P(Table2[1M Return vs Nifty])</f>
        <v>0.55454894251386833</v>
      </c>
      <c r="K96">
        <v>14.260322575847599</v>
      </c>
      <c r="L96">
        <f>(Table2[[#This Row],[6M Return vs Nifty]]-AVERAGE(Table2[6M Return vs Nifty]))/_xlfn.STDEV.P(Table2[6M Return vs Nifty])</f>
        <v>4.5130263134616731E-2</v>
      </c>
      <c r="M96">
        <v>7.92273778817931</v>
      </c>
      <c r="N96">
        <f>(Table2[[#This Row],[1W Return vs Nifty]]-AVERAGE(Table2[1W Return vs Nifty]))/_xlfn.STDEV.P(Table2[1W Return vs Nifty])</f>
        <v>1.015634167762629</v>
      </c>
      <c r="O96">
        <v>3231.77</v>
      </c>
      <c r="P96">
        <v>3068.1490361681299</v>
      </c>
      <c r="Q96">
        <v>2559.0952471642299</v>
      </c>
      <c r="R96">
        <v>62.467965865316899</v>
      </c>
      <c r="S96" s="1">
        <f>(Table2[[#This Row],[Close Price]]-Table2[[#This Row],[20D EMA]])/Table2[[#This Row],[20D EMA]]</f>
        <v>4.4272952592542145E-2</v>
      </c>
      <c r="T96" s="1">
        <f>(Table2[[#This Row],[Close Price]]-Table2[[#This Row],[50D EMA]])/Table2[[#This Row],[50D EMA]]</f>
        <v>9.9962863673309268E-2</v>
      </c>
      <c r="U96" s="1">
        <f>(Table2[[#This Row],[Close Price]]-Table2[[#This Row],[200D EMA]])/Table2[[#This Row],[200D EMA]]</f>
        <v>0.31876685861525456</v>
      </c>
      <c r="V96">
        <v>1.2236211613218899</v>
      </c>
      <c r="W96">
        <v>3351.05</v>
      </c>
      <c r="X96">
        <v>3507.95</v>
      </c>
      <c r="Y96">
        <v>3210</v>
      </c>
      <c r="Z96">
        <v>3507.95</v>
      </c>
      <c r="AA96">
        <v>3210</v>
      </c>
      <c r="AB96">
        <v>3507.95</v>
      </c>
      <c r="AC96" s="1">
        <f>(Table2[[#This Row],[Close Price]]/Table2[[#This Row],[Day Low]])-1</f>
        <v>7.1022515331014002E-3</v>
      </c>
      <c r="AD96" s="1">
        <f>(Table2[[#This Row],[Day High]]/Table2[[#This Row],[Close Price]])-1</f>
        <v>3.9438789872142443E-2</v>
      </c>
      <c r="AE96" s="1">
        <f>(Table2[[#This Row],[Close Price]]/Table2[[#This Row],[Current Week Low]])-1</f>
        <v>5.1355140186915893E-2</v>
      </c>
      <c r="AF96" s="1">
        <f>(Table2[[#This Row],[Current Week High]]/Table2[[#This Row],[Close Price]])-1</f>
        <v>3.9438789872142443E-2</v>
      </c>
      <c r="AG96" s="1">
        <f>(Table2[[#This Row],[Close Price]]/Table2[[#This Row],[Current Month Low]])-1</f>
        <v>5.1355140186915893E-2</v>
      </c>
      <c r="AH96" s="1">
        <f>(Table2[[#This Row],[Current Month High]]/Table2[[#This Row],[Close Price]])-1</f>
        <v>3.9438789872142443E-2</v>
      </c>
      <c r="AI96">
        <v>3.9438789872142399</v>
      </c>
      <c r="AJ96">
        <v>117.58486186776599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0.2</v>
      </c>
      <c r="AM96" t="s">
        <v>3176</v>
      </c>
      <c r="AN96">
        <v>2.2000000000000002</v>
      </c>
      <c r="AO96" t="s">
        <v>3176</v>
      </c>
      <c r="AP96">
        <v>0.19504281233972501</v>
      </c>
      <c r="AQ96">
        <f>(Table2[[#This Row],[Sharpe Ratio]]-AVERAGE(Table2[Sharpe Ratio]))/_xlfn.STDEV.P(Table2[Sharpe Ratio])</f>
        <v>1.5347268526300593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4.0703604125978874</v>
      </c>
      <c r="AS96">
        <f>_xlfn.RANK.AVG(Table2[[#This Row],[1Y Return vs Nifty Z-Score]],Table2[1Y Return vs Nifty Z-Score])</f>
        <v>108</v>
      </c>
      <c r="AT96">
        <f>_xlfn.RANK.AVG(Table2[[#This Row],[6M Return vs Nifty Z-Score]],Table2[6M Return vs Nifty Z-Score])</f>
        <v>312</v>
      </c>
      <c r="AU96">
        <f>_xlfn.RANK.AVG(Table2[[#This Row],[Sharpe Ratio Z-Score]],Table2[Sharpe Ratio Z-Score])</f>
        <v>43</v>
      </c>
      <c r="AV96">
        <f>(Table2[[#This Row],[Rank 1Y]]+Table2[[#This Row],[Rank 6M]]+Table2[[#This Row],[Rank Sharpe]])/3</f>
        <v>154.33333333333334</v>
      </c>
    </row>
    <row r="97" spans="1:48" x14ac:dyDescent="0.3">
      <c r="A97" t="s">
        <v>530</v>
      </c>
      <c r="B97" t="s">
        <v>531</v>
      </c>
      <c r="C97" t="s">
        <v>3140</v>
      </c>
      <c r="D97" t="s">
        <v>532</v>
      </c>
      <c r="E97">
        <v>39901.605433270001</v>
      </c>
      <c r="F97">
        <v>4421.6499999999996</v>
      </c>
      <c r="G97">
        <v>45.514404096928303</v>
      </c>
      <c r="H97">
        <f>(Table2[[#This Row],[1Y Return vs Nifty]]-AVERAGE(Table2[1Y Return vs Nifty]))/_xlfn.STDEV.P(Table2[1Y Return vs Nifty])</f>
        <v>0.350503943730338</v>
      </c>
      <c r="I97">
        <v>5.4776279430758503</v>
      </c>
      <c r="J97">
        <f>(Table2[[#This Row],[1M Return vs Nifty]]-AVERAGE(Table2[1M Return vs Nifty]))/_xlfn.STDEV.P(Table2[1M Return vs Nifty])</f>
        <v>0.308640816683384</v>
      </c>
      <c r="K97">
        <v>21.150449339443401</v>
      </c>
      <c r="L97">
        <f>(Table2[[#This Row],[6M Return vs Nifty]]-AVERAGE(Table2[6M Return vs Nifty]))/_xlfn.STDEV.P(Table2[6M Return vs Nifty])</f>
        <v>0.26920915698857006</v>
      </c>
      <c r="M97">
        <v>-0.32617599759738503</v>
      </c>
      <c r="N97">
        <f>(Table2[[#This Row],[1W Return vs Nifty]]-AVERAGE(Table2[1W Return vs Nifty]))/_xlfn.STDEV.P(Table2[1W Return vs Nifty])</f>
        <v>-0.52624890415971304</v>
      </c>
      <c r="O97">
        <v>4470.04</v>
      </c>
      <c r="P97">
        <v>4393.3458379307904</v>
      </c>
      <c r="Q97">
        <v>3793.7739289014999</v>
      </c>
      <c r="R97">
        <v>40.101790914246699</v>
      </c>
      <c r="S97" s="1">
        <f>(Table2[[#This Row],[Close Price]]-Table2[[#This Row],[20D EMA]])/Table2[[#This Row],[20D EMA]]</f>
        <v>-1.0825406484058381E-2</v>
      </c>
      <c r="T97" s="1">
        <f>(Table2[[#This Row],[Close Price]]-Table2[[#This Row],[50D EMA]])/Table2[[#This Row],[50D EMA]]</f>
        <v>6.4425071718324286E-3</v>
      </c>
      <c r="U97" s="1">
        <f>(Table2[[#This Row],[Close Price]]-Table2[[#This Row],[200D EMA]])/Table2[[#This Row],[200D EMA]]</f>
        <v>0.16550170960774763</v>
      </c>
      <c r="V97">
        <v>0.49817775522765301</v>
      </c>
      <c r="W97">
        <v>4405</v>
      </c>
      <c r="X97">
        <v>4502</v>
      </c>
      <c r="Y97">
        <v>4405</v>
      </c>
      <c r="Z97">
        <v>4647.5</v>
      </c>
      <c r="AA97">
        <v>4405</v>
      </c>
      <c r="AB97">
        <v>4647.5</v>
      </c>
      <c r="AC97" s="1">
        <f>(Table2[[#This Row],[Close Price]]/Table2[[#This Row],[Day Low]])-1</f>
        <v>3.7797956867196003E-3</v>
      </c>
      <c r="AD97" s="1">
        <f>(Table2[[#This Row],[Day High]]/Table2[[#This Row],[Close Price]])-1</f>
        <v>1.8171949385410446E-2</v>
      </c>
      <c r="AE97" s="1">
        <f>(Table2[[#This Row],[Close Price]]/Table2[[#This Row],[Current Week Low]])-1</f>
        <v>3.7797956867196003E-3</v>
      </c>
      <c r="AF97" s="1">
        <f>(Table2[[#This Row],[Current Week High]]/Table2[[#This Row],[Close Price]])-1</f>
        <v>5.1078217407529047E-2</v>
      </c>
      <c r="AG97" s="1">
        <f>(Table2[[#This Row],[Close Price]]/Table2[[#This Row],[Current Month Low]])-1</f>
        <v>3.7797956867196003E-3</v>
      </c>
      <c r="AH97" s="1">
        <f>(Table2[[#This Row],[Current Month High]]/Table2[[#This Row],[Close Price]])-1</f>
        <v>5.1078217407529047E-2</v>
      </c>
      <c r="AI97">
        <v>13.9778137120758</v>
      </c>
      <c r="AJ97">
        <v>90.4980397225453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-0.08</v>
      </c>
      <c r="AM97" t="s">
        <v>3174</v>
      </c>
      <c r="AN97">
        <v>-5.4</v>
      </c>
      <c r="AO97" t="s">
        <v>3174</v>
      </c>
      <c r="AP97">
        <v>0.225394071651325</v>
      </c>
      <c r="AQ97">
        <f>(Table2[[#This Row],[Sharpe Ratio]]-AVERAGE(Table2[Sharpe Ratio]))/_xlfn.STDEV.P(Table2[Sharpe Ratio])</f>
        <v>1.8878770341982241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2.289982047440803</v>
      </c>
      <c r="AS97">
        <f>_xlfn.RANK.AVG(Table2[[#This Row],[1Y Return vs Nifty Z-Score]],Table2[1Y Return vs Nifty Z-Score])</f>
        <v>202</v>
      </c>
      <c r="AT97">
        <f>_xlfn.RANK.AVG(Table2[[#This Row],[6M Return vs Nifty Z-Score]],Table2[6M Return vs Nifty Z-Score])</f>
        <v>245</v>
      </c>
      <c r="AU97">
        <f>_xlfn.RANK.AVG(Table2[[#This Row],[Sharpe Ratio Z-Score]],Table2[Sharpe Ratio Z-Score])</f>
        <v>21</v>
      </c>
      <c r="AV97">
        <f>(Table2[[#This Row],[Rank 1Y]]+Table2[[#This Row],[Rank 6M]]+Table2[[#This Row],[Rank Sharpe]])/3</f>
        <v>156</v>
      </c>
    </row>
    <row r="98" spans="1:48" x14ac:dyDescent="0.3">
      <c r="A98" t="s">
        <v>709</v>
      </c>
      <c r="B98" t="s">
        <v>710</v>
      </c>
      <c r="C98" t="s">
        <v>3134</v>
      </c>
      <c r="D98" t="s">
        <v>514</v>
      </c>
      <c r="E98">
        <v>25946.590727459999</v>
      </c>
      <c r="F98">
        <v>1417.65</v>
      </c>
      <c r="G98">
        <v>89.264705302278998</v>
      </c>
      <c r="H98">
        <f>(Table2[[#This Row],[1Y Return vs Nifty]]-AVERAGE(Table2[1Y Return vs Nifty]))/_xlfn.STDEV.P(Table2[1Y Return vs Nifty])</f>
        <v>1.0913415125016406</v>
      </c>
      <c r="I98">
        <v>-11.3794537683745</v>
      </c>
      <c r="J98">
        <f>(Table2[[#This Row],[1M Return vs Nifty]]-AVERAGE(Table2[1M Return vs Nifty]))/_xlfn.STDEV.P(Table2[1M Return vs Nifty])</f>
        <v>-1.1471732138785073</v>
      </c>
      <c r="K98">
        <v>56.653333453839799</v>
      </c>
      <c r="L98">
        <f>(Table2[[#This Row],[6M Return vs Nifty]]-AVERAGE(Table2[6M Return vs Nifty]))/_xlfn.STDEV.P(Table2[6M Return vs Nifty])</f>
        <v>1.4238246341684508</v>
      </c>
      <c r="M98">
        <v>-3.5737627114824599</v>
      </c>
      <c r="N98">
        <f>(Table2[[#This Row],[1W Return vs Nifty]]-AVERAGE(Table2[1W Return vs Nifty]))/_xlfn.STDEV.P(Table2[1W Return vs Nifty])</f>
        <v>-1.133286280083484</v>
      </c>
      <c r="O98">
        <v>1515.57</v>
      </c>
      <c r="P98">
        <v>1502.9412139712899</v>
      </c>
      <c r="Q98">
        <v>1182.0758524668499</v>
      </c>
      <c r="R98">
        <v>22.380351242568</v>
      </c>
      <c r="S98" s="1">
        <f>(Table2[[#This Row],[Close Price]]-Table2[[#This Row],[20D EMA]])/Table2[[#This Row],[20D EMA]]</f>
        <v>-6.460935489617757E-2</v>
      </c>
      <c r="T98" s="1">
        <f>(Table2[[#This Row],[Close Price]]-Table2[[#This Row],[50D EMA]])/Table2[[#This Row],[50D EMA]]</f>
        <v>-5.6749534298764073E-2</v>
      </c>
      <c r="U98" s="1">
        <f>(Table2[[#This Row],[Close Price]]-Table2[[#This Row],[200D EMA]])/Table2[[#This Row],[200D EMA]]</f>
        <v>0.19928852031071886</v>
      </c>
      <c r="V98">
        <v>0.27772654296848498</v>
      </c>
      <c r="W98">
        <v>1412.6</v>
      </c>
      <c r="X98">
        <v>1467.9</v>
      </c>
      <c r="Y98">
        <v>1412.6</v>
      </c>
      <c r="Z98">
        <v>1530</v>
      </c>
      <c r="AA98">
        <v>1412.6</v>
      </c>
      <c r="AB98">
        <v>1530</v>
      </c>
      <c r="AC98" s="1">
        <f>(Table2[[#This Row],[Close Price]]/Table2[[#This Row],[Day Low]])-1</f>
        <v>3.5749681438483893E-3</v>
      </c>
      <c r="AD98" s="1">
        <f>(Table2[[#This Row],[Day High]]/Table2[[#This Row],[Close Price]])-1</f>
        <v>3.544598455189929E-2</v>
      </c>
      <c r="AE98" s="1">
        <f>(Table2[[#This Row],[Close Price]]/Table2[[#This Row],[Current Week Low]])-1</f>
        <v>3.5749681438483893E-3</v>
      </c>
      <c r="AF98" s="1">
        <f>(Table2[[#This Row],[Current Week High]]/Table2[[#This Row],[Close Price]])-1</f>
        <v>7.9250872923500193E-2</v>
      </c>
      <c r="AG98" s="1">
        <f>(Table2[[#This Row],[Close Price]]/Table2[[#This Row],[Current Month Low]])-1</f>
        <v>3.5749681438483893E-3</v>
      </c>
      <c r="AH98" s="1">
        <f>(Table2[[#This Row],[Current Month High]]/Table2[[#This Row],[Close Price]])-1</f>
        <v>7.9250872923500193E-2</v>
      </c>
      <c r="AI98">
        <v>25.274221422777099</v>
      </c>
      <c r="AJ98">
        <v>136.66944908180301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0.01</v>
      </c>
      <c r="AM98" t="s">
        <v>3176</v>
      </c>
      <c r="AN98">
        <v>-8.77</v>
      </c>
      <c r="AO98" t="s">
        <v>3174</v>
      </c>
      <c r="AP98">
        <v>7.3005051175613997E-2</v>
      </c>
      <c r="AQ98">
        <f>(Table2[[#This Row],[Sharpe Ratio]]-AVERAGE(Table2[Sharpe Ratio]))/_xlfn.STDEV.P(Table2[Sharpe Ratio])</f>
        <v>0.11476410674140394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0.34947075944950412</v>
      </c>
      <c r="AS98">
        <f>_xlfn.RANK.AVG(Table2[[#This Row],[1Y Return vs Nifty Z-Score]],Table2[1Y Return vs Nifty Z-Score])</f>
        <v>91</v>
      </c>
      <c r="AT98">
        <f>_xlfn.RANK.AVG(Table2[[#This Row],[6M Return vs Nifty Z-Score]],Table2[6M Return vs Nifty Z-Score])</f>
        <v>59</v>
      </c>
      <c r="AU98">
        <f>_xlfn.RANK.AVG(Table2[[#This Row],[Sharpe Ratio Z-Score]],Table2[Sharpe Ratio Z-Score])</f>
        <v>319</v>
      </c>
      <c r="AV98">
        <f>(Table2[[#This Row],[Rank 1Y]]+Table2[[#This Row],[Rank 6M]]+Table2[[#This Row],[Rank Sharpe]])/3</f>
        <v>156.33333333333334</v>
      </c>
    </row>
    <row r="99" spans="1:48" x14ac:dyDescent="0.3">
      <c r="A99" t="s">
        <v>380</v>
      </c>
      <c r="B99" t="s">
        <v>381</v>
      </c>
      <c r="C99" t="s">
        <v>3143</v>
      </c>
      <c r="D99" t="s">
        <v>382</v>
      </c>
      <c r="E99">
        <v>63028.045627469997</v>
      </c>
      <c r="F99">
        <v>974.05</v>
      </c>
      <c r="G99">
        <v>51.590550386536798</v>
      </c>
      <c r="H99">
        <f>(Table2[[#This Row],[1Y Return vs Nifty]]-AVERAGE(Table2[1Y Return vs Nifty]))/_xlfn.STDEV.P(Table2[1Y Return vs Nifty])</f>
        <v>0.45339323410491034</v>
      </c>
      <c r="I99">
        <v>2.8586150544703099</v>
      </c>
      <c r="J99">
        <f>(Table2[[#This Row],[1M Return vs Nifty]]-AVERAGE(Table2[1M Return vs Nifty]))/_xlfn.STDEV.P(Table2[1M Return vs Nifty])</f>
        <v>8.2457199926962182E-2</v>
      </c>
      <c r="K99">
        <v>30.014594266619198</v>
      </c>
      <c r="L99">
        <f>(Table2[[#This Row],[6M Return vs Nifty]]-AVERAGE(Table2[6M Return vs Nifty]))/_xlfn.STDEV.P(Table2[6M Return vs Nifty])</f>
        <v>0.55748655135193514</v>
      </c>
      <c r="M99">
        <v>5.44353375869742</v>
      </c>
      <c r="N99">
        <f>(Table2[[#This Row],[1W Return vs Nifty]]-AVERAGE(Table2[1W Return vs Nifty]))/_xlfn.STDEV.P(Table2[1W Return vs Nifty])</f>
        <v>0.55222252058418109</v>
      </c>
      <c r="O99">
        <v>982.43</v>
      </c>
      <c r="P99">
        <v>962.50759039198397</v>
      </c>
      <c r="Q99">
        <v>808.68124821210904</v>
      </c>
      <c r="R99">
        <v>45.469177802213203</v>
      </c>
      <c r="S99" s="1">
        <f>(Table2[[#This Row],[Close Price]]-Table2[[#This Row],[20D EMA]])/Table2[[#This Row],[20D EMA]]</f>
        <v>-8.5298698126075097E-3</v>
      </c>
      <c r="T99" s="1">
        <f>(Table2[[#This Row],[Close Price]]-Table2[[#This Row],[50D EMA]])/Table2[[#This Row],[50D EMA]]</f>
        <v>1.1992019307936374E-2</v>
      </c>
      <c r="U99" s="1">
        <f>(Table2[[#This Row],[Close Price]]-Table2[[#This Row],[200D EMA]])/Table2[[#This Row],[200D EMA]]</f>
        <v>0.20449188373478439</v>
      </c>
      <c r="V99">
        <v>0.29695981528739002</v>
      </c>
      <c r="W99">
        <v>972</v>
      </c>
      <c r="X99">
        <v>1016.35</v>
      </c>
      <c r="Y99">
        <v>972</v>
      </c>
      <c r="Z99">
        <v>1035</v>
      </c>
      <c r="AA99">
        <v>972</v>
      </c>
      <c r="AB99">
        <v>1035</v>
      </c>
      <c r="AC99" s="1">
        <f>(Table2[[#This Row],[Close Price]]/Table2[[#This Row],[Day Low]])-1</f>
        <v>2.1090534979424369E-3</v>
      </c>
      <c r="AD99" s="1">
        <f>(Table2[[#This Row],[Day High]]/Table2[[#This Row],[Close Price]])-1</f>
        <v>4.3426928802422937E-2</v>
      </c>
      <c r="AE99" s="1">
        <f>(Table2[[#This Row],[Close Price]]/Table2[[#This Row],[Current Week Low]])-1</f>
        <v>2.1090534979424369E-3</v>
      </c>
      <c r="AF99" s="1">
        <f>(Table2[[#This Row],[Current Week High]]/Table2[[#This Row],[Close Price]])-1</f>
        <v>6.2573789846517069E-2</v>
      </c>
      <c r="AG99" s="1">
        <f>(Table2[[#This Row],[Close Price]]/Table2[[#This Row],[Current Month Low]])-1</f>
        <v>2.1090534979424369E-3</v>
      </c>
      <c r="AH99" s="1">
        <f>(Table2[[#This Row],[Current Month High]]/Table2[[#This Row],[Close Price]])-1</f>
        <v>6.2573789846517069E-2</v>
      </c>
      <c r="AI99">
        <v>21.862327395924201</v>
      </c>
      <c r="AJ99">
        <v>111.199045967042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0.05</v>
      </c>
      <c r="AM99" t="s">
        <v>3176</v>
      </c>
      <c r="AN99">
        <v>2.2400000000000002</v>
      </c>
      <c r="AO99" t="s">
        <v>3176</v>
      </c>
      <c r="AP99">
        <v>0.14855850266242701</v>
      </c>
      <c r="AQ99">
        <f>(Table2[[#This Row],[Sharpe Ratio]]-AVERAGE(Table2[Sharpe Ratio]))/_xlfn.STDEV.P(Table2[Sharpe Ratio])</f>
        <v>0.99386157142129705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2.6394210773892857</v>
      </c>
      <c r="AS99">
        <f>_xlfn.RANK.AVG(Table2[[#This Row],[1Y Return vs Nifty Z-Score]],Table2[1Y Return vs Nifty Z-Score])</f>
        <v>181</v>
      </c>
      <c r="AT99">
        <f>_xlfn.RANK.AVG(Table2[[#This Row],[6M Return vs Nifty Z-Score]],Table2[6M Return vs Nifty Z-Score])</f>
        <v>175</v>
      </c>
      <c r="AU99">
        <f>_xlfn.RANK.AVG(Table2[[#This Row],[Sharpe Ratio Z-Score]],Table2[Sharpe Ratio Z-Score])</f>
        <v>116</v>
      </c>
      <c r="AV99">
        <f>(Table2[[#This Row],[Rank 1Y]]+Table2[[#This Row],[Rank 6M]]+Table2[[#This Row],[Rank Sharpe]])/3</f>
        <v>157.33333333333334</v>
      </c>
    </row>
    <row r="100" spans="1:48" x14ac:dyDescent="0.3">
      <c r="A100" t="s">
        <v>517</v>
      </c>
      <c r="B100" t="s">
        <v>518</v>
      </c>
      <c r="C100" t="s">
        <v>3145</v>
      </c>
      <c r="D100" t="s">
        <v>163</v>
      </c>
      <c r="E100">
        <v>40777.310457009997</v>
      </c>
      <c r="F100">
        <v>1210.9000000000001</v>
      </c>
      <c r="G100">
        <v>95.641853007242503</v>
      </c>
      <c r="H100">
        <f>(Table2[[#This Row],[1Y Return vs Nifty]]-AVERAGE(Table2[1Y Return vs Nifty]))/_xlfn.STDEV.P(Table2[1Y Return vs Nifty])</f>
        <v>1.1993277542252256</v>
      </c>
      <c r="I100">
        <v>34.118409827200303</v>
      </c>
      <c r="J100">
        <f>(Table2[[#This Row],[1M Return vs Nifty]]-AVERAGE(Table2[1M Return vs Nifty]))/_xlfn.STDEV.P(Table2[1M Return vs Nifty])</f>
        <v>2.7821206767738178</v>
      </c>
      <c r="K100">
        <v>41.369773958305501</v>
      </c>
      <c r="L100">
        <f>(Table2[[#This Row],[6M Return vs Nifty]]-AVERAGE(Table2[6M Return vs Nifty]))/_xlfn.STDEV.P(Table2[6M Return vs Nifty])</f>
        <v>0.92677672439630554</v>
      </c>
      <c r="M100">
        <v>20.323398927834699</v>
      </c>
      <c r="N100">
        <f>(Table2[[#This Row],[1W Return vs Nifty]]-AVERAGE(Table2[1W Return vs Nifty]))/_xlfn.STDEV.P(Table2[1W Return vs Nifty])</f>
        <v>3.3335598957352541</v>
      </c>
      <c r="O100">
        <v>1039.3699999999999</v>
      </c>
      <c r="P100">
        <v>956.87580122534405</v>
      </c>
      <c r="Q100">
        <v>825.28380880468899</v>
      </c>
      <c r="R100">
        <v>92.038165223639893</v>
      </c>
      <c r="S100" s="1">
        <f>(Table2[[#This Row],[Close Price]]-Table2[[#This Row],[20D EMA]])/Table2[[#This Row],[20D EMA]]</f>
        <v>0.16503266401762628</v>
      </c>
      <c r="T100" s="1">
        <f>(Table2[[#This Row],[Close Price]]-Table2[[#This Row],[50D EMA]])/Table2[[#This Row],[50D EMA]]</f>
        <v>0.26547248707654736</v>
      </c>
      <c r="U100" s="1">
        <f>(Table2[[#This Row],[Close Price]]-Table2[[#This Row],[200D EMA]])/Table2[[#This Row],[200D EMA]]</f>
        <v>0.46725282512669619</v>
      </c>
      <c r="V100">
        <v>2.5662809478626198</v>
      </c>
      <c r="W100">
        <v>1193</v>
      </c>
      <c r="X100">
        <v>1314</v>
      </c>
      <c r="Y100">
        <v>1015</v>
      </c>
      <c r="Z100">
        <v>1314</v>
      </c>
      <c r="AA100">
        <v>1015</v>
      </c>
      <c r="AB100">
        <v>1314</v>
      </c>
      <c r="AC100" s="1">
        <f>(Table2[[#This Row],[Close Price]]/Table2[[#This Row],[Day Low]])-1</f>
        <v>1.500419111483664E-2</v>
      </c>
      <c r="AD100" s="1">
        <f>(Table2[[#This Row],[Day High]]/Table2[[#This Row],[Close Price]])-1</f>
        <v>8.5143281856470354E-2</v>
      </c>
      <c r="AE100" s="1">
        <f>(Table2[[#This Row],[Close Price]]/Table2[[#This Row],[Current Week Low]])-1</f>
        <v>0.19300492610837439</v>
      </c>
      <c r="AF100" s="1">
        <f>(Table2[[#This Row],[Current Week High]]/Table2[[#This Row],[Close Price]])-1</f>
        <v>8.5143281856470354E-2</v>
      </c>
      <c r="AG100" s="1">
        <f>(Table2[[#This Row],[Close Price]]/Table2[[#This Row],[Current Month Low]])-1</f>
        <v>0.19300492610837439</v>
      </c>
      <c r="AH100" s="1">
        <f>(Table2[[#This Row],[Current Month High]]/Table2[[#This Row],[Close Price]])-1</f>
        <v>8.5143281856470354E-2</v>
      </c>
      <c r="AI100">
        <v>8.5143281856470292</v>
      </c>
      <c r="AJ100">
        <v>125.01161386230601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0.45</v>
      </c>
      <c r="AM100" t="s">
        <v>3176</v>
      </c>
      <c r="AN100">
        <v>28.55</v>
      </c>
      <c r="AO100" t="s">
        <v>3176</v>
      </c>
      <c r="AP100">
        <v>8.3239847377008999E-2</v>
      </c>
      <c r="AQ100">
        <f>(Table2[[#This Row],[Sharpe Ratio]]-AVERAGE(Table2[Sharpe Ratio]))/_xlfn.STDEV.P(Table2[Sharpe Ratio])</f>
        <v>0.23385043853833232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8.4756354896689352</v>
      </c>
      <c r="AS100">
        <f>_xlfn.RANK.AVG(Table2[[#This Row],[1Y Return vs Nifty Z-Score]],Table2[1Y Return vs Nifty Z-Score])</f>
        <v>84</v>
      </c>
      <c r="AT100">
        <f>_xlfn.RANK.AVG(Table2[[#This Row],[6M Return vs Nifty Z-Score]],Table2[6M Return vs Nifty Z-Score])</f>
        <v>114</v>
      </c>
      <c r="AU100">
        <f>_xlfn.RANK.AVG(Table2[[#This Row],[Sharpe Ratio Z-Score]],Table2[Sharpe Ratio Z-Score])</f>
        <v>276</v>
      </c>
      <c r="AV100">
        <f>(Table2[[#This Row],[Rank 1Y]]+Table2[[#This Row],[Rank 6M]]+Table2[[#This Row],[Rank Sharpe]])/3</f>
        <v>158</v>
      </c>
    </row>
    <row r="101" spans="1:48" x14ac:dyDescent="0.3">
      <c r="A101" t="s">
        <v>125</v>
      </c>
      <c r="B101" t="s">
        <v>126</v>
      </c>
      <c r="C101" t="s">
        <v>3136</v>
      </c>
      <c r="D101" t="s">
        <v>127</v>
      </c>
      <c r="E101">
        <v>226318.23725070001</v>
      </c>
      <c r="F101">
        <v>259.95</v>
      </c>
      <c r="G101">
        <v>132.796145841569</v>
      </c>
      <c r="H101">
        <f>(Table2[[#This Row],[1Y Return vs Nifty]]-AVERAGE(Table2[1Y Return vs Nifty]))/_xlfn.STDEV.P(Table2[1Y Return vs Nifty])</f>
        <v>1.8284730449880036</v>
      </c>
      <c r="I101">
        <v>-10.1250062586755</v>
      </c>
      <c r="J101">
        <f>(Table2[[#This Row],[1M Return vs Nifty]]-AVERAGE(Table2[1M Return vs Nifty]))/_xlfn.STDEV.P(Table2[1M Return vs Nifty])</f>
        <v>-1.0388364141593285</v>
      </c>
      <c r="K101">
        <v>50.328397631538799</v>
      </c>
      <c r="L101">
        <f>(Table2[[#This Row],[6M Return vs Nifty]]-AVERAGE(Table2[6M Return vs Nifty]))/_xlfn.STDEV.P(Table2[6M Return vs Nifty])</f>
        <v>1.2181267317370008</v>
      </c>
      <c r="M101">
        <v>2.05319551458004</v>
      </c>
      <c r="N101">
        <f>(Table2[[#This Row],[1W Return vs Nifty]]-AVERAGE(Table2[1W Return vs Nifty]))/_xlfn.STDEV.P(Table2[1W Return vs Nifty])</f>
        <v>-8.1497904001793409E-2</v>
      </c>
      <c r="O101">
        <v>251.95</v>
      </c>
      <c r="P101">
        <v>238.140874451646</v>
      </c>
      <c r="Q101">
        <v>185.79126094812401</v>
      </c>
      <c r="R101">
        <v>60.891777647377999</v>
      </c>
      <c r="S101" s="1">
        <f>(Table2[[#This Row],[Close Price]]-Table2[[#This Row],[20D EMA]])/Table2[[#This Row],[20D EMA]]</f>
        <v>3.1752331811867436E-2</v>
      </c>
      <c r="T101" s="1">
        <f>(Table2[[#This Row],[Close Price]]-Table2[[#This Row],[50D EMA]])/Table2[[#This Row],[50D EMA]]</f>
        <v>9.1580773769193019E-2</v>
      </c>
      <c r="U101" s="1">
        <f>(Table2[[#This Row],[Close Price]]-Table2[[#This Row],[200D EMA]])/Table2[[#This Row],[200D EMA]]</f>
        <v>0.39915084634999237</v>
      </c>
      <c r="V101">
        <v>1.0189929002923701</v>
      </c>
      <c r="W101">
        <v>254.25</v>
      </c>
      <c r="X101">
        <v>262.14999999999998</v>
      </c>
      <c r="Y101">
        <v>240.4</v>
      </c>
      <c r="Z101">
        <v>262.14999999999998</v>
      </c>
      <c r="AA101">
        <v>240.4</v>
      </c>
      <c r="AB101">
        <v>262.14999999999998</v>
      </c>
      <c r="AC101" s="1">
        <f>(Table2[[#This Row],[Close Price]]/Table2[[#This Row],[Day Low]])-1</f>
        <v>2.2418879056047114E-2</v>
      </c>
      <c r="AD101" s="1">
        <f>(Table2[[#This Row],[Day High]]/Table2[[#This Row],[Close Price]])-1</f>
        <v>8.4631659934601977E-3</v>
      </c>
      <c r="AE101" s="1">
        <f>(Table2[[#This Row],[Close Price]]/Table2[[#This Row],[Current Week Low]])-1</f>
        <v>8.1322795341097986E-2</v>
      </c>
      <c r="AF101" s="1">
        <f>(Table2[[#This Row],[Current Week High]]/Table2[[#This Row],[Close Price]])-1</f>
        <v>8.4631659934601977E-3</v>
      </c>
      <c r="AG101" s="1">
        <f>(Table2[[#This Row],[Close Price]]/Table2[[#This Row],[Current Month Low]])-1</f>
        <v>8.1322795341097986E-2</v>
      </c>
      <c r="AH101" s="1">
        <f>(Table2[[#This Row],[Current Month High]]/Table2[[#This Row],[Close Price]])-1</f>
        <v>8.4631659934601977E-3</v>
      </c>
      <c r="AI101">
        <v>8.0592421619542094</v>
      </c>
      <c r="AJ101">
        <v>169.378238341968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0.08</v>
      </c>
      <c r="AM101" t="s">
        <v>3176</v>
      </c>
      <c r="AN101">
        <v>-0.03</v>
      </c>
      <c r="AO101" t="s">
        <v>3174</v>
      </c>
      <c r="AP101">
        <v>6.0174256593761001E-2</v>
      </c>
      <c r="AQ101">
        <f>(Table2[[#This Row],[Sharpe Ratio]]-AVERAGE(Table2[Sharpe Ratio]))/_xlfn.STDEV.P(Table2[Sharpe Ratio])</f>
        <v>-3.4527802030019795E-2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1.8917376565338628</v>
      </c>
      <c r="AS101">
        <f>_xlfn.RANK.AVG(Table2[[#This Row],[1Y Return vs Nifty Z-Score]],Table2[1Y Return vs Nifty Z-Score])</f>
        <v>42</v>
      </c>
      <c r="AT101">
        <f>_xlfn.RANK.AVG(Table2[[#This Row],[6M Return vs Nifty Z-Score]],Table2[6M Return vs Nifty Z-Score])</f>
        <v>74</v>
      </c>
      <c r="AU101">
        <f>_xlfn.RANK.AVG(Table2[[#This Row],[Sharpe Ratio Z-Score]],Table2[Sharpe Ratio Z-Score])</f>
        <v>360</v>
      </c>
      <c r="AV101">
        <f>(Table2[[#This Row],[Rank 1Y]]+Table2[[#This Row],[Rank 6M]]+Table2[[#This Row],[Rank Sharpe]])/3</f>
        <v>158.66666666666666</v>
      </c>
    </row>
    <row r="102" spans="1:48" x14ac:dyDescent="0.3">
      <c r="A102" t="s">
        <v>920</v>
      </c>
      <c r="B102" t="s">
        <v>921</v>
      </c>
      <c r="C102" t="s">
        <v>3133</v>
      </c>
      <c r="D102" t="s">
        <v>54</v>
      </c>
      <c r="E102">
        <v>16677.391347960001</v>
      </c>
      <c r="F102">
        <v>688.1</v>
      </c>
      <c r="G102">
        <v>94.564357310987404</v>
      </c>
      <c r="H102">
        <f>(Table2[[#This Row],[1Y Return vs Nifty]]-AVERAGE(Table2[1Y Return vs Nifty]))/_xlfn.STDEV.P(Table2[1Y Return vs Nifty])</f>
        <v>1.181082181738115</v>
      </c>
      <c r="I102">
        <v>4.38907612378941</v>
      </c>
      <c r="J102">
        <f>(Table2[[#This Row],[1M Return vs Nifty]]-AVERAGE(Table2[1M Return vs Nifty]))/_xlfn.STDEV.P(Table2[1M Return vs Nifty])</f>
        <v>0.21463112754279995</v>
      </c>
      <c r="K102">
        <v>39.511166302324398</v>
      </c>
      <c r="L102">
        <f>(Table2[[#This Row],[6M Return vs Nifty]]-AVERAGE(Table2[6M Return vs Nifty]))/_xlfn.STDEV.P(Table2[6M Return vs Nifty])</f>
        <v>0.8663315741182015</v>
      </c>
      <c r="M102">
        <v>0.213138237443766</v>
      </c>
      <c r="N102">
        <f>(Table2[[#This Row],[1W Return vs Nifty]]-AVERAGE(Table2[1W Return vs Nifty]))/_xlfn.STDEV.P(Table2[1W Return vs Nifty])</f>
        <v>-0.42544054186472513</v>
      </c>
      <c r="O102">
        <v>676.31</v>
      </c>
      <c r="P102">
        <v>617.48466940939204</v>
      </c>
      <c r="Q102">
        <v>488.52171899655798</v>
      </c>
      <c r="R102">
        <v>50.866322811685301</v>
      </c>
      <c r="S102" s="1">
        <f>(Table2[[#This Row],[Close Price]]-Table2[[#This Row],[20D EMA]])/Table2[[#This Row],[20D EMA]]</f>
        <v>1.7432834055388917E-2</v>
      </c>
      <c r="T102" s="1">
        <f>(Table2[[#This Row],[Close Price]]-Table2[[#This Row],[50D EMA]])/Table2[[#This Row],[50D EMA]]</f>
        <v>0.11435964986491033</v>
      </c>
      <c r="U102" s="1">
        <f>(Table2[[#This Row],[Close Price]]-Table2[[#This Row],[200D EMA]])/Table2[[#This Row],[200D EMA]]</f>
        <v>0.40853512391093555</v>
      </c>
      <c r="V102">
        <v>1.0725213693539899</v>
      </c>
      <c r="W102">
        <v>684.35</v>
      </c>
      <c r="X102">
        <v>708.05</v>
      </c>
      <c r="Y102">
        <v>679.3</v>
      </c>
      <c r="Z102">
        <v>719.9</v>
      </c>
      <c r="AA102">
        <v>679.3</v>
      </c>
      <c r="AB102">
        <v>719.9</v>
      </c>
      <c r="AC102" s="1">
        <f>(Table2[[#This Row],[Close Price]]/Table2[[#This Row],[Day Low]])-1</f>
        <v>5.4796522247388957E-3</v>
      </c>
      <c r="AD102" s="1">
        <f>(Table2[[#This Row],[Day High]]/Table2[[#This Row],[Close Price]])-1</f>
        <v>2.8992878942014189E-2</v>
      </c>
      <c r="AE102" s="1">
        <f>(Table2[[#This Row],[Close Price]]/Table2[[#This Row],[Current Week Low]])-1</f>
        <v>1.2954511997644635E-2</v>
      </c>
      <c r="AF102" s="1">
        <f>(Table2[[#This Row],[Current Week High]]/Table2[[#This Row],[Close Price]])-1</f>
        <v>4.621421305042861E-2</v>
      </c>
      <c r="AG102" s="1">
        <f>(Table2[[#This Row],[Close Price]]/Table2[[#This Row],[Current Month Low]])-1</f>
        <v>1.2954511997644635E-2</v>
      </c>
      <c r="AH102" s="1">
        <f>(Table2[[#This Row],[Current Month High]]/Table2[[#This Row],[Close Price]])-1</f>
        <v>4.621421305042861E-2</v>
      </c>
      <c r="AI102">
        <v>4.7812817904374398</v>
      </c>
      <c r="AJ102">
        <v>124.942791762013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0.25</v>
      </c>
      <c r="AM102" t="s">
        <v>3176</v>
      </c>
      <c r="AN102">
        <v>-0.94</v>
      </c>
      <c r="AO102" t="s">
        <v>3174</v>
      </c>
      <c r="AP102">
        <v>8.3734381004939004E-2</v>
      </c>
      <c r="AQ102">
        <f>(Table2[[#This Row],[Sharpe Ratio]]-AVERAGE(Table2[Sharpe Ratio]))/_xlfn.STDEV.P(Table2[Sharpe Ratio])</f>
        <v>0.23960455367082362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2.0762088952052147</v>
      </c>
      <c r="AS102">
        <f>_xlfn.RANK.AVG(Table2[[#This Row],[1Y Return vs Nifty Z-Score]],Table2[1Y Return vs Nifty Z-Score])</f>
        <v>85</v>
      </c>
      <c r="AT102">
        <f>_xlfn.RANK.AVG(Table2[[#This Row],[6M Return vs Nifty Z-Score]],Table2[6M Return vs Nifty Z-Score])</f>
        <v>121</v>
      </c>
      <c r="AU102">
        <f>_xlfn.RANK.AVG(Table2[[#This Row],[Sharpe Ratio Z-Score]],Table2[Sharpe Ratio Z-Score])</f>
        <v>275</v>
      </c>
      <c r="AV102">
        <f>(Table2[[#This Row],[Rank 1Y]]+Table2[[#This Row],[Rank 6M]]+Table2[[#This Row],[Rank Sharpe]])/3</f>
        <v>160.33333333333334</v>
      </c>
    </row>
    <row r="103" spans="1:48" x14ac:dyDescent="0.3">
      <c r="A103" t="s">
        <v>1728</v>
      </c>
      <c r="B103" t="s">
        <v>1729</v>
      </c>
      <c r="C103" t="s">
        <v>3139</v>
      </c>
      <c r="D103" t="s">
        <v>877</v>
      </c>
      <c r="E103">
        <v>4746.3121577250004</v>
      </c>
      <c r="F103">
        <v>383.55</v>
      </c>
      <c r="G103">
        <v>99.025202348991598</v>
      </c>
      <c r="H103">
        <f>(Table2[[#This Row],[1Y Return vs Nifty]]-AVERAGE(Table2[1Y Return vs Nifty]))/_xlfn.STDEV.P(Table2[1Y Return vs Nifty])</f>
        <v>1.2566190695211039</v>
      </c>
      <c r="I103">
        <v>6.0950942976564102</v>
      </c>
      <c r="J103">
        <f>(Table2[[#This Row],[1M Return vs Nifty]]-AVERAGE(Table2[1M Return vs Nifty]))/_xlfn.STDEV.P(Table2[1M Return vs Nifty])</f>
        <v>0.36196654635506759</v>
      </c>
      <c r="K103">
        <v>37.793704406393402</v>
      </c>
      <c r="L103">
        <f>(Table2[[#This Row],[6M Return vs Nifty]]-AVERAGE(Table2[6M Return vs Nifty]))/_xlfn.STDEV.P(Table2[6M Return vs Nifty])</f>
        <v>0.81047672919577107</v>
      </c>
      <c r="M103">
        <v>2.6884206960219501</v>
      </c>
      <c r="N103">
        <f>(Table2[[#This Row],[1W Return vs Nifty]]-AVERAGE(Table2[1W Return vs Nifty]))/_xlfn.STDEV.P(Table2[1W Return vs Nifty])</f>
        <v>3.7238087131111611E-2</v>
      </c>
      <c r="O103">
        <v>380.62</v>
      </c>
      <c r="P103">
        <v>355.13540223776698</v>
      </c>
      <c r="Q103">
        <v>282.88810665792801</v>
      </c>
      <c r="R103">
        <v>48.392755168451302</v>
      </c>
      <c r="S103" s="1">
        <f>(Table2[[#This Row],[Close Price]]-Table2[[#This Row],[20D EMA]])/Table2[[#This Row],[20D EMA]]</f>
        <v>7.69796647575011E-3</v>
      </c>
      <c r="T103" s="1">
        <f>(Table2[[#This Row],[Close Price]]-Table2[[#This Row],[50D EMA]])/Table2[[#This Row],[50D EMA]]</f>
        <v>8.0010603232423302E-2</v>
      </c>
      <c r="U103" s="1">
        <f>(Table2[[#This Row],[Close Price]]-Table2[[#This Row],[200D EMA]])/Table2[[#This Row],[200D EMA]]</f>
        <v>0.35583642780639657</v>
      </c>
      <c r="V103">
        <v>0.43704476898554401</v>
      </c>
      <c r="W103">
        <v>380.6</v>
      </c>
      <c r="X103">
        <v>393.3</v>
      </c>
      <c r="Y103">
        <v>370.6</v>
      </c>
      <c r="Z103">
        <v>399.4</v>
      </c>
      <c r="AA103">
        <v>370.6</v>
      </c>
      <c r="AB103">
        <v>399.4</v>
      </c>
      <c r="AC103" s="1">
        <f>(Table2[[#This Row],[Close Price]]/Table2[[#This Row],[Day Low]])-1</f>
        <v>7.750919600630457E-3</v>
      </c>
      <c r="AD103" s="1">
        <f>(Table2[[#This Row],[Day High]]/Table2[[#This Row],[Close Price]])-1</f>
        <v>2.5420414548298798E-2</v>
      </c>
      <c r="AE103" s="1">
        <f>(Table2[[#This Row],[Close Price]]/Table2[[#This Row],[Current Week Low]])-1</f>
        <v>3.4943335132217923E-2</v>
      </c>
      <c r="AF103" s="1">
        <f>(Table2[[#This Row],[Current Week High]]/Table2[[#This Row],[Close Price]])-1</f>
        <v>4.1324468778516366E-2</v>
      </c>
      <c r="AG103" s="1">
        <f>(Table2[[#This Row],[Close Price]]/Table2[[#This Row],[Current Month Low]])-1</f>
        <v>3.4943335132217923E-2</v>
      </c>
      <c r="AH103" s="1">
        <f>(Table2[[#This Row],[Current Month High]]/Table2[[#This Row],[Close Price]])-1</f>
        <v>4.1324468778516366E-2</v>
      </c>
      <c r="AI103">
        <v>7.4045104940685604</v>
      </c>
      <c r="AJ103">
        <v>157.67551226066499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0.21</v>
      </c>
      <c r="AM103" t="s">
        <v>3176</v>
      </c>
      <c r="AN103">
        <v>-3</v>
      </c>
      <c r="AO103" t="s">
        <v>3174</v>
      </c>
      <c r="AP103">
        <v>8.4058465936416998E-2</v>
      </c>
      <c r="AQ103">
        <f>(Table2[[#This Row],[Sharpe Ratio]]-AVERAGE(Table2[Sharpe Ratio]))/_xlfn.STDEV.P(Table2[Sharpe Ratio])</f>
        <v>0.24337542364428852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2.7096758558473426</v>
      </c>
      <c r="AS103">
        <f>_xlfn.RANK.AVG(Table2[[#This Row],[1Y Return vs Nifty Z-Score]],Table2[1Y Return vs Nifty Z-Score])</f>
        <v>75</v>
      </c>
      <c r="AT103">
        <f>_xlfn.RANK.AVG(Table2[[#This Row],[6M Return vs Nifty Z-Score]],Table2[6M Return vs Nifty Z-Score])</f>
        <v>132</v>
      </c>
      <c r="AU103">
        <f>_xlfn.RANK.AVG(Table2[[#This Row],[Sharpe Ratio Z-Score]],Table2[Sharpe Ratio Z-Score])</f>
        <v>274</v>
      </c>
      <c r="AV103">
        <f>(Table2[[#This Row],[Rank 1Y]]+Table2[[#This Row],[Rank 6M]]+Table2[[#This Row],[Rank Sharpe]])/3</f>
        <v>160.33333333333334</v>
      </c>
    </row>
    <row r="104" spans="1:48" x14ac:dyDescent="0.3">
      <c r="A104" t="s">
        <v>128</v>
      </c>
      <c r="B104" t="s">
        <v>129</v>
      </c>
      <c r="C104" t="s">
        <v>3129</v>
      </c>
      <c r="D104" t="s">
        <v>130</v>
      </c>
      <c r="E104">
        <v>221968.57441</v>
      </c>
      <c r="F104">
        <v>169.85</v>
      </c>
      <c r="G104">
        <v>120.329306367398</v>
      </c>
      <c r="H104">
        <f>(Table2[[#This Row],[1Y Return vs Nifty]]-AVERAGE(Table2[1Y Return vs Nifty]))/_xlfn.STDEV.P(Table2[1Y Return vs Nifty])</f>
        <v>1.6173681430364397</v>
      </c>
      <c r="I104">
        <v>-9.0690223512988695</v>
      </c>
      <c r="J104">
        <f>(Table2[[#This Row],[1M Return vs Nifty]]-AVERAGE(Table2[1M Return vs Nifty]))/_xlfn.STDEV.P(Table2[1M Return vs Nifty])</f>
        <v>-0.94763936032039331</v>
      </c>
      <c r="K104">
        <v>10.308142342198799</v>
      </c>
      <c r="L104">
        <f>(Table2[[#This Row],[6M Return vs Nifty]]-AVERAGE(Table2[6M Return vs Nifty]))/_xlfn.STDEV.P(Table2[6M Return vs Nifty])</f>
        <v>-8.3401504923204459E-2</v>
      </c>
      <c r="M104">
        <v>-2.3578949634089601</v>
      </c>
      <c r="N104">
        <f>(Table2[[#This Row],[1W Return vs Nifty]]-AVERAGE(Table2[1W Return vs Nifty]))/_xlfn.STDEV.P(Table2[1W Return vs Nifty])</f>
        <v>-0.90601685441881163</v>
      </c>
      <c r="O104">
        <v>179.35</v>
      </c>
      <c r="P104">
        <v>181.02601352309</v>
      </c>
      <c r="Q104">
        <v>150.54742649012201</v>
      </c>
      <c r="R104">
        <v>18.552166596186598</v>
      </c>
      <c r="S104" s="1">
        <f>(Table2[[#This Row],[Close Price]]-Table2[[#This Row],[20D EMA]])/Table2[[#This Row],[20D EMA]]</f>
        <v>-5.2969054920546418E-2</v>
      </c>
      <c r="T104" s="1">
        <f>(Table2[[#This Row],[Close Price]]-Table2[[#This Row],[50D EMA]])/Table2[[#This Row],[50D EMA]]</f>
        <v>-6.1737058147526946E-2</v>
      </c>
      <c r="U104" s="1">
        <f>(Table2[[#This Row],[Close Price]]-Table2[[#This Row],[200D EMA]])/Table2[[#This Row],[200D EMA]]</f>
        <v>0.12821589820497201</v>
      </c>
      <c r="V104">
        <v>0.26609725759108099</v>
      </c>
      <c r="W104">
        <v>168.1</v>
      </c>
      <c r="X104">
        <v>174.17</v>
      </c>
      <c r="Y104">
        <v>168.1</v>
      </c>
      <c r="Z104">
        <v>180.25</v>
      </c>
      <c r="AA104">
        <v>168.1</v>
      </c>
      <c r="AB104">
        <v>180.25</v>
      </c>
      <c r="AC104" s="1">
        <f>(Table2[[#This Row],[Close Price]]/Table2[[#This Row],[Day Low]])-1</f>
        <v>1.0410469958358037E-2</v>
      </c>
      <c r="AD104" s="1">
        <f>(Table2[[#This Row],[Day High]]/Table2[[#This Row],[Close Price]])-1</f>
        <v>2.5434206652928948E-2</v>
      </c>
      <c r="AE104" s="1">
        <f>(Table2[[#This Row],[Close Price]]/Table2[[#This Row],[Current Week Low]])-1</f>
        <v>1.0410469958358037E-2</v>
      </c>
      <c r="AF104" s="1">
        <f>(Table2[[#This Row],[Current Week High]]/Table2[[#This Row],[Close Price]])-1</f>
        <v>6.1230497497792191E-2</v>
      </c>
      <c r="AG104" s="1">
        <f>(Table2[[#This Row],[Close Price]]/Table2[[#This Row],[Current Month Low]])-1</f>
        <v>1.0410469958358037E-2</v>
      </c>
      <c r="AH104" s="1">
        <f>(Table2[[#This Row],[Current Month High]]/Table2[[#This Row],[Close Price]])-1</f>
        <v>6.1230497497792191E-2</v>
      </c>
      <c r="AI104">
        <v>34.824845451869301</v>
      </c>
      <c r="AJ104">
        <v>158.32699619771799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-0.04</v>
      </c>
      <c r="AM104" t="s">
        <v>3174</v>
      </c>
      <c r="AN104">
        <v>-5.92</v>
      </c>
      <c r="AO104" t="s">
        <v>3174</v>
      </c>
      <c r="AP104">
        <v>0.17167732466657901</v>
      </c>
      <c r="AQ104">
        <f>(Table2[[#This Row],[Sharpe Ratio]]-AVERAGE(Table2[Sharpe Ratio]))/_xlfn.STDEV.P(Table2[Sharpe Ratio])</f>
        <v>1.2628591805349325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49</v>
      </c>
      <c r="AT104">
        <f>_xlfn.RANK.AVG(Table2[[#This Row],[6M Return vs Nifty Z-Score]],Table2[6M Return vs Nifty Z-Score])</f>
        <v>353</v>
      </c>
      <c r="AU104">
        <f>_xlfn.RANK.AVG(Table2[[#This Row],[Sharpe Ratio Z-Score]],Table2[Sharpe Ratio Z-Score])</f>
        <v>79</v>
      </c>
      <c r="AV104">
        <f>(Table2[[#This Row],[Rank 1Y]]+Table2[[#This Row],[Rank 6M]]+Table2[[#This Row],[Rank Sharpe]])/3</f>
        <v>160.33333333333334</v>
      </c>
    </row>
    <row r="105" spans="1:48" x14ac:dyDescent="0.3">
      <c r="A105" t="s">
        <v>720</v>
      </c>
      <c r="B105" t="s">
        <v>721</v>
      </c>
      <c r="C105" t="s">
        <v>3135</v>
      </c>
      <c r="D105" t="s">
        <v>65</v>
      </c>
      <c r="E105">
        <v>24911.445090990001</v>
      </c>
      <c r="F105">
        <v>187.93</v>
      </c>
      <c r="G105">
        <v>77.324706624036196</v>
      </c>
      <c r="H105">
        <f>(Table2[[#This Row],[1Y Return vs Nifty]]-AVERAGE(Table2[1Y Return vs Nifty]))/_xlfn.STDEV.P(Table2[1Y Return vs Nifty])</f>
        <v>0.88915777094513371</v>
      </c>
      <c r="I105">
        <v>8.6868398182304691</v>
      </c>
      <c r="J105">
        <f>(Table2[[#This Row],[1M Return vs Nifty]]-AVERAGE(Table2[1M Return vs Nifty]))/_xlfn.STDEV.P(Table2[1M Return vs Nifty])</f>
        <v>0.58579529424176324</v>
      </c>
      <c r="K105">
        <v>38.3328841799866</v>
      </c>
      <c r="L105">
        <f>(Table2[[#This Row],[6M Return vs Nifty]]-AVERAGE(Table2[6M Return vs Nifty]))/_xlfn.STDEV.P(Table2[6M Return vs Nifty])</f>
        <v>0.82801179225056687</v>
      </c>
      <c r="M105">
        <v>-1.62434886411817</v>
      </c>
      <c r="N105">
        <f>(Table2[[#This Row],[1W Return vs Nifty]]-AVERAGE(Table2[1W Return vs Nifty]))/_xlfn.STDEV.P(Table2[1W Return vs Nifty])</f>
        <v>-0.76890276372224609</v>
      </c>
      <c r="O105">
        <v>188.87</v>
      </c>
      <c r="P105">
        <v>178.170168959715</v>
      </c>
      <c r="Q105">
        <v>146.04246439294201</v>
      </c>
      <c r="R105">
        <v>43.677324132768803</v>
      </c>
      <c r="S105" s="1">
        <f>(Table2[[#This Row],[Close Price]]-Table2[[#This Row],[20D EMA]])/Table2[[#This Row],[20D EMA]]</f>
        <v>-4.9769682850637886E-3</v>
      </c>
      <c r="T105" s="1">
        <f>(Table2[[#This Row],[Close Price]]-Table2[[#This Row],[50D EMA]])/Table2[[#This Row],[50D EMA]]</f>
        <v>5.4778143261971904E-2</v>
      </c>
      <c r="U105" s="1">
        <f>(Table2[[#This Row],[Close Price]]-Table2[[#This Row],[200D EMA]])/Table2[[#This Row],[200D EMA]]</f>
        <v>0.28681750736796219</v>
      </c>
      <c r="V105">
        <v>1.30975587200135</v>
      </c>
      <c r="W105">
        <v>187.01</v>
      </c>
      <c r="X105">
        <v>197.7</v>
      </c>
      <c r="Y105">
        <v>187.01</v>
      </c>
      <c r="Z105">
        <v>202.5</v>
      </c>
      <c r="AA105">
        <v>187.01</v>
      </c>
      <c r="AB105">
        <v>202.5</v>
      </c>
      <c r="AC105" s="1">
        <f>(Table2[[#This Row],[Close Price]]/Table2[[#This Row],[Day Low]])-1</f>
        <v>4.9195230201595219E-3</v>
      </c>
      <c r="AD105" s="1">
        <f>(Table2[[#This Row],[Day High]]/Table2[[#This Row],[Close Price]])-1</f>
        <v>5.1987442132708894E-2</v>
      </c>
      <c r="AE105" s="1">
        <f>(Table2[[#This Row],[Close Price]]/Table2[[#This Row],[Current Week Low]])-1</f>
        <v>4.9195230201595219E-3</v>
      </c>
      <c r="AF105" s="1">
        <f>(Table2[[#This Row],[Current Week High]]/Table2[[#This Row],[Close Price]])-1</f>
        <v>7.7528867131378743E-2</v>
      </c>
      <c r="AG105" s="1">
        <f>(Table2[[#This Row],[Close Price]]/Table2[[#This Row],[Current Month Low]])-1</f>
        <v>4.9195230201595219E-3</v>
      </c>
      <c r="AH105" s="1">
        <f>(Table2[[#This Row],[Current Month High]]/Table2[[#This Row],[Close Price]])-1</f>
        <v>7.7528867131378743E-2</v>
      </c>
      <c r="AI105">
        <v>11.74373436918</v>
      </c>
      <c r="AJ105">
        <v>128.347509113001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0.21</v>
      </c>
      <c r="AM105" t="s">
        <v>3176</v>
      </c>
      <c r="AN105">
        <v>0.1</v>
      </c>
      <c r="AO105" t="s">
        <v>3176</v>
      </c>
      <c r="AP105">
        <v>9.4721549030505003E-2</v>
      </c>
      <c r="AQ105">
        <f>(Table2[[#This Row],[Sharpe Ratio]]-AVERAGE(Table2[Sharpe Ratio]))/_xlfn.STDEV.P(Table2[Sharpe Ratio])</f>
        <v>0.36744506082452905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1.9015071545397468</v>
      </c>
      <c r="AS105">
        <f>_xlfn.RANK.AVG(Table2[[#This Row],[1Y Return vs Nifty Z-Score]],Table2[1Y Return vs Nifty Z-Score])</f>
        <v>112</v>
      </c>
      <c r="AT105">
        <f>_xlfn.RANK.AVG(Table2[[#This Row],[6M Return vs Nifty Z-Score]],Table2[6M Return vs Nifty Z-Score])</f>
        <v>128</v>
      </c>
      <c r="AU105">
        <f>_xlfn.RANK.AVG(Table2[[#This Row],[Sharpe Ratio Z-Score]],Table2[Sharpe Ratio Z-Score])</f>
        <v>243</v>
      </c>
      <c r="AV105">
        <f>(Table2[[#This Row],[Rank 1Y]]+Table2[[#This Row],[Rank 6M]]+Table2[[#This Row],[Rank Sharpe]])/3</f>
        <v>161</v>
      </c>
    </row>
    <row r="106" spans="1:48" x14ac:dyDescent="0.3">
      <c r="A106" t="s">
        <v>1212</v>
      </c>
      <c r="B106" t="s">
        <v>1213</v>
      </c>
      <c r="C106" t="s">
        <v>3136</v>
      </c>
      <c r="D106" t="s">
        <v>819</v>
      </c>
      <c r="E106">
        <v>9894.9145353080003</v>
      </c>
      <c r="F106">
        <v>212.62</v>
      </c>
      <c r="G106">
        <v>64.992552323895595</v>
      </c>
      <c r="H106">
        <f>(Table2[[#This Row],[1Y Return vs Nifty]]-AVERAGE(Table2[1Y Return vs Nifty]))/_xlfn.STDEV.P(Table2[1Y Return vs Nifty])</f>
        <v>0.68033353527766871</v>
      </c>
      <c r="I106">
        <v>-6.4037472793885701</v>
      </c>
      <c r="J106">
        <f>(Table2[[#This Row],[1M Return vs Nifty]]-AVERAGE(Table2[1M Return vs Nifty]))/_xlfn.STDEV.P(Table2[1M Return vs Nifty])</f>
        <v>-0.71746044137036891</v>
      </c>
      <c r="K106">
        <v>28.658803163897002</v>
      </c>
      <c r="L106">
        <f>(Table2[[#This Row],[6M Return vs Nifty]]-AVERAGE(Table2[6M Return vs Nifty]))/_xlfn.STDEV.P(Table2[6M Return vs Nifty])</f>
        <v>0.51339386902275364</v>
      </c>
      <c r="M106">
        <v>-1.83698084998078</v>
      </c>
      <c r="N106">
        <f>(Table2[[#This Row],[1W Return vs Nifty]]-AVERAGE(Table2[1W Return vs Nifty]))/_xlfn.STDEV.P(Table2[1W Return vs Nifty])</f>
        <v>-0.80864783417213926</v>
      </c>
      <c r="O106">
        <v>219.7</v>
      </c>
      <c r="P106">
        <v>222.93685506954901</v>
      </c>
      <c r="Q106">
        <v>192.29681172252899</v>
      </c>
      <c r="R106">
        <v>43.335698835029497</v>
      </c>
      <c r="S106" s="1">
        <f>(Table2[[#This Row],[Close Price]]-Table2[[#This Row],[20D EMA]])/Table2[[#This Row],[20D EMA]]</f>
        <v>-3.2225762403277125E-2</v>
      </c>
      <c r="T106" s="1">
        <f>(Table2[[#This Row],[Close Price]]-Table2[[#This Row],[50D EMA]])/Table2[[#This Row],[50D EMA]]</f>
        <v>-4.6277027933898526E-2</v>
      </c>
      <c r="U106" s="1">
        <f>(Table2[[#This Row],[Close Price]]-Table2[[#This Row],[200D EMA]])/Table2[[#This Row],[200D EMA]]</f>
        <v>0.10568655868718185</v>
      </c>
      <c r="V106">
        <v>0.90092114270120005</v>
      </c>
      <c r="W106">
        <v>208.1</v>
      </c>
      <c r="X106">
        <v>223.01</v>
      </c>
      <c r="Y106">
        <v>207.81</v>
      </c>
      <c r="Z106">
        <v>230</v>
      </c>
      <c r="AA106">
        <v>207.81</v>
      </c>
      <c r="AB106">
        <v>230</v>
      </c>
      <c r="AC106" s="1">
        <f>(Table2[[#This Row],[Close Price]]/Table2[[#This Row],[Day Low]])-1</f>
        <v>2.1720326765978015E-2</v>
      </c>
      <c r="AD106" s="1">
        <f>(Table2[[#This Row],[Day High]]/Table2[[#This Row],[Close Price]])-1</f>
        <v>4.8866522434389825E-2</v>
      </c>
      <c r="AE106" s="1">
        <f>(Table2[[#This Row],[Close Price]]/Table2[[#This Row],[Current Week Low]])-1</f>
        <v>2.3146143111496098E-2</v>
      </c>
      <c r="AF106" s="1">
        <f>(Table2[[#This Row],[Current Week High]]/Table2[[#This Row],[Close Price]])-1</f>
        <v>8.1742075063493624E-2</v>
      </c>
      <c r="AG106" s="1">
        <f>(Table2[[#This Row],[Close Price]]/Table2[[#This Row],[Current Month Low]])-1</f>
        <v>2.3146143111496098E-2</v>
      </c>
      <c r="AH106" s="1">
        <f>(Table2[[#This Row],[Current Month High]]/Table2[[#This Row],[Close Price]])-1</f>
        <v>8.1742075063493624E-2</v>
      </c>
      <c r="AI106">
        <v>24.165177311635698</v>
      </c>
      <c r="AJ106">
        <v>87.992926613616206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-0.17</v>
      </c>
      <c r="AM106" t="s">
        <v>3174</v>
      </c>
      <c r="AN106">
        <v>-4.0999999999999996</v>
      </c>
      <c r="AO106" t="s">
        <v>3174</v>
      </c>
      <c r="AP106">
        <v>0.13107057783158499</v>
      </c>
      <c r="AQ106">
        <f>(Table2[[#This Row],[Sharpe Ratio]]-AVERAGE(Table2[Sharpe Ratio]))/_xlfn.STDEV.P(Table2[Sharpe Ratio])</f>
        <v>0.79038191458538065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143</v>
      </c>
      <c r="AT106">
        <f>_xlfn.RANK.AVG(Table2[[#This Row],[6M Return vs Nifty Z-Score]],Table2[6M Return vs Nifty Z-Score])</f>
        <v>185</v>
      </c>
      <c r="AU106">
        <f>_xlfn.RANK.AVG(Table2[[#This Row],[Sharpe Ratio Z-Score]],Table2[Sharpe Ratio Z-Score])</f>
        <v>155</v>
      </c>
      <c r="AV106">
        <f>(Table2[[#This Row],[Rank 1Y]]+Table2[[#This Row],[Rank 6M]]+Table2[[#This Row],[Rank Sharpe]])/3</f>
        <v>161</v>
      </c>
    </row>
    <row r="107" spans="1:48" x14ac:dyDescent="0.3">
      <c r="A107" t="s">
        <v>1124</v>
      </c>
      <c r="B107" t="s">
        <v>1125</v>
      </c>
      <c r="C107" t="s">
        <v>3140</v>
      </c>
      <c r="D107" t="s">
        <v>255</v>
      </c>
      <c r="E107">
        <v>11414.82900752</v>
      </c>
      <c r="F107">
        <v>1715.6</v>
      </c>
      <c r="G107">
        <v>49.5643817953884</v>
      </c>
      <c r="H107">
        <f>(Table2[[#This Row],[1Y Return vs Nifty]]-AVERAGE(Table2[1Y Return vs Nifty]))/_xlfn.STDEV.P(Table2[1Y Return vs Nifty])</f>
        <v>0.41908348602016859</v>
      </c>
      <c r="I107">
        <v>-9.6952077942803303</v>
      </c>
      <c r="J107">
        <f>(Table2[[#This Row],[1M Return vs Nifty]]-AVERAGE(Table2[1M Return vs Nifty]))/_xlfn.STDEV.P(Table2[1M Return vs Nifty])</f>
        <v>-1.0017180893216773</v>
      </c>
      <c r="K107">
        <v>38.8089189139043</v>
      </c>
      <c r="L107">
        <f>(Table2[[#This Row],[6M Return vs Nifty]]-AVERAGE(Table2[6M Return vs Nifty]))/_xlfn.STDEV.P(Table2[6M Return vs Nifty])</f>
        <v>0.84349326890146537</v>
      </c>
      <c r="M107">
        <v>1.6324158417641701</v>
      </c>
      <c r="N107">
        <f>(Table2[[#This Row],[1W Return vs Nifty]]-AVERAGE(Table2[1W Return vs Nifty]))/_xlfn.STDEV.P(Table2[1W Return vs Nifty])</f>
        <v>-0.16014984186572187</v>
      </c>
      <c r="O107">
        <v>1714.91</v>
      </c>
      <c r="P107">
        <v>1704.8040798562199</v>
      </c>
      <c r="Q107">
        <v>1443.9987605615499</v>
      </c>
      <c r="R107">
        <v>53.566698668087497</v>
      </c>
      <c r="S107" s="1">
        <f>(Table2[[#This Row],[Close Price]]-Table2[[#This Row],[20D EMA]])/Table2[[#This Row],[20D EMA]]</f>
        <v>4.0235347627562212E-4</v>
      </c>
      <c r="T107" s="1">
        <f>(Table2[[#This Row],[Close Price]]-Table2[[#This Row],[50D EMA]])/Table2[[#This Row],[50D EMA]]</f>
        <v>6.3326456519804336E-3</v>
      </c>
      <c r="U107" s="1">
        <f>(Table2[[#This Row],[Close Price]]-Table2[[#This Row],[200D EMA]])/Table2[[#This Row],[200D EMA]]</f>
        <v>0.18808966244044989</v>
      </c>
      <c r="V107">
        <v>0.40066146601193098</v>
      </c>
      <c r="W107">
        <v>1701.75</v>
      </c>
      <c r="X107">
        <v>1743.75</v>
      </c>
      <c r="Y107">
        <v>1683.1</v>
      </c>
      <c r="Z107">
        <v>1752.6</v>
      </c>
      <c r="AA107">
        <v>1683.1</v>
      </c>
      <c r="AB107">
        <v>1752.6</v>
      </c>
      <c r="AC107" s="1">
        <f>(Table2[[#This Row],[Close Price]]/Table2[[#This Row],[Day Low]])-1</f>
        <v>8.1386807697958474E-3</v>
      </c>
      <c r="AD107" s="1">
        <f>(Table2[[#This Row],[Day High]]/Table2[[#This Row],[Close Price]])-1</f>
        <v>1.6408253672184792E-2</v>
      </c>
      <c r="AE107" s="1">
        <f>(Table2[[#This Row],[Close Price]]/Table2[[#This Row],[Current Week Low]])-1</f>
        <v>1.9309607272295137E-2</v>
      </c>
      <c r="AF107" s="1">
        <f>(Table2[[#This Row],[Current Week High]]/Table2[[#This Row],[Close Price]])-1</f>
        <v>2.1566798787596264E-2</v>
      </c>
      <c r="AG107" s="1">
        <f>(Table2[[#This Row],[Close Price]]/Table2[[#This Row],[Current Month Low]])-1</f>
        <v>1.9309607272295137E-2</v>
      </c>
      <c r="AH107" s="1">
        <f>(Table2[[#This Row],[Current Month High]]/Table2[[#This Row],[Close Price]])-1</f>
        <v>2.1566798787596264E-2</v>
      </c>
      <c r="AI107">
        <v>14.840289111681001</v>
      </c>
      <c r="AJ107">
        <v>103.8255910657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</v>
      </c>
      <c r="AM107" t="s">
        <v>3175</v>
      </c>
      <c r="AN107">
        <v>-1.44</v>
      </c>
      <c r="AO107" t="s">
        <v>3174</v>
      </c>
      <c r="AP107">
        <v>0.122285147308583</v>
      </c>
      <c r="AQ107">
        <f>(Table2[[#This Row],[Sharpe Ratio]]-AVERAGE(Table2[Sharpe Ratio]))/_xlfn.STDEV.P(Table2[Sharpe Ratio])</f>
        <v>0.68815958659232535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0.78886841032656019</v>
      </c>
      <c r="AS107">
        <f>_xlfn.RANK.AVG(Table2[[#This Row],[1Y Return vs Nifty Z-Score]],Table2[1Y Return vs Nifty Z-Score])</f>
        <v>187</v>
      </c>
      <c r="AT107">
        <f>_xlfn.RANK.AVG(Table2[[#This Row],[6M Return vs Nifty Z-Score]],Table2[6M Return vs Nifty Z-Score])</f>
        <v>126</v>
      </c>
      <c r="AU107">
        <f>_xlfn.RANK.AVG(Table2[[#This Row],[Sharpe Ratio Z-Score]],Table2[Sharpe Ratio Z-Score])</f>
        <v>177</v>
      </c>
      <c r="AV107">
        <f>(Table2[[#This Row],[Rank 1Y]]+Table2[[#This Row],[Rank 6M]]+Table2[[#This Row],[Rank Sharpe]])/3</f>
        <v>163.33333333333334</v>
      </c>
    </row>
    <row r="108" spans="1:48" x14ac:dyDescent="0.3">
      <c r="A108" t="s">
        <v>1038</v>
      </c>
      <c r="B108" t="s">
        <v>1039</v>
      </c>
      <c r="C108" t="s">
        <v>3143</v>
      </c>
      <c r="D108" t="s">
        <v>382</v>
      </c>
      <c r="E108">
        <v>13266.964218375</v>
      </c>
      <c r="F108">
        <v>1050.95</v>
      </c>
      <c r="G108">
        <v>39.564317874878</v>
      </c>
      <c r="H108">
        <f>(Table2[[#This Row],[1Y Return vs Nifty]]-AVERAGE(Table2[1Y Return vs Nifty]))/_xlfn.STDEV.P(Table2[1Y Return vs Nifty])</f>
        <v>0.24974926800745945</v>
      </c>
      <c r="I108">
        <v>9.6536808884534508</v>
      </c>
      <c r="J108">
        <f>(Table2[[#This Row],[1M Return vs Nifty]]-AVERAGE(Table2[1M Return vs Nifty]))/_xlfn.STDEV.P(Table2[1M Return vs Nifty])</f>
        <v>0.66929377988996441</v>
      </c>
      <c r="K108">
        <v>96.094962135254207</v>
      </c>
      <c r="L108">
        <f>(Table2[[#This Row],[6M Return vs Nifty]]-AVERAGE(Table2[6M Return vs Nifty]))/_xlfn.STDEV.P(Table2[6M Return vs Nifty])</f>
        <v>2.7065349281830309</v>
      </c>
      <c r="M108">
        <v>3.63634731428647</v>
      </c>
      <c r="N108">
        <f>(Table2[[#This Row],[1W Return vs Nifty]]-AVERAGE(Table2[1W Return vs Nifty]))/_xlfn.STDEV.P(Table2[1W Return vs Nifty])</f>
        <v>0.21442408326151435</v>
      </c>
      <c r="O108">
        <v>1026.57</v>
      </c>
      <c r="P108">
        <v>919.92244508760996</v>
      </c>
      <c r="Q108">
        <v>719.21688025584899</v>
      </c>
      <c r="R108">
        <v>51.645778545787302</v>
      </c>
      <c r="S108" s="1">
        <f>(Table2[[#This Row],[Close Price]]-Table2[[#This Row],[20D EMA]])/Table2[[#This Row],[20D EMA]]</f>
        <v>2.3748989352893723E-2</v>
      </c>
      <c r="T108" s="1">
        <f>(Table2[[#This Row],[Close Price]]-Table2[[#This Row],[50D EMA]])/Table2[[#This Row],[50D EMA]]</f>
        <v>0.14243326229518349</v>
      </c>
      <c r="U108" s="1">
        <f>(Table2[[#This Row],[Close Price]]-Table2[[#This Row],[200D EMA]])/Table2[[#This Row],[200D EMA]]</f>
        <v>0.46124212160613182</v>
      </c>
      <c r="V108">
        <v>0.51162293615588705</v>
      </c>
      <c r="W108">
        <v>1040</v>
      </c>
      <c r="X108">
        <v>1074.3</v>
      </c>
      <c r="Y108">
        <v>1040</v>
      </c>
      <c r="Z108">
        <v>1119.9000000000001</v>
      </c>
      <c r="AA108">
        <v>1040</v>
      </c>
      <c r="AB108">
        <v>1119.9000000000001</v>
      </c>
      <c r="AC108" s="1">
        <f>(Table2[[#This Row],[Close Price]]/Table2[[#This Row],[Day Low]])-1</f>
        <v>1.0528846153846194E-2</v>
      </c>
      <c r="AD108" s="1">
        <f>(Table2[[#This Row],[Day High]]/Table2[[#This Row],[Close Price]])-1</f>
        <v>2.2217993244207479E-2</v>
      </c>
      <c r="AE108" s="1">
        <f>(Table2[[#This Row],[Close Price]]/Table2[[#This Row],[Current Week Low]])-1</f>
        <v>1.0528846153846194E-2</v>
      </c>
      <c r="AF108" s="1">
        <f>(Table2[[#This Row],[Current Week High]]/Table2[[#This Row],[Close Price]])-1</f>
        <v>6.5607307674009352E-2</v>
      </c>
      <c r="AG108" s="1">
        <f>(Table2[[#This Row],[Close Price]]/Table2[[#This Row],[Current Month Low]])-1</f>
        <v>1.0528846153846194E-2</v>
      </c>
      <c r="AH108" s="1">
        <f>(Table2[[#This Row],[Current Month High]]/Table2[[#This Row],[Close Price]])-1</f>
        <v>6.5607307674009352E-2</v>
      </c>
      <c r="AI108">
        <v>6.9508539892478103</v>
      </c>
      <c r="AJ108">
        <v>133.544444444444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0.59</v>
      </c>
      <c r="AM108" t="s">
        <v>3176</v>
      </c>
      <c r="AN108">
        <v>-0.1</v>
      </c>
      <c r="AO108" t="s">
        <v>3174</v>
      </c>
      <c r="AP108">
        <v>9.1275120225230003E-2</v>
      </c>
      <c r="AQ108">
        <f>(Table2[[#This Row],[Sharpe Ratio]]-AVERAGE(Table2[Sharpe Ratio]))/_xlfn.STDEV.P(Table2[Sharpe Ratio])</f>
        <v>0.32734435377151228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4.1673464131134814</v>
      </c>
      <c r="AS108">
        <f>_xlfn.RANK.AVG(Table2[[#This Row],[1Y Return vs Nifty Z-Score]],Table2[1Y Return vs Nifty Z-Score])</f>
        <v>230</v>
      </c>
      <c r="AT108">
        <f>_xlfn.RANK.AVG(Table2[[#This Row],[6M Return vs Nifty Z-Score]],Table2[6M Return vs Nifty Z-Score])</f>
        <v>12</v>
      </c>
      <c r="AU108">
        <f>_xlfn.RANK.AVG(Table2[[#This Row],[Sharpe Ratio Z-Score]],Table2[Sharpe Ratio Z-Score])</f>
        <v>250</v>
      </c>
      <c r="AV108">
        <f>(Table2[[#This Row],[Rank 1Y]]+Table2[[#This Row],[Rank 6M]]+Table2[[#This Row],[Rank Sharpe]])/3</f>
        <v>164</v>
      </c>
    </row>
    <row r="109" spans="1:48" x14ac:dyDescent="0.3">
      <c r="A109" t="s">
        <v>882</v>
      </c>
      <c r="B109" t="s">
        <v>883</v>
      </c>
      <c r="C109" t="s">
        <v>3140</v>
      </c>
      <c r="D109" t="s">
        <v>124</v>
      </c>
      <c r="E109">
        <v>17841.72998434</v>
      </c>
      <c r="F109">
        <v>680.3</v>
      </c>
      <c r="G109">
        <v>76.4752264351104</v>
      </c>
      <c r="H109">
        <f>(Table2[[#This Row],[1Y Return vs Nifty]]-AVERAGE(Table2[1Y Return vs Nifty]))/_xlfn.STDEV.P(Table2[1Y Return vs Nifty])</f>
        <v>0.87477325654078009</v>
      </c>
      <c r="I109">
        <v>5.7129958269616399</v>
      </c>
      <c r="J109">
        <f>(Table2[[#This Row],[1M Return vs Nifty]]-AVERAGE(Table2[1M Return vs Nifty]))/_xlfn.STDEV.P(Table2[1M Return vs Nifty])</f>
        <v>0.32896769612609589</v>
      </c>
      <c r="K109">
        <v>15.880029687032</v>
      </c>
      <c r="L109">
        <f>(Table2[[#This Row],[6M Return vs Nifty]]-AVERAGE(Table2[6M Return vs Nifty]))/_xlfn.STDEV.P(Table2[6M Return vs Nifty])</f>
        <v>9.7805952609475E-2</v>
      </c>
      <c r="M109">
        <v>-0.230773215247117</v>
      </c>
      <c r="N109">
        <f>(Table2[[#This Row],[1W Return vs Nifty]]-AVERAGE(Table2[1W Return vs Nifty]))/_xlfn.STDEV.P(Table2[1W Return vs Nifty])</f>
        <v>-0.50841626110629579</v>
      </c>
      <c r="O109">
        <v>693.32</v>
      </c>
      <c r="P109">
        <v>661.77011220460099</v>
      </c>
      <c r="Q109">
        <v>566.00068578766604</v>
      </c>
      <c r="R109">
        <v>32.439715831527003</v>
      </c>
      <c r="S109" s="1">
        <f>(Table2[[#This Row],[Close Price]]-Table2[[#This Row],[20D EMA]])/Table2[[#This Row],[20D EMA]]</f>
        <v>-1.8779207292448068E-2</v>
      </c>
      <c r="T109" s="1">
        <f>(Table2[[#This Row],[Close Price]]-Table2[[#This Row],[50D EMA]])/Table2[[#This Row],[50D EMA]]</f>
        <v>2.8000490583760355E-2</v>
      </c>
      <c r="U109" s="1">
        <f>(Table2[[#This Row],[Close Price]]-Table2[[#This Row],[200D EMA]])/Table2[[#This Row],[200D EMA]]</f>
        <v>0.2019420065777324</v>
      </c>
      <c r="V109">
        <v>0.43548125821292599</v>
      </c>
      <c r="W109">
        <v>676.8</v>
      </c>
      <c r="X109">
        <v>704.15</v>
      </c>
      <c r="Y109">
        <v>676.8</v>
      </c>
      <c r="Z109">
        <v>713.4</v>
      </c>
      <c r="AA109">
        <v>676.8</v>
      </c>
      <c r="AB109">
        <v>713.4</v>
      </c>
      <c r="AC109" s="1">
        <f>(Table2[[#This Row],[Close Price]]/Table2[[#This Row],[Day Low]])-1</f>
        <v>5.171394799054374E-3</v>
      </c>
      <c r="AD109" s="1">
        <f>(Table2[[#This Row],[Day High]]/Table2[[#This Row],[Close Price]])-1</f>
        <v>3.5058062619432562E-2</v>
      </c>
      <c r="AE109" s="1">
        <f>(Table2[[#This Row],[Close Price]]/Table2[[#This Row],[Current Week Low]])-1</f>
        <v>5.171394799054374E-3</v>
      </c>
      <c r="AF109" s="1">
        <f>(Table2[[#This Row],[Current Week High]]/Table2[[#This Row],[Close Price]])-1</f>
        <v>4.8655005144789154E-2</v>
      </c>
      <c r="AG109" s="1">
        <f>(Table2[[#This Row],[Close Price]]/Table2[[#This Row],[Current Month Low]])-1</f>
        <v>5.171394799054374E-3</v>
      </c>
      <c r="AH109" s="1">
        <f>(Table2[[#This Row],[Current Month High]]/Table2[[#This Row],[Close Price]])-1</f>
        <v>4.8655005144789154E-2</v>
      </c>
      <c r="AI109">
        <v>10.245479935322599</v>
      </c>
      <c r="AJ109">
        <v>104.447783621337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0.37</v>
      </c>
      <c r="AM109" t="s">
        <v>3176</v>
      </c>
      <c r="AN109">
        <v>-5.45</v>
      </c>
      <c r="AO109" t="s">
        <v>3174</v>
      </c>
      <c r="AP109">
        <v>0.165482173067002</v>
      </c>
      <c r="AQ109">
        <f>(Table2[[#This Row],[Sharpe Ratio]]-AVERAGE(Table2[Sharpe Ratio]))/_xlfn.STDEV.P(Table2[Sharpe Ratio])</f>
        <v>1.1907758811313798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1.983906525301435</v>
      </c>
      <c r="AS109">
        <f>_xlfn.RANK.AVG(Table2[[#This Row],[1Y Return vs Nifty Z-Score]],Table2[1Y Return vs Nifty Z-Score])</f>
        <v>113</v>
      </c>
      <c r="AT109">
        <f>_xlfn.RANK.AVG(Table2[[#This Row],[6M Return vs Nifty Z-Score]],Table2[6M Return vs Nifty Z-Score])</f>
        <v>295</v>
      </c>
      <c r="AU109">
        <f>_xlfn.RANK.AVG(Table2[[#This Row],[Sharpe Ratio Z-Score]],Table2[Sharpe Ratio Z-Score])</f>
        <v>90</v>
      </c>
      <c r="AV109">
        <f>(Table2[[#This Row],[Rank 1Y]]+Table2[[#This Row],[Rank 6M]]+Table2[[#This Row],[Rank Sharpe]])/3</f>
        <v>166</v>
      </c>
    </row>
    <row r="110" spans="1:48" x14ac:dyDescent="0.3">
      <c r="A110" t="s">
        <v>1422</v>
      </c>
      <c r="B110" t="s">
        <v>1423</v>
      </c>
      <c r="C110" t="s">
        <v>3143</v>
      </c>
      <c r="D110" t="s">
        <v>267</v>
      </c>
      <c r="E110">
        <v>7654.9933591299996</v>
      </c>
      <c r="F110">
        <v>1842.35</v>
      </c>
      <c r="G110">
        <v>50.432316564566698</v>
      </c>
      <c r="H110">
        <f>(Table2[[#This Row],[1Y Return vs Nifty]]-AVERAGE(Table2[1Y Return vs Nifty]))/_xlfn.STDEV.P(Table2[1Y Return vs Nifty])</f>
        <v>0.43378049761860515</v>
      </c>
      <c r="I110">
        <v>0.52615972656035903</v>
      </c>
      <c r="J110">
        <f>(Table2[[#This Row],[1M Return vs Nifty]]-AVERAGE(Table2[1M Return vs Nifty]))/_xlfn.STDEV.P(Table2[1M Return vs Nifty])</f>
        <v>-0.1189786861981927</v>
      </c>
      <c r="K110">
        <v>51.904682144469199</v>
      </c>
      <c r="L110">
        <f>(Table2[[#This Row],[6M Return vs Nifty]]-AVERAGE(Table2[6M Return vs Nifty]))/_xlfn.STDEV.P(Table2[6M Return vs Nifty])</f>
        <v>1.2693902428704633</v>
      </c>
      <c r="M110">
        <v>0.13422435985324099</v>
      </c>
      <c r="N110">
        <f>(Table2[[#This Row],[1W Return vs Nifty]]-AVERAGE(Table2[1W Return vs Nifty]))/_xlfn.STDEV.P(Table2[1W Return vs Nifty])</f>
        <v>-0.44019108662207046</v>
      </c>
      <c r="O110">
        <v>1862.54</v>
      </c>
      <c r="P110">
        <v>1729.1024363399499</v>
      </c>
      <c r="Q110">
        <v>1378.50898705791</v>
      </c>
      <c r="R110">
        <v>43.914373429547602</v>
      </c>
      <c r="S110" s="1">
        <f>(Table2[[#This Row],[Close Price]]-Table2[[#This Row],[20D EMA]])/Table2[[#This Row],[20D EMA]]</f>
        <v>-1.0840035650241098E-2</v>
      </c>
      <c r="T110" s="1">
        <f>(Table2[[#This Row],[Close Price]]-Table2[[#This Row],[50D EMA]])/Table2[[#This Row],[50D EMA]]</f>
        <v>6.5494999764019166E-2</v>
      </c>
      <c r="U110" s="1">
        <f>(Table2[[#This Row],[Close Price]]-Table2[[#This Row],[200D EMA]])/Table2[[#This Row],[200D EMA]]</f>
        <v>0.33648022413843315</v>
      </c>
      <c r="V110">
        <v>0.50276869666977098</v>
      </c>
      <c r="W110">
        <v>1825.8</v>
      </c>
      <c r="X110">
        <v>1884.9</v>
      </c>
      <c r="Y110">
        <v>1825.8</v>
      </c>
      <c r="Z110">
        <v>1965</v>
      </c>
      <c r="AA110">
        <v>1825.8</v>
      </c>
      <c r="AB110">
        <v>1965</v>
      </c>
      <c r="AC110" s="1">
        <f>(Table2[[#This Row],[Close Price]]/Table2[[#This Row],[Day Low]])-1</f>
        <v>9.0645196626135682E-3</v>
      </c>
      <c r="AD110" s="1">
        <f>(Table2[[#This Row],[Day High]]/Table2[[#This Row],[Close Price]])-1</f>
        <v>2.3095503026026698E-2</v>
      </c>
      <c r="AE110" s="1">
        <f>(Table2[[#This Row],[Close Price]]/Table2[[#This Row],[Current Week Low]])-1</f>
        <v>9.0645196626135682E-3</v>
      </c>
      <c r="AF110" s="1">
        <f>(Table2[[#This Row],[Current Week High]]/Table2[[#This Row],[Close Price]])-1</f>
        <v>6.6572583928135254E-2</v>
      </c>
      <c r="AG110" s="1">
        <f>(Table2[[#This Row],[Close Price]]/Table2[[#This Row],[Current Month Low]])-1</f>
        <v>9.0645196626135682E-3</v>
      </c>
      <c r="AH110" s="1">
        <f>(Table2[[#This Row],[Current Month High]]/Table2[[#This Row],[Close Price]])-1</f>
        <v>6.6572583928135254E-2</v>
      </c>
      <c r="AI110">
        <v>9.9682470757456603</v>
      </c>
      <c r="AJ110">
        <v>111.254443297786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0.35</v>
      </c>
      <c r="AM110" t="s">
        <v>3176</v>
      </c>
      <c r="AN110">
        <v>-4.59</v>
      </c>
      <c r="AO110" t="s">
        <v>3174</v>
      </c>
      <c r="AP110">
        <v>9.4565521734795002E-2</v>
      </c>
      <c r="AQ110">
        <f>(Table2[[#This Row],[Sharpe Ratio]]-AVERAGE(Table2[Sharpe Ratio]))/_xlfn.STDEV.P(Table2[Sharpe Ratio])</f>
        <v>0.36562961497287977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1.5096305826416851</v>
      </c>
      <c r="AS110">
        <f>_xlfn.RANK.AVG(Table2[[#This Row],[1Y Return vs Nifty Z-Score]],Table2[1Y Return vs Nifty Z-Score])</f>
        <v>185</v>
      </c>
      <c r="AT110">
        <f>_xlfn.RANK.AVG(Table2[[#This Row],[6M Return vs Nifty Z-Score]],Table2[6M Return vs Nifty Z-Score])</f>
        <v>70</v>
      </c>
      <c r="AU110">
        <f>_xlfn.RANK.AVG(Table2[[#This Row],[Sharpe Ratio Z-Score]],Table2[Sharpe Ratio Z-Score])</f>
        <v>244</v>
      </c>
      <c r="AV110">
        <f>(Table2[[#This Row],[Rank 1Y]]+Table2[[#This Row],[Rank 6M]]+Table2[[#This Row],[Rank Sharpe]])/3</f>
        <v>166.33333333333334</v>
      </c>
    </row>
    <row r="111" spans="1:48" x14ac:dyDescent="0.3">
      <c r="A111" t="s">
        <v>1524</v>
      </c>
      <c r="B111" t="s">
        <v>1525</v>
      </c>
      <c r="C111" t="s">
        <v>3140</v>
      </c>
      <c r="D111" t="s">
        <v>168</v>
      </c>
      <c r="E111">
        <v>6723.9036985550001</v>
      </c>
      <c r="F111">
        <v>430.55</v>
      </c>
      <c r="G111">
        <v>28.9803044693681</v>
      </c>
      <c r="H111">
        <f>(Table2[[#This Row],[1Y Return vs Nifty]]-AVERAGE(Table2[1Y Return vs Nifty]))/_xlfn.STDEV.P(Table2[1Y Return vs Nifty])</f>
        <v>7.0526850260496224E-2</v>
      </c>
      <c r="I111">
        <v>5.12543932433696</v>
      </c>
      <c r="J111">
        <f>(Table2[[#This Row],[1M Return vs Nifty]]-AVERAGE(Table2[1M Return vs Nifty]))/_xlfn.STDEV.P(Table2[1M Return vs Nifty])</f>
        <v>0.27822504595030284</v>
      </c>
      <c r="K111">
        <v>31.1166689787146</v>
      </c>
      <c r="L111">
        <f>(Table2[[#This Row],[6M Return vs Nifty]]-AVERAGE(Table2[6M Return vs Nifty]))/_xlfn.STDEV.P(Table2[6M Return vs Nifty])</f>
        <v>0.59332793582914511</v>
      </c>
      <c r="M111">
        <v>3.0820505254098798</v>
      </c>
      <c r="N111">
        <f>(Table2[[#This Row],[1W Return vs Nifty]]-AVERAGE(Table2[1W Return vs Nifty]))/_xlfn.STDEV.P(Table2[1W Return vs Nifty])</f>
        <v>0.11081518907433206</v>
      </c>
      <c r="O111">
        <v>423.44</v>
      </c>
      <c r="P111">
        <v>403.808808259611</v>
      </c>
      <c r="Q111">
        <v>335.815744787163</v>
      </c>
      <c r="R111">
        <v>54.604870943846201</v>
      </c>
      <c r="S111" s="1">
        <f>(Table2[[#This Row],[Close Price]]-Table2[[#This Row],[20D EMA]])/Table2[[#This Row],[20D EMA]]</f>
        <v>1.6791044776119434E-2</v>
      </c>
      <c r="T111" s="1">
        <f>(Table2[[#This Row],[Close Price]]-Table2[[#This Row],[50D EMA]])/Table2[[#This Row],[50D EMA]]</f>
        <v>6.6222408212544354E-2</v>
      </c>
      <c r="U111" s="1">
        <f>(Table2[[#This Row],[Close Price]]-Table2[[#This Row],[200D EMA]])/Table2[[#This Row],[200D EMA]]</f>
        <v>0.28210188677388764</v>
      </c>
      <c r="V111">
        <v>0.78948931732307503</v>
      </c>
      <c r="W111">
        <v>428.15</v>
      </c>
      <c r="X111">
        <v>446.8</v>
      </c>
      <c r="Y111">
        <v>416.25</v>
      </c>
      <c r="Z111">
        <v>446.8</v>
      </c>
      <c r="AA111">
        <v>416.25</v>
      </c>
      <c r="AB111">
        <v>446.8</v>
      </c>
      <c r="AC111" s="1">
        <f>(Table2[[#This Row],[Close Price]]/Table2[[#This Row],[Day Low]])-1</f>
        <v>5.6055120868854225E-3</v>
      </c>
      <c r="AD111" s="1">
        <f>(Table2[[#This Row],[Day High]]/Table2[[#This Row],[Close Price]])-1</f>
        <v>3.7742422482870852E-2</v>
      </c>
      <c r="AE111" s="1">
        <f>(Table2[[#This Row],[Close Price]]/Table2[[#This Row],[Current Week Low]])-1</f>
        <v>3.43543543543543E-2</v>
      </c>
      <c r="AF111" s="1">
        <f>(Table2[[#This Row],[Current Week High]]/Table2[[#This Row],[Close Price]])-1</f>
        <v>3.7742422482870852E-2</v>
      </c>
      <c r="AG111" s="1">
        <f>(Table2[[#This Row],[Close Price]]/Table2[[#This Row],[Current Month Low]])-1</f>
        <v>3.43543543543543E-2</v>
      </c>
      <c r="AH111" s="1">
        <f>(Table2[[#This Row],[Current Month High]]/Table2[[#This Row],[Close Price]])-1</f>
        <v>3.7742422482870852E-2</v>
      </c>
      <c r="AI111">
        <v>4.7497387063058802</v>
      </c>
      <c r="AJ111">
        <v>90.466710904667096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0.11</v>
      </c>
      <c r="AM111" t="s">
        <v>3176</v>
      </c>
      <c r="AN111">
        <v>1.28</v>
      </c>
      <c r="AO111" t="s">
        <v>3176</v>
      </c>
      <c r="AP111">
        <v>0.184221902618915</v>
      </c>
      <c r="AQ111">
        <f>(Table2[[#This Row],[Sharpe Ratio]]-AVERAGE(Table2[Sharpe Ratio]))/_xlfn.STDEV.P(Table2[Sharpe Ratio])</f>
        <v>1.4088208335945898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2.4617158547088658</v>
      </c>
      <c r="AS111">
        <f>_xlfn.RANK.AVG(Table2[[#This Row],[1Y Return vs Nifty Z-Score]],Table2[1Y Return vs Nifty Z-Score])</f>
        <v>270</v>
      </c>
      <c r="AT111">
        <f>_xlfn.RANK.AVG(Table2[[#This Row],[6M Return vs Nifty Z-Score]],Table2[6M Return vs Nifty Z-Score])</f>
        <v>167</v>
      </c>
      <c r="AU111">
        <f>_xlfn.RANK.AVG(Table2[[#This Row],[Sharpe Ratio Z-Score]],Table2[Sharpe Ratio Z-Score])</f>
        <v>63</v>
      </c>
      <c r="AV111">
        <f>(Table2[[#This Row],[Rank 1Y]]+Table2[[#This Row],[Rank 6M]]+Table2[[#This Row],[Rank Sharpe]])/3</f>
        <v>166.66666666666666</v>
      </c>
    </row>
    <row r="112" spans="1:48" x14ac:dyDescent="0.3">
      <c r="A112" t="s">
        <v>235</v>
      </c>
      <c r="B112" t="s">
        <v>236</v>
      </c>
      <c r="C112" t="s">
        <v>3130</v>
      </c>
      <c r="D112" t="s">
        <v>237</v>
      </c>
      <c r="E112">
        <v>113983.39288687</v>
      </c>
      <c r="F112">
        <v>423.1</v>
      </c>
      <c r="G112">
        <v>102.163048713772</v>
      </c>
      <c r="H112">
        <f>(Table2[[#This Row],[1Y Return vs Nifty]]-AVERAGE(Table2[1Y Return vs Nifty]))/_xlfn.STDEV.P(Table2[1Y Return vs Nifty])</f>
        <v>1.3097532059274035</v>
      </c>
      <c r="I112">
        <v>1.9046631502682301</v>
      </c>
      <c r="J112">
        <f>(Table2[[#This Row],[1M Return vs Nifty]]-AVERAGE(Table2[1M Return vs Nifty]))/_xlfn.STDEV.P(Table2[1M Return vs Nifty])</f>
        <v>7.185052954660833E-5</v>
      </c>
      <c r="K112">
        <v>56.684720780681602</v>
      </c>
      <c r="L112">
        <f>(Table2[[#This Row],[6M Return vs Nifty]]-AVERAGE(Table2[6M Return vs Nifty]))/_xlfn.STDEV.P(Table2[6M Return vs Nifty])</f>
        <v>1.4248454045724011</v>
      </c>
      <c r="M112">
        <v>0.48212517273274502</v>
      </c>
      <c r="N112">
        <f>(Table2[[#This Row],[1W Return vs Nifty]]-AVERAGE(Table2[1W Return vs Nifty]))/_xlfn.STDEV.P(Table2[1W Return vs Nifty])</f>
        <v>-0.37516163086368165</v>
      </c>
      <c r="O112">
        <v>432.02</v>
      </c>
      <c r="P112">
        <v>412.903297591718</v>
      </c>
      <c r="Q112">
        <v>326.06427538257901</v>
      </c>
      <c r="R112">
        <v>39.891165405996901</v>
      </c>
      <c r="S112" s="1">
        <f>(Table2[[#This Row],[Close Price]]-Table2[[#This Row],[20D EMA]])/Table2[[#This Row],[20D EMA]]</f>
        <v>-2.0647192259617517E-2</v>
      </c>
      <c r="T112" s="1">
        <f>(Table2[[#This Row],[Close Price]]-Table2[[#This Row],[50D EMA]])/Table2[[#This Row],[50D EMA]]</f>
        <v>2.4695134351686871E-2</v>
      </c>
      <c r="U112" s="1">
        <f>(Table2[[#This Row],[Close Price]]-Table2[[#This Row],[200D EMA]])/Table2[[#This Row],[200D EMA]]</f>
        <v>0.2975969216608188</v>
      </c>
      <c r="V112">
        <v>0.37012380221048102</v>
      </c>
      <c r="W112">
        <v>414</v>
      </c>
      <c r="X112">
        <v>443.2</v>
      </c>
      <c r="Y112">
        <v>414</v>
      </c>
      <c r="Z112">
        <v>460</v>
      </c>
      <c r="AA112">
        <v>414</v>
      </c>
      <c r="AB112">
        <v>460</v>
      </c>
      <c r="AC112" s="1">
        <f>(Table2[[#This Row],[Close Price]]/Table2[[#This Row],[Day Low]])-1</f>
        <v>2.1980676328502424E-2</v>
      </c>
      <c r="AD112" s="1">
        <f>(Table2[[#This Row],[Day High]]/Table2[[#This Row],[Close Price]])-1</f>
        <v>4.750649964547371E-2</v>
      </c>
      <c r="AE112" s="1">
        <f>(Table2[[#This Row],[Close Price]]/Table2[[#This Row],[Current Week Low]])-1</f>
        <v>2.1980676328502424E-2</v>
      </c>
      <c r="AF112" s="1">
        <f>(Table2[[#This Row],[Current Week High]]/Table2[[#This Row],[Close Price]])-1</f>
        <v>8.7213424722287769E-2</v>
      </c>
      <c r="AG112" s="1">
        <f>(Table2[[#This Row],[Close Price]]/Table2[[#This Row],[Current Month Low]])-1</f>
        <v>2.1980676328502424E-2</v>
      </c>
      <c r="AH112" s="1">
        <f>(Table2[[#This Row],[Current Month High]]/Table2[[#This Row],[Close Price]])-1</f>
        <v>8.7213424722287769E-2</v>
      </c>
      <c r="AI112">
        <v>8.8040652328054794</v>
      </c>
      <c r="AJ112">
        <v>153.80923815236901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0.19</v>
      </c>
      <c r="AM112" t="s">
        <v>3176</v>
      </c>
      <c r="AN112">
        <v>-0.42</v>
      </c>
      <c r="AO112" t="s">
        <v>3174</v>
      </c>
      <c r="AP112">
        <v>5.3283134763138999E-2</v>
      </c>
      <c r="AQ112">
        <f>(Table2[[#This Row],[Sharpe Ratio]]-AVERAGE(Table2[Sharpe Ratio]))/_xlfn.STDEV.P(Table2[Sharpe Ratio])</f>
        <v>-0.11470901957714157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2.2447998105885278</v>
      </c>
      <c r="AS112">
        <f>_xlfn.RANK.AVG(Table2[[#This Row],[1Y Return vs Nifty Z-Score]],Table2[1Y Return vs Nifty Z-Score])</f>
        <v>72</v>
      </c>
      <c r="AT112">
        <f>_xlfn.RANK.AVG(Table2[[#This Row],[6M Return vs Nifty Z-Score]],Table2[6M Return vs Nifty Z-Score])</f>
        <v>58</v>
      </c>
      <c r="AU112">
        <f>_xlfn.RANK.AVG(Table2[[#This Row],[Sharpe Ratio Z-Score]],Table2[Sharpe Ratio Z-Score])</f>
        <v>374</v>
      </c>
      <c r="AV112">
        <f>(Table2[[#This Row],[Rank 1Y]]+Table2[[#This Row],[Rank 6M]]+Table2[[#This Row],[Rank Sharpe]])/3</f>
        <v>168</v>
      </c>
    </row>
    <row r="113" spans="1:48" x14ac:dyDescent="0.3">
      <c r="A113" t="s">
        <v>1618</v>
      </c>
      <c r="B113" t="s">
        <v>1619</v>
      </c>
      <c r="C113" t="s">
        <v>3131</v>
      </c>
      <c r="D113" t="s">
        <v>252</v>
      </c>
      <c r="E113">
        <v>5777.1138375599903</v>
      </c>
      <c r="F113">
        <v>299.39999999999998</v>
      </c>
      <c r="G113">
        <v>19.5031837078396</v>
      </c>
      <c r="H113">
        <f>(Table2[[#This Row],[1Y Return vs Nifty]]-AVERAGE(Table2[1Y Return vs Nifty]))/_xlfn.STDEV.P(Table2[1Y Return vs Nifty])</f>
        <v>-8.9952207265721146E-2</v>
      </c>
      <c r="I113">
        <v>22.8793888682358</v>
      </c>
      <c r="J113">
        <f>(Table2[[#This Row],[1M Return vs Nifty]]-AVERAGE(Table2[1M Return vs Nifty]))/_xlfn.STDEV.P(Table2[1M Return vs Nifty])</f>
        <v>1.8114945220268974</v>
      </c>
      <c r="K113">
        <v>36.616102744890398</v>
      </c>
      <c r="L113">
        <f>(Table2[[#This Row],[6M Return vs Nifty]]-AVERAGE(Table2[6M Return vs Nifty]))/_xlfn.STDEV.P(Table2[6M Return vs Nifty])</f>
        <v>0.77217907709677547</v>
      </c>
      <c r="M113">
        <v>21.598321038794399</v>
      </c>
      <c r="N113">
        <f>(Table2[[#This Row],[1W Return vs Nifty]]-AVERAGE(Table2[1W Return vs Nifty]))/_xlfn.STDEV.P(Table2[1W Return vs Nifty])</f>
        <v>3.5718677350410526</v>
      </c>
      <c r="O113">
        <v>268.31</v>
      </c>
      <c r="P113">
        <v>254.96174237090099</v>
      </c>
      <c r="Q113">
        <v>233.42403313286999</v>
      </c>
      <c r="R113">
        <v>67.660855659547806</v>
      </c>
      <c r="S113" s="1">
        <f>(Table2[[#This Row],[Close Price]]-Table2[[#This Row],[20D EMA]])/Table2[[#This Row],[20D EMA]]</f>
        <v>0.1158734299877007</v>
      </c>
      <c r="T113" s="1">
        <f>(Table2[[#This Row],[Close Price]]-Table2[[#This Row],[50D EMA]])/Table2[[#This Row],[50D EMA]]</f>
        <v>0.17429382626532741</v>
      </c>
      <c r="U113" s="1">
        <f>(Table2[[#This Row],[Close Price]]-Table2[[#This Row],[200D EMA]])/Table2[[#This Row],[200D EMA]]</f>
        <v>0.28264427609120713</v>
      </c>
      <c r="V113">
        <v>2.4385777649393501</v>
      </c>
      <c r="W113">
        <v>297.2</v>
      </c>
      <c r="X113">
        <v>311.10000000000002</v>
      </c>
      <c r="Y113">
        <v>276.10000000000002</v>
      </c>
      <c r="Z113">
        <v>314.5</v>
      </c>
      <c r="AA113">
        <v>276.10000000000002</v>
      </c>
      <c r="AB113">
        <v>314.5</v>
      </c>
      <c r="AC113" s="1">
        <f>(Table2[[#This Row],[Close Price]]/Table2[[#This Row],[Day Low]])-1</f>
        <v>7.4024226110362967E-3</v>
      </c>
      <c r="AD113" s="1">
        <f>(Table2[[#This Row],[Day High]]/Table2[[#This Row],[Close Price]])-1</f>
        <v>3.9078156312625456E-2</v>
      </c>
      <c r="AE113" s="1">
        <f>(Table2[[#This Row],[Close Price]]/Table2[[#This Row],[Current Week Low]])-1</f>
        <v>8.438971387178551E-2</v>
      </c>
      <c r="AF113" s="1">
        <f>(Table2[[#This Row],[Current Week High]]/Table2[[#This Row],[Close Price]])-1</f>
        <v>5.0434201736807127E-2</v>
      </c>
      <c r="AG113" s="1">
        <f>(Table2[[#This Row],[Close Price]]/Table2[[#This Row],[Current Month Low]])-1</f>
        <v>8.438971387178551E-2</v>
      </c>
      <c r="AH113" s="1">
        <f>(Table2[[#This Row],[Current Month High]]/Table2[[#This Row],[Close Price]])-1</f>
        <v>5.0434201736807127E-2</v>
      </c>
      <c r="AI113">
        <v>5.0434201736807101</v>
      </c>
      <c r="AJ113">
        <v>69.1525423728813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0.03</v>
      </c>
      <c r="AM113" t="s">
        <v>3176</v>
      </c>
      <c r="AN113">
        <v>23.49</v>
      </c>
      <c r="AO113" t="s">
        <v>3176</v>
      </c>
      <c r="AP113">
        <v>0.194988077922951</v>
      </c>
      <c r="AQ113">
        <f>(Table2[[#This Row],[Sharpe Ratio]]-AVERAGE(Table2[Sharpe Ratio]))/_xlfn.STDEV.P(Table2[Sharpe Ratio])</f>
        <v>1.5340899937431405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7.5996791206421452</v>
      </c>
      <c r="AS113">
        <f>_xlfn.RANK.AVG(Table2[[#This Row],[1Y Return vs Nifty Z-Score]],Table2[1Y Return vs Nifty Z-Score])</f>
        <v>325</v>
      </c>
      <c r="AT113">
        <f>_xlfn.RANK.AVG(Table2[[#This Row],[6M Return vs Nifty Z-Score]],Table2[6M Return vs Nifty Z-Score])</f>
        <v>141</v>
      </c>
      <c r="AU113">
        <f>_xlfn.RANK.AVG(Table2[[#This Row],[Sharpe Ratio Z-Score]],Table2[Sharpe Ratio Z-Score])</f>
        <v>44</v>
      </c>
      <c r="AV113">
        <f>(Table2[[#This Row],[Rank 1Y]]+Table2[[#This Row],[Rank 6M]]+Table2[[#This Row],[Rank Sharpe]])/3</f>
        <v>170</v>
      </c>
    </row>
    <row r="114" spans="1:48" x14ac:dyDescent="0.3">
      <c r="A114" t="s">
        <v>734</v>
      </c>
      <c r="B114" t="s">
        <v>735</v>
      </c>
      <c r="C114" t="s">
        <v>3140</v>
      </c>
      <c r="D114" t="s">
        <v>736</v>
      </c>
      <c r="E114">
        <v>23226.410751035</v>
      </c>
      <c r="F114">
        <v>547.15</v>
      </c>
      <c r="G114">
        <v>10.0280725849346</v>
      </c>
      <c r="H114">
        <f>(Table2[[#This Row],[1Y Return vs Nifty]]-AVERAGE(Table2[1Y Return vs Nifty]))/_xlfn.STDEV.P(Table2[1Y Return vs Nifty])</f>
        <v>-0.25039723495097915</v>
      </c>
      <c r="I114">
        <v>-8.6818313618386806</v>
      </c>
      <c r="J114">
        <f>(Table2[[#This Row],[1M Return vs Nifty]]-AVERAGE(Table2[1M Return vs Nifty]))/_xlfn.STDEV.P(Table2[1M Return vs Nifty])</f>
        <v>-0.91420070915811058</v>
      </c>
      <c r="K114">
        <v>40.543997773975399</v>
      </c>
      <c r="L114">
        <f>(Table2[[#This Row],[6M Return vs Nifty]]-AVERAGE(Table2[6M Return vs Nifty]))/_xlfn.STDEV.P(Table2[6M Return vs Nifty])</f>
        <v>0.89992104810696827</v>
      </c>
      <c r="M114">
        <v>-0.27970537035704401</v>
      </c>
      <c r="N114">
        <f>(Table2[[#This Row],[1W Return vs Nifty]]-AVERAGE(Table2[1W Return vs Nifty]))/_xlfn.STDEV.P(Table2[1W Return vs Nifty])</f>
        <v>-0.51756263644686074</v>
      </c>
      <c r="O114">
        <v>562.33000000000004</v>
      </c>
      <c r="P114">
        <v>579.181346198082</v>
      </c>
      <c r="Q114">
        <v>480.453669864105</v>
      </c>
      <c r="R114">
        <v>42.140512113103597</v>
      </c>
      <c r="S114" s="1">
        <f>(Table2[[#This Row],[Close Price]]-Table2[[#This Row],[20D EMA]])/Table2[[#This Row],[20D EMA]]</f>
        <v>-2.6994825102697816E-2</v>
      </c>
      <c r="T114" s="1">
        <f>(Table2[[#This Row],[Close Price]]-Table2[[#This Row],[50D EMA]])/Table2[[#This Row],[50D EMA]]</f>
        <v>-5.5304519747304139E-2</v>
      </c>
      <c r="U114" s="1">
        <f>(Table2[[#This Row],[Close Price]]-Table2[[#This Row],[200D EMA]])/Table2[[#This Row],[200D EMA]]</f>
        <v>0.13881948316631623</v>
      </c>
      <c r="V114">
        <v>0.36764358674088599</v>
      </c>
      <c r="W114">
        <v>546</v>
      </c>
      <c r="X114">
        <v>560</v>
      </c>
      <c r="Y114">
        <v>540.15</v>
      </c>
      <c r="Z114">
        <v>577.45000000000005</v>
      </c>
      <c r="AA114">
        <v>540.15</v>
      </c>
      <c r="AB114">
        <v>577.45000000000005</v>
      </c>
      <c r="AC114" s="1">
        <f>(Table2[[#This Row],[Close Price]]/Table2[[#This Row],[Day Low]])-1</f>
        <v>2.1062271062270987E-3</v>
      </c>
      <c r="AD114" s="1">
        <f>(Table2[[#This Row],[Day High]]/Table2[[#This Row],[Close Price]])-1</f>
        <v>2.3485333089646288E-2</v>
      </c>
      <c r="AE114" s="1">
        <f>(Table2[[#This Row],[Close Price]]/Table2[[#This Row],[Current Week Low]])-1</f>
        <v>1.2959363139868563E-2</v>
      </c>
      <c r="AF114" s="1">
        <f>(Table2[[#This Row],[Current Week High]]/Table2[[#This Row],[Close Price]])-1</f>
        <v>5.5377867129672076E-2</v>
      </c>
      <c r="AG114" s="1">
        <f>(Table2[[#This Row],[Close Price]]/Table2[[#This Row],[Current Month Low]])-1</f>
        <v>1.2959363139868563E-2</v>
      </c>
      <c r="AH114" s="1">
        <f>(Table2[[#This Row],[Current Month High]]/Table2[[#This Row],[Close Price]])-1</f>
        <v>5.5377867129672076E-2</v>
      </c>
      <c r="AI114">
        <v>36.726674586493601</v>
      </c>
      <c r="AJ114">
        <v>105.078710644677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-0.19</v>
      </c>
      <c r="AM114" t="s">
        <v>3174</v>
      </c>
      <c r="AN114">
        <v>-3.7</v>
      </c>
      <c r="AO114" t="s">
        <v>3174</v>
      </c>
      <c r="AP114">
        <v>0.23994206258106701</v>
      </c>
      <c r="AQ114">
        <f>(Table2[[#This Row],[Sharpe Ratio]]-AVERAGE(Table2[Sharpe Ratio]))/_xlfn.STDEV.P(Table2[Sharpe Ratio])</f>
        <v>2.0571492737960995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379</v>
      </c>
      <c r="AT114">
        <f>_xlfn.RANK.AVG(Table2[[#This Row],[6M Return vs Nifty Z-Score]],Table2[6M Return vs Nifty Z-Score])</f>
        <v>119</v>
      </c>
      <c r="AU114">
        <f>_xlfn.RANK.AVG(Table2[[#This Row],[Sharpe Ratio Z-Score]],Table2[Sharpe Ratio Z-Score])</f>
        <v>13</v>
      </c>
      <c r="AV114">
        <f>(Table2[[#This Row],[Rank 1Y]]+Table2[[#This Row],[Rank 6M]]+Table2[[#This Row],[Rank Sharpe]])/3</f>
        <v>170.33333333333334</v>
      </c>
    </row>
    <row r="115" spans="1:48" x14ac:dyDescent="0.3">
      <c r="A115" t="s">
        <v>193</v>
      </c>
      <c r="B115" t="s">
        <v>194</v>
      </c>
      <c r="C115" t="s">
        <v>3134</v>
      </c>
      <c r="D115" t="s">
        <v>98</v>
      </c>
      <c r="E115">
        <v>130758.226386219</v>
      </c>
      <c r="F115">
        <v>2752.3</v>
      </c>
      <c r="G115">
        <v>60.122296517196197</v>
      </c>
      <c r="H115">
        <f>(Table2[[#This Row],[1Y Return vs Nifty]]-AVERAGE(Table2[1Y Return vs Nifty]))/_xlfn.STDEV.P(Table2[1Y Return vs Nifty])</f>
        <v>0.59786396657243124</v>
      </c>
      <c r="I115">
        <v>6.2110868438923399</v>
      </c>
      <c r="J115">
        <f>(Table2[[#This Row],[1M Return vs Nifty]]-AVERAGE(Table2[1M Return vs Nifty]))/_xlfn.STDEV.P(Table2[1M Return vs Nifty])</f>
        <v>0.37198391348547444</v>
      </c>
      <c r="K115">
        <v>10.1333749075981</v>
      </c>
      <c r="L115">
        <f>(Table2[[#This Row],[6M Return vs Nifty]]-AVERAGE(Table2[6M Return vs Nifty]))/_xlfn.STDEV.P(Table2[6M Return vs Nifty])</f>
        <v>-8.9085245552466885E-2</v>
      </c>
      <c r="M115">
        <v>0.899913087338304</v>
      </c>
      <c r="N115">
        <f>(Table2[[#This Row],[1W Return vs Nifty]]-AVERAGE(Table2[1W Return vs Nifty]))/_xlfn.STDEV.P(Table2[1W Return vs Nifty])</f>
        <v>-0.29706891103252214</v>
      </c>
      <c r="O115">
        <v>2702.92</v>
      </c>
      <c r="P115">
        <v>2576.3918385240399</v>
      </c>
      <c r="Q115">
        <v>2197.8680201874499</v>
      </c>
      <c r="R115">
        <v>56.910412780219197</v>
      </c>
      <c r="S115" s="1">
        <f>(Table2[[#This Row],[Close Price]]-Table2[[#This Row],[20D EMA]])/Table2[[#This Row],[20D EMA]]</f>
        <v>1.8269131161854628E-2</v>
      </c>
      <c r="T115" s="1">
        <f>(Table2[[#This Row],[Close Price]]-Table2[[#This Row],[50D EMA]])/Table2[[#This Row],[50D EMA]]</f>
        <v>6.8276944075686199E-2</v>
      </c>
      <c r="U115" s="1">
        <f>(Table2[[#This Row],[Close Price]]-Table2[[#This Row],[200D EMA]])/Table2[[#This Row],[200D EMA]]</f>
        <v>0.25225899586330225</v>
      </c>
      <c r="V115">
        <v>0.91013939969364199</v>
      </c>
      <c r="W115">
        <v>2732.85</v>
      </c>
      <c r="X115">
        <v>2783.05</v>
      </c>
      <c r="Y115">
        <v>2732.85</v>
      </c>
      <c r="Z115">
        <v>2860</v>
      </c>
      <c r="AA115">
        <v>2732.85</v>
      </c>
      <c r="AB115">
        <v>2860</v>
      </c>
      <c r="AC115" s="1">
        <f>(Table2[[#This Row],[Close Price]]/Table2[[#This Row],[Day Low]])-1</f>
        <v>7.117112172274398E-3</v>
      </c>
      <c r="AD115" s="1">
        <f>(Table2[[#This Row],[Day High]]/Table2[[#This Row],[Close Price]])-1</f>
        <v>1.1172473930894267E-2</v>
      </c>
      <c r="AE115" s="1">
        <f>(Table2[[#This Row],[Close Price]]/Table2[[#This Row],[Current Week Low]])-1</f>
        <v>7.117112172274398E-3</v>
      </c>
      <c r="AF115" s="1">
        <f>(Table2[[#This Row],[Current Week High]]/Table2[[#This Row],[Close Price]])-1</f>
        <v>3.9130908694546385E-2</v>
      </c>
      <c r="AG115" s="1">
        <f>(Table2[[#This Row],[Close Price]]/Table2[[#This Row],[Current Month Low]])-1</f>
        <v>7.117112172274398E-3</v>
      </c>
      <c r="AH115" s="1">
        <f>(Table2[[#This Row],[Current Month High]]/Table2[[#This Row],[Close Price]])-1</f>
        <v>3.9130908694546385E-2</v>
      </c>
      <c r="AI115">
        <v>3.91309086945463</v>
      </c>
      <c r="AJ115">
        <v>91.238187882156694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0.12</v>
      </c>
      <c r="AM115" t="s">
        <v>3176</v>
      </c>
      <c r="AN115">
        <v>4.59</v>
      </c>
      <c r="AO115" t="s">
        <v>3176</v>
      </c>
      <c r="AP115">
        <v>0.261091126664238</v>
      </c>
      <c r="AQ115">
        <f>(Table2[[#This Row],[Sharpe Ratio]]-AVERAGE(Table2[Sharpe Ratio]))/_xlfn.STDEV.P(Table2[Sharpe Ratio])</f>
        <v>2.3032278876779979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2.8869216111509144</v>
      </c>
      <c r="AS115">
        <f>_xlfn.RANK.AVG(Table2[[#This Row],[1Y Return vs Nifty Z-Score]],Table2[1Y Return vs Nifty Z-Score])</f>
        <v>153</v>
      </c>
      <c r="AT115">
        <f>_xlfn.RANK.AVG(Table2[[#This Row],[6M Return vs Nifty Z-Score]],Table2[6M Return vs Nifty Z-Score])</f>
        <v>355</v>
      </c>
      <c r="AU115">
        <f>_xlfn.RANK.AVG(Table2[[#This Row],[Sharpe Ratio Z-Score]],Table2[Sharpe Ratio Z-Score])</f>
        <v>7</v>
      </c>
      <c r="AV115">
        <f>(Table2[[#This Row],[Rank 1Y]]+Table2[[#This Row],[Rank 6M]]+Table2[[#This Row],[Rank Sharpe]])/3</f>
        <v>171.66666666666666</v>
      </c>
    </row>
    <row r="116" spans="1:48" x14ac:dyDescent="0.3">
      <c r="A116" t="s">
        <v>119</v>
      </c>
      <c r="B116" t="s">
        <v>120</v>
      </c>
      <c r="C116" t="s">
        <v>3140</v>
      </c>
      <c r="D116" t="s">
        <v>121</v>
      </c>
      <c r="E116">
        <v>235550.40086592501</v>
      </c>
      <c r="F116">
        <v>6614.35</v>
      </c>
      <c r="G116">
        <v>40.947393238952799</v>
      </c>
      <c r="H116">
        <f>(Table2[[#This Row],[1Y Return vs Nifty]]-AVERAGE(Table2[1Y Return vs Nifty]))/_xlfn.STDEV.P(Table2[1Y Return vs Nifty])</f>
        <v>0.27316931682813694</v>
      </c>
      <c r="I116">
        <v>-4.4383668337965601</v>
      </c>
      <c r="J116">
        <f>(Table2[[#This Row],[1M Return vs Nifty]]-AVERAGE(Table2[1M Return vs Nifty]))/_xlfn.STDEV.P(Table2[1M Return vs Nifty])</f>
        <v>-0.5477259358929879</v>
      </c>
      <c r="K116">
        <v>29.893768188056299</v>
      </c>
      <c r="L116">
        <f>(Table2[[#This Row],[6M Return vs Nifty]]-AVERAGE(Table2[6M Return vs Nifty]))/_xlfn.STDEV.P(Table2[6M Return vs Nifty])</f>
        <v>0.55355707734339665</v>
      </c>
      <c r="M116">
        <v>-1.65157289655726</v>
      </c>
      <c r="N116">
        <f>(Table2[[#This Row],[1W Return vs Nifty]]-AVERAGE(Table2[1W Return vs Nifty]))/_xlfn.STDEV.P(Table2[1W Return vs Nifty])</f>
        <v>-0.77399146701790622</v>
      </c>
      <c r="O116">
        <v>6886.96</v>
      </c>
      <c r="P116">
        <v>6963.2854023411201</v>
      </c>
      <c r="Q116">
        <v>5930.4700933947797</v>
      </c>
      <c r="R116">
        <v>18.8210125129606</v>
      </c>
      <c r="S116" s="1">
        <f>(Table2[[#This Row],[Close Price]]-Table2[[#This Row],[20D EMA]])/Table2[[#This Row],[20D EMA]]</f>
        <v>-3.9583502735604632E-2</v>
      </c>
      <c r="T116" s="1">
        <f>(Table2[[#This Row],[Close Price]]-Table2[[#This Row],[50D EMA]])/Table2[[#This Row],[50D EMA]]</f>
        <v>-5.0110742584786837E-2</v>
      </c>
      <c r="U116" s="1">
        <f>(Table2[[#This Row],[Close Price]]-Table2[[#This Row],[200D EMA]])/Table2[[#This Row],[200D EMA]]</f>
        <v>0.11531630643697373</v>
      </c>
      <c r="V116">
        <v>0.68806222842768605</v>
      </c>
      <c r="W116">
        <v>6601</v>
      </c>
      <c r="X116">
        <v>6700</v>
      </c>
      <c r="Y116">
        <v>6601</v>
      </c>
      <c r="Z116">
        <v>6945</v>
      </c>
      <c r="AA116">
        <v>6601</v>
      </c>
      <c r="AB116">
        <v>6945</v>
      </c>
      <c r="AC116" s="1">
        <f>(Table2[[#This Row],[Close Price]]/Table2[[#This Row],[Day Low]])-1</f>
        <v>2.0224208453265557E-3</v>
      </c>
      <c r="AD116" s="1">
        <f>(Table2[[#This Row],[Day High]]/Table2[[#This Row],[Close Price]])-1</f>
        <v>1.2949118205114685E-2</v>
      </c>
      <c r="AE116" s="1">
        <f>(Table2[[#This Row],[Close Price]]/Table2[[#This Row],[Current Week Low]])-1</f>
        <v>2.0224208453265557E-3</v>
      </c>
      <c r="AF116" s="1">
        <f>(Table2[[#This Row],[Current Week High]]/Table2[[#This Row],[Close Price]])-1</f>
        <v>4.9989794915600072E-2</v>
      </c>
      <c r="AG116" s="1">
        <f>(Table2[[#This Row],[Close Price]]/Table2[[#This Row],[Current Month Low]])-1</f>
        <v>2.0224208453265557E-3</v>
      </c>
      <c r="AH116" s="1">
        <f>(Table2[[#This Row],[Current Month High]]/Table2[[#This Row],[Close Price]])-1</f>
        <v>4.9989794915600072E-2</v>
      </c>
      <c r="AI116">
        <v>20.475934899120801</v>
      </c>
      <c r="AJ116">
        <v>103.76925446703601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-0.15</v>
      </c>
      <c r="AM116" t="s">
        <v>3174</v>
      </c>
      <c r="AN116">
        <v>-6.62</v>
      </c>
      <c r="AO116" t="s">
        <v>3174</v>
      </c>
      <c r="AP116">
        <v>0.14849178839604801</v>
      </c>
      <c r="AQ116">
        <f>(Table2[[#This Row],[Sharpe Ratio]]-AVERAGE(Table2[Sharpe Ratio]))/_xlfn.STDEV.P(Table2[Sharpe Ratio])</f>
        <v>0.99308532174272357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223</v>
      </c>
      <c r="AT116">
        <f>_xlfn.RANK.AVG(Table2[[#This Row],[6M Return vs Nifty Z-Score]],Table2[6M Return vs Nifty Z-Score])</f>
        <v>177</v>
      </c>
      <c r="AU116">
        <f>_xlfn.RANK.AVG(Table2[[#This Row],[Sharpe Ratio Z-Score]],Table2[Sharpe Ratio Z-Score])</f>
        <v>117</v>
      </c>
      <c r="AV116">
        <f>(Table2[[#This Row],[Rank 1Y]]+Table2[[#This Row],[Rank 6M]]+Table2[[#This Row],[Rank Sharpe]])/3</f>
        <v>172.33333333333334</v>
      </c>
    </row>
    <row r="117" spans="1:48" x14ac:dyDescent="0.3">
      <c r="A117" t="s">
        <v>1683</v>
      </c>
      <c r="B117" t="s">
        <v>1684</v>
      </c>
      <c r="C117" t="s">
        <v>3130</v>
      </c>
      <c r="D117" t="s">
        <v>966</v>
      </c>
      <c r="E117">
        <v>5056.12997799</v>
      </c>
      <c r="F117">
        <v>588.9</v>
      </c>
      <c r="G117">
        <v>47.711964704321801</v>
      </c>
      <c r="H117">
        <f>(Table2[[#This Row],[1Y Return vs Nifty]]-AVERAGE(Table2[1Y Return vs Nifty]))/_xlfn.STDEV.P(Table2[1Y Return vs Nifty])</f>
        <v>0.38771592656829562</v>
      </c>
      <c r="I117">
        <v>20.3130432083743</v>
      </c>
      <c r="J117">
        <f>(Table2[[#This Row],[1M Return vs Nifty]]-AVERAGE(Table2[1M Return vs Nifty]))/_xlfn.STDEV.P(Table2[1M Return vs Nifty])</f>
        <v>1.5898593610393235</v>
      </c>
      <c r="K117">
        <v>87.868336257898804</v>
      </c>
      <c r="L117">
        <f>(Table2[[#This Row],[6M Return vs Nifty]]-AVERAGE(Table2[6M Return vs Nifty]))/_xlfn.STDEV.P(Table2[6M Return vs Nifty])</f>
        <v>2.4389907610005293</v>
      </c>
      <c r="M117">
        <v>-0.234791597101561</v>
      </c>
      <c r="N117">
        <f>(Table2[[#This Row],[1W Return vs Nifty]]-AVERAGE(Table2[1W Return vs Nifty]))/_xlfn.STDEV.P(Table2[1W Return vs Nifty])</f>
        <v>-0.50916737514613097</v>
      </c>
      <c r="O117">
        <v>550.71</v>
      </c>
      <c r="P117">
        <v>480.38168184212401</v>
      </c>
      <c r="Q117">
        <v>359.77602544982</v>
      </c>
      <c r="R117">
        <v>66.476462086843796</v>
      </c>
      <c r="S117" s="1">
        <f>(Table2[[#This Row],[Close Price]]-Table2[[#This Row],[20D EMA]])/Table2[[#This Row],[20D EMA]]</f>
        <v>6.934684316609456E-2</v>
      </c>
      <c r="T117" s="1">
        <f>(Table2[[#This Row],[Close Price]]-Table2[[#This Row],[50D EMA]])/Table2[[#This Row],[50D EMA]]</f>
        <v>0.2259002003193373</v>
      </c>
      <c r="U117" s="1">
        <f>(Table2[[#This Row],[Close Price]]-Table2[[#This Row],[200D EMA]])/Table2[[#This Row],[200D EMA]]</f>
        <v>0.63685170312199468</v>
      </c>
      <c r="V117">
        <v>0.48929501552362098</v>
      </c>
      <c r="W117">
        <v>564.5</v>
      </c>
      <c r="X117">
        <v>610</v>
      </c>
      <c r="Y117">
        <v>549.9</v>
      </c>
      <c r="Z117">
        <v>610</v>
      </c>
      <c r="AA117">
        <v>549.9</v>
      </c>
      <c r="AB117">
        <v>610</v>
      </c>
      <c r="AC117" s="1">
        <f>(Table2[[#This Row],[Close Price]]/Table2[[#This Row],[Day Low]])-1</f>
        <v>4.3224092116917578E-2</v>
      </c>
      <c r="AD117" s="1">
        <f>(Table2[[#This Row],[Day High]]/Table2[[#This Row],[Close Price]])-1</f>
        <v>3.5829512650704665E-2</v>
      </c>
      <c r="AE117" s="1">
        <f>(Table2[[#This Row],[Close Price]]/Table2[[#This Row],[Current Week Low]])-1</f>
        <v>7.0921985815602939E-2</v>
      </c>
      <c r="AF117" s="1">
        <f>(Table2[[#This Row],[Current Week High]]/Table2[[#This Row],[Close Price]])-1</f>
        <v>3.5829512650704665E-2</v>
      </c>
      <c r="AG117" s="1">
        <f>(Table2[[#This Row],[Close Price]]/Table2[[#This Row],[Current Month Low]])-1</f>
        <v>7.0921985815602939E-2</v>
      </c>
      <c r="AH117" s="1">
        <f>(Table2[[#This Row],[Current Month High]]/Table2[[#This Row],[Close Price]])-1</f>
        <v>3.5829512650704665E-2</v>
      </c>
      <c r="AI117">
        <v>4.2282221090168104</v>
      </c>
      <c r="AJ117">
        <v>172.89156626505999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0.9</v>
      </c>
      <c r="AM117" t="s">
        <v>3176</v>
      </c>
      <c r="AN117">
        <v>2.5299999999999998</v>
      </c>
      <c r="AO117" t="s">
        <v>3176</v>
      </c>
      <c r="AP117">
        <v>7.5171620130464994E-2</v>
      </c>
      <c r="AQ117">
        <f>(Table2[[#This Row],[Sharpe Ratio]]-AVERAGE(Table2[Sharpe Ratio]))/_xlfn.STDEV.P(Table2[Sharpe Ratio])</f>
        <v>0.13997308446224452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4.0473717579242621</v>
      </c>
      <c r="AS117">
        <f>_xlfn.RANK.AVG(Table2[[#This Row],[1Y Return vs Nifty Z-Score]],Table2[1Y Return vs Nifty Z-Score])</f>
        <v>194</v>
      </c>
      <c r="AT117">
        <f>_xlfn.RANK.AVG(Table2[[#This Row],[6M Return vs Nifty Z-Score]],Table2[6M Return vs Nifty Z-Score])</f>
        <v>15</v>
      </c>
      <c r="AU117">
        <f>_xlfn.RANK.AVG(Table2[[#This Row],[Sharpe Ratio Z-Score]],Table2[Sharpe Ratio Z-Score])</f>
        <v>309</v>
      </c>
      <c r="AV117">
        <f>(Table2[[#This Row],[Rank 1Y]]+Table2[[#This Row],[Rank 6M]]+Table2[[#This Row],[Rank Sharpe]])/3</f>
        <v>172.66666666666666</v>
      </c>
    </row>
    <row r="118" spans="1:48" x14ac:dyDescent="0.3">
      <c r="A118" t="s">
        <v>292</v>
      </c>
      <c r="B118" t="s">
        <v>293</v>
      </c>
      <c r="C118" t="s">
        <v>3128</v>
      </c>
      <c r="D118" t="s">
        <v>294</v>
      </c>
      <c r="E118">
        <v>94085.668332639994</v>
      </c>
      <c r="F118">
        <v>10847.8</v>
      </c>
      <c r="G118">
        <v>131.13209053799201</v>
      </c>
      <c r="H118">
        <f>(Table2[[#This Row],[1Y Return vs Nifty]]-AVERAGE(Table2[1Y Return vs Nifty]))/_xlfn.STDEV.P(Table2[1Y Return vs Nifty])</f>
        <v>1.8002950747469166</v>
      </c>
      <c r="I118">
        <v>7.9699055185708696</v>
      </c>
      <c r="J118">
        <f>(Table2[[#This Row],[1M Return vs Nifty]]-AVERAGE(Table2[1M Return vs Nifty]))/_xlfn.STDEV.P(Table2[1M Return vs Nifty])</f>
        <v>0.52387929773054331</v>
      </c>
      <c r="K118">
        <v>24.909263621113301</v>
      </c>
      <c r="L118">
        <f>(Table2[[#This Row],[6M Return vs Nifty]]-AVERAGE(Table2[6M Return vs Nifty]))/_xlfn.STDEV.P(Table2[6M Return vs Nifty])</f>
        <v>0.39145232831731797</v>
      </c>
      <c r="M118">
        <v>5.1728714466425298</v>
      </c>
      <c r="N118">
        <f>(Table2[[#This Row],[1W Return vs Nifty]]-AVERAGE(Table2[1W Return vs Nifty]))/_xlfn.STDEV.P(Table2[1W Return vs Nifty])</f>
        <v>0.50163044894871511</v>
      </c>
      <c r="O118">
        <v>10949.6</v>
      </c>
      <c r="P118">
        <v>10504.1413853052</v>
      </c>
      <c r="Q118">
        <v>8270.8738413712599</v>
      </c>
      <c r="R118">
        <v>43.670814947000302</v>
      </c>
      <c r="S118" s="1">
        <f>(Table2[[#This Row],[Close Price]]-Table2[[#This Row],[20D EMA]])/Table2[[#This Row],[20D EMA]]</f>
        <v>-9.2971432746402696E-3</v>
      </c>
      <c r="T118" s="1">
        <f>(Table2[[#This Row],[Close Price]]-Table2[[#This Row],[50D EMA]])/Table2[[#This Row],[50D EMA]]</f>
        <v>3.2716487915476995E-2</v>
      </c>
      <c r="U118" s="1">
        <f>(Table2[[#This Row],[Close Price]]-Table2[[#This Row],[200D EMA]])/Table2[[#This Row],[200D EMA]]</f>
        <v>0.31156637231471795</v>
      </c>
      <c r="V118">
        <v>1.2640225846644799</v>
      </c>
      <c r="W118">
        <v>10805.45</v>
      </c>
      <c r="X118">
        <v>11333</v>
      </c>
      <c r="Y118">
        <v>10720.75</v>
      </c>
      <c r="Z118">
        <v>11575</v>
      </c>
      <c r="AA118">
        <v>10720.75</v>
      </c>
      <c r="AB118">
        <v>11575</v>
      </c>
      <c r="AC118" s="1">
        <f>(Table2[[#This Row],[Close Price]]/Table2[[#This Row],[Day Low]])-1</f>
        <v>3.9193184920571777E-3</v>
      </c>
      <c r="AD118" s="1">
        <f>(Table2[[#This Row],[Day High]]/Table2[[#This Row],[Close Price]])-1</f>
        <v>4.4727963273659244E-2</v>
      </c>
      <c r="AE118" s="1">
        <f>(Table2[[#This Row],[Close Price]]/Table2[[#This Row],[Current Week Low]])-1</f>
        <v>1.1850849987174339E-2</v>
      </c>
      <c r="AF118" s="1">
        <f>(Table2[[#This Row],[Current Week High]]/Table2[[#This Row],[Close Price]])-1</f>
        <v>6.7036634156234509E-2</v>
      </c>
      <c r="AG118" s="1">
        <f>(Table2[[#This Row],[Close Price]]/Table2[[#This Row],[Current Month Low]])-1</f>
        <v>1.1850849987174339E-2</v>
      </c>
      <c r="AH118" s="1">
        <f>(Table2[[#This Row],[Current Month High]]/Table2[[#This Row],[Close Price]])-1</f>
        <v>6.7036634156234509E-2</v>
      </c>
      <c r="AI118">
        <v>6.70366341562345</v>
      </c>
      <c r="AJ118">
        <v>180.39185277088399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-0.09</v>
      </c>
      <c r="AM118" t="s">
        <v>3174</v>
      </c>
      <c r="AN118">
        <v>-2.78</v>
      </c>
      <c r="AO118" t="s">
        <v>3174</v>
      </c>
      <c r="AP118">
        <v>8.4245604673624006E-2</v>
      </c>
      <c r="AQ118">
        <f>(Table2[[#This Row],[Sharpe Ratio]]-AVERAGE(Table2[Sharpe Ratio]))/_xlfn.STDEV.P(Table2[Sharpe Ratio])</f>
        <v>0.24555286472983298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3.4628100144733258</v>
      </c>
      <c r="AS118">
        <f>_xlfn.RANK.AVG(Table2[[#This Row],[1Y Return vs Nifty Z-Score]],Table2[1Y Return vs Nifty Z-Score])</f>
        <v>44</v>
      </c>
      <c r="AT118">
        <f>_xlfn.RANK.AVG(Table2[[#This Row],[6M Return vs Nifty Z-Score]],Table2[6M Return vs Nifty Z-Score])</f>
        <v>217</v>
      </c>
      <c r="AU118">
        <f>_xlfn.RANK.AVG(Table2[[#This Row],[Sharpe Ratio Z-Score]],Table2[Sharpe Ratio Z-Score])</f>
        <v>273</v>
      </c>
      <c r="AV118">
        <f>(Table2[[#This Row],[Rank 1Y]]+Table2[[#This Row],[Rank 6M]]+Table2[[#This Row],[Rank Sharpe]])/3</f>
        <v>178</v>
      </c>
    </row>
    <row r="119" spans="1:48" x14ac:dyDescent="0.3">
      <c r="A119" t="s">
        <v>1513</v>
      </c>
      <c r="B119" t="s">
        <v>1514</v>
      </c>
      <c r="C119" t="s">
        <v>3127</v>
      </c>
      <c r="D119" t="s">
        <v>267</v>
      </c>
      <c r="E119">
        <v>6843.9789309899998</v>
      </c>
      <c r="F119">
        <v>1389.9</v>
      </c>
      <c r="G119">
        <v>116.62589459052001</v>
      </c>
      <c r="H119">
        <f>(Table2[[#This Row],[1Y Return vs Nifty]]-AVERAGE(Table2[1Y Return vs Nifty]))/_xlfn.STDEV.P(Table2[1Y Return vs Nifty])</f>
        <v>1.5546571101668933</v>
      </c>
      <c r="I119">
        <v>18.601390021918601</v>
      </c>
      <c r="J119">
        <f>(Table2[[#This Row],[1M Return vs Nifty]]-AVERAGE(Table2[1M Return vs Nifty]))/_xlfn.STDEV.P(Table2[1M Return vs Nifty])</f>
        <v>1.4420372903540066</v>
      </c>
      <c r="K119">
        <v>23.994372774068999</v>
      </c>
      <c r="L119">
        <f>(Table2[[#This Row],[6M Return vs Nifty]]-AVERAGE(Table2[6M Return vs Nifty]))/_xlfn.STDEV.P(Table2[6M Return vs Nifty])</f>
        <v>0.36169848836099699</v>
      </c>
      <c r="M119">
        <v>3.7082630227418201</v>
      </c>
      <c r="N119">
        <f>(Table2[[#This Row],[1W Return vs Nifty]]-AVERAGE(Table2[1W Return vs Nifty]))/_xlfn.STDEV.P(Table2[1W Return vs Nifty])</f>
        <v>0.22786653354676317</v>
      </c>
      <c r="O119">
        <v>1369.92</v>
      </c>
      <c r="P119">
        <v>1274.3140976217201</v>
      </c>
      <c r="Q119">
        <v>1013.34289829491</v>
      </c>
      <c r="R119">
        <v>48.949332572759801</v>
      </c>
      <c r="S119" s="1">
        <f>(Table2[[#This Row],[Close Price]]-Table2[[#This Row],[20D EMA]])/Table2[[#This Row],[20D EMA]]</f>
        <v>1.4584793272599872E-2</v>
      </c>
      <c r="T119" s="1">
        <f>(Table2[[#This Row],[Close Price]]-Table2[[#This Row],[50D EMA]])/Table2[[#This Row],[50D EMA]]</f>
        <v>9.0704405290658319E-2</v>
      </c>
      <c r="U119" s="1">
        <f>(Table2[[#This Row],[Close Price]]-Table2[[#This Row],[200D EMA]])/Table2[[#This Row],[200D EMA]]</f>
        <v>0.37159889543677627</v>
      </c>
      <c r="V119">
        <v>0.84007303701714697</v>
      </c>
      <c r="W119">
        <v>1375.15</v>
      </c>
      <c r="X119">
        <v>1433</v>
      </c>
      <c r="Y119">
        <v>1375.15</v>
      </c>
      <c r="Z119">
        <v>1513.55</v>
      </c>
      <c r="AA119">
        <v>1375.15</v>
      </c>
      <c r="AB119">
        <v>1513.55</v>
      </c>
      <c r="AC119" s="1">
        <f>(Table2[[#This Row],[Close Price]]/Table2[[#This Row],[Day Low]])-1</f>
        <v>1.0726102606988253E-2</v>
      </c>
      <c r="AD119" s="1">
        <f>(Table2[[#This Row],[Day High]]/Table2[[#This Row],[Close Price]])-1</f>
        <v>3.1009425138499136E-2</v>
      </c>
      <c r="AE119" s="1">
        <f>(Table2[[#This Row],[Close Price]]/Table2[[#This Row],[Current Week Low]])-1</f>
        <v>1.0726102606988253E-2</v>
      </c>
      <c r="AF119" s="1">
        <f>(Table2[[#This Row],[Current Week High]]/Table2[[#This Row],[Close Price]])-1</f>
        <v>8.8963234765090826E-2</v>
      </c>
      <c r="AG119" s="1">
        <f>(Table2[[#This Row],[Close Price]]/Table2[[#This Row],[Current Month Low]])-1</f>
        <v>1.0726102606988253E-2</v>
      </c>
      <c r="AH119" s="1">
        <f>(Table2[[#This Row],[Current Month High]]/Table2[[#This Row],[Close Price]])-1</f>
        <v>8.8963234765090826E-2</v>
      </c>
      <c r="AI119">
        <v>8.89632347650908</v>
      </c>
      <c r="AJ119">
        <v>166.238866009003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0.39</v>
      </c>
      <c r="AM119" t="s">
        <v>3176</v>
      </c>
      <c r="AN119">
        <v>2.93</v>
      </c>
      <c r="AO119" t="s">
        <v>3176</v>
      </c>
      <c r="AP119">
        <v>8.6975000683062006E-2</v>
      </c>
      <c r="AQ119">
        <f>(Table2[[#This Row],[Sharpe Ratio]]-AVERAGE(Table2[Sharpe Ratio]))/_xlfn.STDEV.P(Table2[Sharpe Ratio])</f>
        <v>0.27731058148249721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3.8635700039111578</v>
      </c>
      <c r="AS119">
        <f>_xlfn.RANK.AVG(Table2[[#This Row],[1Y Return vs Nifty Z-Score]],Table2[1Y Return vs Nifty Z-Score])</f>
        <v>53</v>
      </c>
      <c r="AT119">
        <f>_xlfn.RANK.AVG(Table2[[#This Row],[6M Return vs Nifty Z-Score]],Table2[6M Return vs Nifty Z-Score])</f>
        <v>225</v>
      </c>
      <c r="AU119">
        <f>_xlfn.RANK.AVG(Table2[[#This Row],[Sharpe Ratio Z-Score]],Table2[Sharpe Ratio Z-Score])</f>
        <v>262</v>
      </c>
      <c r="AV119">
        <f>(Table2[[#This Row],[Rank 1Y]]+Table2[[#This Row],[Rank 6M]]+Table2[[#This Row],[Rank Sharpe]])/3</f>
        <v>180</v>
      </c>
    </row>
    <row r="120" spans="1:48" x14ac:dyDescent="0.3">
      <c r="A120" t="s">
        <v>820</v>
      </c>
      <c r="B120" t="s">
        <v>821</v>
      </c>
      <c r="C120" t="s">
        <v>3132</v>
      </c>
      <c r="D120" t="s">
        <v>46</v>
      </c>
      <c r="E120">
        <v>19849.369879620001</v>
      </c>
      <c r="F120">
        <v>316.14999999999998</v>
      </c>
      <c r="G120">
        <v>68.248550613746801</v>
      </c>
      <c r="H120">
        <f>(Table2[[#This Row],[1Y Return vs Nifty]]-AVERAGE(Table2[1Y Return vs Nifty]))/_xlfn.STDEV.P(Table2[1Y Return vs Nifty])</f>
        <v>0.7354683752792246</v>
      </c>
      <c r="I120">
        <v>-4.6301376551697402</v>
      </c>
      <c r="J120">
        <f>(Table2[[#This Row],[1M Return vs Nifty]]-AVERAGE(Table2[1M Return vs Nifty]))/_xlfn.STDEV.P(Table2[1M Return vs Nifty])</f>
        <v>-0.5642876787371135</v>
      </c>
      <c r="K120">
        <v>13.6424311927116</v>
      </c>
      <c r="L120">
        <f>(Table2[[#This Row],[6M Return vs Nifty]]-AVERAGE(Table2[6M Return vs Nifty]))/_xlfn.STDEV.P(Table2[6M Return vs Nifty])</f>
        <v>2.5035361777134779E-2</v>
      </c>
      <c r="M120">
        <v>3.2846224128096901</v>
      </c>
      <c r="N120">
        <f>(Table2[[#This Row],[1W Return vs Nifty]]-AVERAGE(Table2[1W Return vs Nifty]))/_xlfn.STDEV.P(Table2[1W Return vs Nifty])</f>
        <v>0.1486798306672272</v>
      </c>
      <c r="O120">
        <v>322.61</v>
      </c>
      <c r="P120">
        <v>319.76014208241702</v>
      </c>
      <c r="Q120">
        <v>264.38834877152999</v>
      </c>
      <c r="R120">
        <v>38.644842284507199</v>
      </c>
      <c r="S120" s="1">
        <f>(Table2[[#This Row],[Close Price]]-Table2[[#This Row],[20D EMA]])/Table2[[#This Row],[20D EMA]]</f>
        <v>-2.0024177799820329E-2</v>
      </c>
      <c r="T120" s="1">
        <f>(Table2[[#This Row],[Close Price]]-Table2[[#This Row],[50D EMA]])/Table2[[#This Row],[50D EMA]]</f>
        <v>-1.1290156612097516E-2</v>
      </c>
      <c r="U120" s="1">
        <f>(Table2[[#This Row],[Close Price]]-Table2[[#This Row],[200D EMA]])/Table2[[#This Row],[200D EMA]]</f>
        <v>0.19577886646283185</v>
      </c>
      <c r="V120">
        <v>0.43083733378091699</v>
      </c>
      <c r="W120">
        <v>314.3</v>
      </c>
      <c r="X120">
        <v>326.89999999999998</v>
      </c>
      <c r="Y120">
        <v>314.3</v>
      </c>
      <c r="Z120">
        <v>330.8</v>
      </c>
      <c r="AA120">
        <v>314.3</v>
      </c>
      <c r="AB120">
        <v>330.8</v>
      </c>
      <c r="AC120" s="1">
        <f>(Table2[[#This Row],[Close Price]]/Table2[[#This Row],[Day Low]])-1</f>
        <v>5.886096086541448E-3</v>
      </c>
      <c r="AD120" s="1">
        <f>(Table2[[#This Row],[Day High]]/Table2[[#This Row],[Close Price]])-1</f>
        <v>3.4002846749960458E-2</v>
      </c>
      <c r="AE120" s="1">
        <f>(Table2[[#This Row],[Close Price]]/Table2[[#This Row],[Current Week Low]])-1</f>
        <v>5.886096086541448E-3</v>
      </c>
      <c r="AF120" s="1">
        <f>(Table2[[#This Row],[Current Week High]]/Table2[[#This Row],[Close Price]])-1</f>
        <v>4.6338763245294956E-2</v>
      </c>
      <c r="AG120" s="1">
        <f>(Table2[[#This Row],[Close Price]]/Table2[[#This Row],[Current Month Low]])-1</f>
        <v>5.886096086541448E-3</v>
      </c>
      <c r="AH120" s="1">
        <f>(Table2[[#This Row],[Current Month High]]/Table2[[#This Row],[Close Price]])-1</f>
        <v>4.6338763245294956E-2</v>
      </c>
      <c r="AI120">
        <v>15.2933733987031</v>
      </c>
      <c r="AJ120">
        <v>131.52691321860101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-0.03</v>
      </c>
      <c r="AM120" t="s">
        <v>3174</v>
      </c>
      <c r="AN120">
        <v>-1.31</v>
      </c>
      <c r="AO120" t="s">
        <v>3174</v>
      </c>
      <c r="AP120">
        <v>0.16340703874465501</v>
      </c>
      <c r="AQ120">
        <f>(Table2[[#This Row],[Sharpe Ratio]]-AVERAGE(Table2[Sharpe Ratio]))/_xlfn.STDEV.P(Table2[Sharpe Ratio])</f>
        <v>1.1666307853647904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1.5115266743512634</v>
      </c>
      <c r="AS120">
        <f>_xlfn.RANK.AVG(Table2[[#This Row],[1Y Return vs Nifty Z-Score]],Table2[1Y Return vs Nifty Z-Score])</f>
        <v>130</v>
      </c>
      <c r="AT120">
        <f>_xlfn.RANK.AVG(Table2[[#This Row],[6M Return vs Nifty Z-Score]],Table2[6M Return vs Nifty Z-Score])</f>
        <v>319</v>
      </c>
      <c r="AU120">
        <f>_xlfn.RANK.AVG(Table2[[#This Row],[Sharpe Ratio Z-Score]],Table2[Sharpe Ratio Z-Score])</f>
        <v>95</v>
      </c>
      <c r="AV120">
        <f>(Table2[[#This Row],[Rank 1Y]]+Table2[[#This Row],[Rank 6M]]+Table2[[#This Row],[Rank Sharpe]])/3</f>
        <v>181.33333333333334</v>
      </c>
    </row>
    <row r="121" spans="1:48" x14ac:dyDescent="0.3">
      <c r="A121" t="s">
        <v>166</v>
      </c>
      <c r="B121" t="s">
        <v>167</v>
      </c>
      <c r="C121" t="s">
        <v>3140</v>
      </c>
      <c r="D121" t="s">
        <v>168</v>
      </c>
      <c r="E121">
        <v>159278.81098499999</v>
      </c>
      <c r="F121">
        <v>7516.4</v>
      </c>
      <c r="G121">
        <v>40.294737358867302</v>
      </c>
      <c r="H121">
        <f>(Table2[[#This Row],[1Y Return vs Nifty]]-AVERAGE(Table2[1Y Return vs Nifty]))/_xlfn.STDEV.P(Table2[1Y Return vs Nifty])</f>
        <v>0.26211769016213121</v>
      </c>
      <c r="I121">
        <v>-2.9871024060298099</v>
      </c>
      <c r="J121">
        <f>(Table2[[#This Row],[1M Return vs Nifty]]-AVERAGE(Table2[1M Return vs Nifty]))/_xlfn.STDEV.P(Table2[1M Return vs Nifty])</f>
        <v>-0.42239160150680011</v>
      </c>
      <c r="K121">
        <v>21.268937130027499</v>
      </c>
      <c r="L121">
        <f>(Table2[[#This Row],[6M Return vs Nifty]]-AVERAGE(Table2[6M Return vs Nifty]))/_xlfn.STDEV.P(Table2[6M Return vs Nifty])</f>
        <v>0.27306258580929427</v>
      </c>
      <c r="M121">
        <v>-1.8542367678227201</v>
      </c>
      <c r="N121">
        <f>(Table2[[#This Row],[1W Return vs Nifty]]-AVERAGE(Table2[1W Return vs Nifty]))/_xlfn.STDEV.P(Table2[1W Return vs Nifty])</f>
        <v>-0.81187330219155851</v>
      </c>
      <c r="O121">
        <v>7774.06</v>
      </c>
      <c r="P121">
        <v>7836.2334143466296</v>
      </c>
      <c r="Q121">
        <v>6736.6534886235204</v>
      </c>
      <c r="R121">
        <v>31.747447731101101</v>
      </c>
      <c r="S121" s="1">
        <f>(Table2[[#This Row],[Close Price]]-Table2[[#This Row],[20D EMA]])/Table2[[#This Row],[20D EMA]]</f>
        <v>-3.314355690591541E-2</v>
      </c>
      <c r="T121" s="1">
        <f>(Table2[[#This Row],[Close Price]]-Table2[[#This Row],[50D EMA]])/Table2[[#This Row],[50D EMA]]</f>
        <v>-4.0814687035875777E-2</v>
      </c>
      <c r="U121" s="1">
        <f>(Table2[[#This Row],[Close Price]]-Table2[[#This Row],[200D EMA]])/Table2[[#This Row],[200D EMA]]</f>
        <v>0.1157468634379475</v>
      </c>
      <c r="V121">
        <v>0.68632673208998896</v>
      </c>
      <c r="W121">
        <v>7500.05</v>
      </c>
      <c r="X121">
        <v>7650</v>
      </c>
      <c r="Y121">
        <v>7500.05</v>
      </c>
      <c r="Z121">
        <v>7947.35</v>
      </c>
      <c r="AA121">
        <v>7500.05</v>
      </c>
      <c r="AB121">
        <v>7947.35</v>
      </c>
      <c r="AC121" s="1">
        <f>(Table2[[#This Row],[Close Price]]/Table2[[#This Row],[Day Low]])-1</f>
        <v>2.1799854667634566E-3</v>
      </c>
      <c r="AD121" s="1">
        <f>(Table2[[#This Row],[Day High]]/Table2[[#This Row],[Close Price]])-1</f>
        <v>1.7774466499920205E-2</v>
      </c>
      <c r="AE121" s="1">
        <f>(Table2[[#This Row],[Close Price]]/Table2[[#This Row],[Current Week Low]])-1</f>
        <v>2.1799854667634566E-3</v>
      </c>
      <c r="AF121" s="1">
        <f>(Table2[[#This Row],[Current Week High]]/Table2[[#This Row],[Close Price]])-1</f>
        <v>5.7334628279495536E-2</v>
      </c>
      <c r="AG121" s="1">
        <f>(Table2[[#This Row],[Close Price]]/Table2[[#This Row],[Current Month Low]])-1</f>
        <v>2.1799854667634566E-3</v>
      </c>
      <c r="AH121" s="1">
        <f>(Table2[[#This Row],[Current Month High]]/Table2[[#This Row],[Close Price]])-1</f>
        <v>5.7334628279495536E-2</v>
      </c>
      <c r="AI121">
        <v>21.733143526156098</v>
      </c>
      <c r="AJ121">
        <v>95.231168831168802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-0.15</v>
      </c>
      <c r="AM121" t="s">
        <v>3174</v>
      </c>
      <c r="AN121">
        <v>-5.1100000000000003</v>
      </c>
      <c r="AO121" t="s">
        <v>3174</v>
      </c>
      <c r="AP121">
        <v>0.16828213248108101</v>
      </c>
      <c r="AQ121">
        <f>(Table2[[#This Row],[Sharpe Ratio]]-AVERAGE(Table2[Sharpe Ratio]))/_xlfn.STDEV.P(Table2[Sharpe Ratio])</f>
        <v>1.2233546339703956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225</v>
      </c>
      <c r="AT121">
        <f>_xlfn.RANK.AVG(Table2[[#This Row],[6M Return vs Nifty Z-Score]],Table2[6M Return vs Nifty Z-Score])</f>
        <v>244</v>
      </c>
      <c r="AU121">
        <f>_xlfn.RANK.AVG(Table2[[#This Row],[Sharpe Ratio Z-Score]],Table2[Sharpe Ratio Z-Score])</f>
        <v>82</v>
      </c>
      <c r="AV121">
        <f>(Table2[[#This Row],[Rank 1Y]]+Table2[[#This Row],[Rank 6M]]+Table2[[#This Row],[Rank Sharpe]])/3</f>
        <v>183.66666666666666</v>
      </c>
    </row>
    <row r="122" spans="1:48" x14ac:dyDescent="0.3">
      <c r="A122" t="s">
        <v>834</v>
      </c>
      <c r="B122" t="s">
        <v>835</v>
      </c>
      <c r="C122" t="s">
        <v>3140</v>
      </c>
      <c r="D122" t="s">
        <v>168</v>
      </c>
      <c r="E122">
        <v>19359.058193774999</v>
      </c>
      <c r="F122">
        <v>809.65</v>
      </c>
      <c r="G122">
        <v>98.866847845145799</v>
      </c>
      <c r="H122">
        <f>(Table2[[#This Row],[1Y Return vs Nifty]]-AVERAGE(Table2[1Y Return vs Nifty]))/_xlfn.STDEV.P(Table2[1Y Return vs Nifty])</f>
        <v>1.2539376030534226</v>
      </c>
      <c r="I122">
        <v>-0.67870687488520198</v>
      </c>
      <c r="J122">
        <f>(Table2[[#This Row],[1M Return vs Nifty]]-AVERAGE(Table2[1M Return vs Nifty]))/_xlfn.STDEV.P(Table2[1M Return vs Nifty])</f>
        <v>-0.22303357146035557</v>
      </c>
      <c r="K122">
        <v>4.1810423575837898</v>
      </c>
      <c r="L122">
        <f>(Table2[[#This Row],[6M Return vs Nifty]]-AVERAGE(Table2[6M Return vs Nifty]))/_xlfn.STDEV.P(Table2[6M Return vs Nifty])</f>
        <v>-0.28266544217602096</v>
      </c>
      <c r="M122">
        <v>5.1495819534918796</v>
      </c>
      <c r="N122">
        <f>(Table2[[#This Row],[1W Return vs Nifty]]-AVERAGE(Table2[1W Return vs Nifty]))/_xlfn.STDEV.P(Table2[1W Return vs Nifty])</f>
        <v>0.49727718788002068</v>
      </c>
      <c r="O122">
        <v>812.8</v>
      </c>
      <c r="P122">
        <v>811.23182621479395</v>
      </c>
      <c r="Q122">
        <v>680.78620046699496</v>
      </c>
      <c r="R122">
        <v>47.423421406205797</v>
      </c>
      <c r="S122" s="1">
        <f>(Table2[[#This Row],[Close Price]]-Table2[[#This Row],[20D EMA]])/Table2[[#This Row],[20D EMA]]</f>
        <v>-3.8754921259842243E-3</v>
      </c>
      <c r="T122" s="1">
        <f>(Table2[[#This Row],[Close Price]]-Table2[[#This Row],[50D EMA]])/Table2[[#This Row],[50D EMA]]</f>
        <v>-1.9499065047469545E-3</v>
      </c>
      <c r="U122" s="1">
        <f>(Table2[[#This Row],[Close Price]]-Table2[[#This Row],[200D EMA]])/Table2[[#This Row],[200D EMA]]</f>
        <v>0.18928673854524236</v>
      </c>
      <c r="V122">
        <v>0.79675097604016998</v>
      </c>
      <c r="W122">
        <v>802</v>
      </c>
      <c r="X122">
        <v>838.9</v>
      </c>
      <c r="Y122">
        <v>802</v>
      </c>
      <c r="Z122">
        <v>854</v>
      </c>
      <c r="AA122">
        <v>802</v>
      </c>
      <c r="AB122">
        <v>854</v>
      </c>
      <c r="AC122" s="1">
        <f>(Table2[[#This Row],[Close Price]]/Table2[[#This Row],[Day Low]])-1</f>
        <v>9.5386533665835493E-3</v>
      </c>
      <c r="AD122" s="1">
        <f>(Table2[[#This Row],[Day High]]/Table2[[#This Row],[Close Price]])-1</f>
        <v>3.6126721422837127E-2</v>
      </c>
      <c r="AE122" s="1">
        <f>(Table2[[#This Row],[Close Price]]/Table2[[#This Row],[Current Week Low]])-1</f>
        <v>9.5386533665835493E-3</v>
      </c>
      <c r="AF122" s="1">
        <f>(Table2[[#This Row],[Current Week High]]/Table2[[#This Row],[Close Price]])-1</f>
        <v>5.4776755388130649E-2</v>
      </c>
      <c r="AG122" s="1">
        <f>(Table2[[#This Row],[Close Price]]/Table2[[#This Row],[Current Month Low]])-1</f>
        <v>9.5386533665835493E-3</v>
      </c>
      <c r="AH122" s="1">
        <f>(Table2[[#This Row],[Current Month High]]/Table2[[#This Row],[Close Price]])-1</f>
        <v>5.4776755388130649E-2</v>
      </c>
      <c r="AI122">
        <v>21.039955536342799</v>
      </c>
      <c r="AJ122">
        <v>169.88333333333301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-0.13</v>
      </c>
      <c r="AM122" t="s">
        <v>3174</v>
      </c>
      <c r="AN122">
        <v>-0.46</v>
      </c>
      <c r="AO122" t="s">
        <v>3174</v>
      </c>
      <c r="AP122">
        <v>0.186357051710306</v>
      </c>
      <c r="AQ122">
        <f>(Table2[[#This Row],[Sharpe Ratio]]-AVERAGE(Table2[Sharpe Ratio]))/_xlfn.STDEV.P(Table2[Sharpe Ratio])</f>
        <v>1.433664227457053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2.6791800047541199</v>
      </c>
      <c r="AS122">
        <f>_xlfn.RANK.AVG(Table2[[#This Row],[1Y Return vs Nifty Z-Score]],Table2[1Y Return vs Nifty Z-Score])</f>
        <v>76</v>
      </c>
      <c r="AT122">
        <f>_xlfn.RANK.AVG(Table2[[#This Row],[6M Return vs Nifty Z-Score]],Table2[6M Return vs Nifty Z-Score])</f>
        <v>419</v>
      </c>
      <c r="AU122">
        <f>_xlfn.RANK.AVG(Table2[[#This Row],[Sharpe Ratio Z-Score]],Table2[Sharpe Ratio Z-Score])</f>
        <v>59</v>
      </c>
      <c r="AV122">
        <f>(Table2[[#This Row],[Rank 1Y]]+Table2[[#This Row],[Rank 6M]]+Table2[[#This Row],[Rank Sharpe]])/3</f>
        <v>184.66666666666666</v>
      </c>
    </row>
    <row r="123" spans="1:48" x14ac:dyDescent="0.3">
      <c r="A123" t="s">
        <v>1472</v>
      </c>
      <c r="B123" t="s">
        <v>1473</v>
      </c>
      <c r="C123" t="s">
        <v>3143</v>
      </c>
      <c r="D123" t="s">
        <v>382</v>
      </c>
      <c r="E123">
        <v>7241.4841171199996</v>
      </c>
      <c r="F123">
        <v>1588.8</v>
      </c>
      <c r="G123">
        <v>74.375957039680102</v>
      </c>
      <c r="H123">
        <f>(Table2[[#This Row],[1Y Return vs Nifty]]-AVERAGE(Table2[1Y Return vs Nifty]))/_xlfn.STDEV.P(Table2[1Y Return vs Nifty])</f>
        <v>0.83922566961544987</v>
      </c>
      <c r="I123">
        <v>-11.5744628126096</v>
      </c>
      <c r="J123">
        <f>(Table2[[#This Row],[1M Return vs Nifty]]-AVERAGE(Table2[1M Return vs Nifty]))/_xlfn.STDEV.P(Table2[1M Return vs Nifty])</f>
        <v>-1.1640146166517455</v>
      </c>
      <c r="K123">
        <v>44.098889049522001</v>
      </c>
      <c r="L123">
        <f>(Table2[[#This Row],[6M Return vs Nifty]]-AVERAGE(Table2[6M Return vs Nifty]))/_xlfn.STDEV.P(Table2[6M Return vs Nifty])</f>
        <v>1.0155322889631289</v>
      </c>
      <c r="M123">
        <v>-5.1778731086719398</v>
      </c>
      <c r="N123">
        <f>(Table2[[#This Row],[1W Return vs Nifty]]-AVERAGE(Table2[1W Return vs Nifty]))/_xlfn.STDEV.P(Table2[1W Return vs Nifty])</f>
        <v>-1.4331258384973193</v>
      </c>
      <c r="O123">
        <v>1743.72</v>
      </c>
      <c r="P123">
        <v>1701.65394691247</v>
      </c>
      <c r="Q123">
        <v>1373.9526260334901</v>
      </c>
      <c r="R123">
        <v>23.253644252183602</v>
      </c>
      <c r="S123" s="1">
        <f>(Table2[[#This Row],[Close Price]]-Table2[[#This Row],[20D EMA]])/Table2[[#This Row],[20D EMA]]</f>
        <v>-8.8844539260890545E-2</v>
      </c>
      <c r="T123" s="1">
        <f>(Table2[[#This Row],[Close Price]]-Table2[[#This Row],[50D EMA]])/Table2[[#This Row],[50D EMA]]</f>
        <v>-6.6320151119583115E-2</v>
      </c>
      <c r="U123" s="1">
        <f>(Table2[[#This Row],[Close Price]]-Table2[[#This Row],[200D EMA]])/Table2[[#This Row],[200D EMA]]</f>
        <v>0.15637174811970042</v>
      </c>
      <c r="V123">
        <v>0.68234143731511698</v>
      </c>
      <c r="W123">
        <v>1581.4</v>
      </c>
      <c r="X123">
        <v>1667.6</v>
      </c>
      <c r="Y123">
        <v>1581.4</v>
      </c>
      <c r="Z123">
        <v>1849.95</v>
      </c>
      <c r="AA123">
        <v>1581.4</v>
      </c>
      <c r="AB123">
        <v>1849.95</v>
      </c>
      <c r="AC123" s="1">
        <f>(Table2[[#This Row],[Close Price]]/Table2[[#This Row],[Day Low]])-1</f>
        <v>4.6793980017705294E-3</v>
      </c>
      <c r="AD123" s="1">
        <f>(Table2[[#This Row],[Day High]]/Table2[[#This Row],[Close Price]])-1</f>
        <v>4.9597180261832907E-2</v>
      </c>
      <c r="AE123" s="1">
        <f>(Table2[[#This Row],[Close Price]]/Table2[[#This Row],[Current Week Low]])-1</f>
        <v>4.6793980017705294E-3</v>
      </c>
      <c r="AF123" s="1">
        <f>(Table2[[#This Row],[Current Week High]]/Table2[[#This Row],[Close Price]])-1</f>
        <v>0.16436933534743203</v>
      </c>
      <c r="AG123" s="1">
        <f>(Table2[[#This Row],[Close Price]]/Table2[[#This Row],[Current Month Low]])-1</f>
        <v>4.6793980017705294E-3</v>
      </c>
      <c r="AH123" s="1">
        <f>(Table2[[#This Row],[Current Month High]]/Table2[[#This Row],[Close Price]])-1</f>
        <v>0.16436933534743203</v>
      </c>
      <c r="AI123">
        <v>21.210976837865001</v>
      </c>
      <c r="AJ123">
        <v>107.794925451216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-0.01</v>
      </c>
      <c r="AM123" t="s">
        <v>3174</v>
      </c>
      <c r="AN123">
        <v>-11.48</v>
      </c>
      <c r="AO123" t="s">
        <v>3174</v>
      </c>
      <c r="AP123">
        <v>6.6373577648781004E-2</v>
      </c>
      <c r="AQ123">
        <f>(Table2[[#This Row],[Sharpe Ratio]]-AVERAGE(Table2[Sharpe Ratio]))/_xlfn.STDEV.P(Table2[Sharpe Ratio])</f>
        <v>3.760401081185899E-2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-0.70477848575862723</v>
      </c>
      <c r="AS123">
        <f>_xlfn.RANK.AVG(Table2[[#This Row],[1Y Return vs Nifty Z-Score]],Table2[1Y Return vs Nifty Z-Score])</f>
        <v>116</v>
      </c>
      <c r="AT123">
        <f>_xlfn.RANK.AVG(Table2[[#This Row],[6M Return vs Nifty Z-Score]],Table2[6M Return vs Nifty Z-Score])</f>
        <v>97</v>
      </c>
      <c r="AU123">
        <f>_xlfn.RANK.AVG(Table2[[#This Row],[Sharpe Ratio Z-Score]],Table2[Sharpe Ratio Z-Score])</f>
        <v>345</v>
      </c>
      <c r="AV123">
        <f>(Table2[[#This Row],[Rank 1Y]]+Table2[[#This Row],[Rank 6M]]+Table2[[#This Row],[Rank Sharpe]])/3</f>
        <v>186</v>
      </c>
    </row>
    <row r="124" spans="1:48" x14ac:dyDescent="0.3">
      <c r="A124" t="s">
        <v>752</v>
      </c>
      <c r="B124" t="s">
        <v>753</v>
      </c>
      <c r="C124" t="s">
        <v>3130</v>
      </c>
      <c r="D124" t="s">
        <v>674</v>
      </c>
      <c r="E124">
        <v>22634.085502095</v>
      </c>
      <c r="F124">
        <v>1322.05</v>
      </c>
      <c r="G124">
        <v>24.046678875440001</v>
      </c>
      <c r="H124">
        <f>(Table2[[#This Row],[1Y Return vs Nifty]]-AVERAGE(Table2[1Y Return vs Nifty]))/_xlfn.STDEV.P(Table2[1Y Return vs Nifty])</f>
        <v>-1.3015778922284263E-2</v>
      </c>
      <c r="I124">
        <v>10.586518900722901</v>
      </c>
      <c r="J124">
        <f>(Table2[[#This Row],[1M Return vs Nifty]]-AVERAGE(Table2[1M Return vs Nifty]))/_xlfn.STDEV.P(Table2[1M Return vs Nifty])</f>
        <v>0.74985568792063317</v>
      </c>
      <c r="K124">
        <v>70.819395667511003</v>
      </c>
      <c r="L124">
        <f>(Table2[[#This Row],[6M Return vs Nifty]]-AVERAGE(Table2[6M Return vs Nifty]))/_xlfn.STDEV.P(Table2[6M Return vs Nifty])</f>
        <v>1.8845295906980351</v>
      </c>
      <c r="M124">
        <v>2.36861977988573</v>
      </c>
      <c r="N124">
        <f>(Table2[[#This Row],[1W Return vs Nifty]]-AVERAGE(Table2[1W Return vs Nifty]))/_xlfn.STDEV.P(Table2[1W Return vs Nifty])</f>
        <v>-2.2538949189224455E-2</v>
      </c>
      <c r="O124">
        <v>1299.81</v>
      </c>
      <c r="P124">
        <v>1282.4517184608001</v>
      </c>
      <c r="Q124">
        <v>1080.63615437111</v>
      </c>
      <c r="R124">
        <v>54.967284276272402</v>
      </c>
      <c r="S124" s="1">
        <f>(Table2[[#This Row],[Close Price]]-Table2[[#This Row],[20D EMA]])/Table2[[#This Row],[20D EMA]]</f>
        <v>1.7110193028211824E-2</v>
      </c>
      <c r="T124" s="1">
        <f>(Table2[[#This Row],[Close Price]]-Table2[[#This Row],[50D EMA]])/Table2[[#This Row],[50D EMA]]</f>
        <v>3.0877015461233729E-2</v>
      </c>
      <c r="U124" s="1">
        <f>(Table2[[#This Row],[Close Price]]-Table2[[#This Row],[200D EMA]])/Table2[[#This Row],[200D EMA]]</f>
        <v>0.22339974898339746</v>
      </c>
      <c r="V124">
        <v>0.50328259999451197</v>
      </c>
      <c r="W124">
        <v>1312.65</v>
      </c>
      <c r="X124">
        <v>1349</v>
      </c>
      <c r="Y124">
        <v>1299.2</v>
      </c>
      <c r="Z124">
        <v>1369</v>
      </c>
      <c r="AA124">
        <v>1299.2</v>
      </c>
      <c r="AB124">
        <v>1369</v>
      </c>
      <c r="AC124" s="1">
        <f>(Table2[[#This Row],[Close Price]]/Table2[[#This Row],[Day Low]])-1</f>
        <v>7.1610863520359391E-3</v>
      </c>
      <c r="AD124" s="1">
        <f>(Table2[[#This Row],[Day High]]/Table2[[#This Row],[Close Price]])-1</f>
        <v>2.0385008131311277E-2</v>
      </c>
      <c r="AE124" s="1">
        <f>(Table2[[#This Row],[Close Price]]/Table2[[#This Row],[Current Week Low]])-1</f>
        <v>1.7587746305418595E-2</v>
      </c>
      <c r="AF124" s="1">
        <f>(Table2[[#This Row],[Current Week High]]/Table2[[#This Row],[Close Price]])-1</f>
        <v>3.5513029007980146E-2</v>
      </c>
      <c r="AG124" s="1">
        <f>(Table2[[#This Row],[Close Price]]/Table2[[#This Row],[Current Month Low]])-1</f>
        <v>1.7587746305418595E-2</v>
      </c>
      <c r="AH124" s="1">
        <f>(Table2[[#This Row],[Current Month High]]/Table2[[#This Row],[Close Price]])-1</f>
        <v>3.5513029007980146E-2</v>
      </c>
      <c r="AI124">
        <v>13.081956053099301</v>
      </c>
      <c r="AJ124">
        <v>103.001919385796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-0.13</v>
      </c>
      <c r="AM124" t="s">
        <v>3174</v>
      </c>
      <c r="AN124">
        <v>3.19</v>
      </c>
      <c r="AO124" t="s">
        <v>3176</v>
      </c>
      <c r="AP124">
        <v>0.10342601859277201</v>
      </c>
      <c r="AQ124">
        <f>(Table2[[#This Row],[Sharpe Ratio]]-AVERAGE(Table2[Sharpe Ratio]))/_xlfn.STDEV.P(Table2[Sharpe Ratio])</f>
        <v>0.46872537261687391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3.0675559231240332</v>
      </c>
      <c r="AS124">
        <f>_xlfn.RANK.AVG(Table2[[#This Row],[1Y Return vs Nifty Z-Score]],Table2[1Y Return vs Nifty Z-Score])</f>
        <v>306</v>
      </c>
      <c r="AT124">
        <f>_xlfn.RANK.AVG(Table2[[#This Row],[6M Return vs Nifty Z-Score]],Table2[6M Return vs Nifty Z-Score])</f>
        <v>34</v>
      </c>
      <c r="AU124">
        <f>_xlfn.RANK.AVG(Table2[[#This Row],[Sharpe Ratio Z-Score]],Table2[Sharpe Ratio Z-Score])</f>
        <v>218</v>
      </c>
      <c r="AV124">
        <f>(Table2[[#This Row],[Rank 1Y]]+Table2[[#This Row],[Rank 6M]]+Table2[[#This Row],[Rank Sharpe]])/3</f>
        <v>186</v>
      </c>
    </row>
    <row r="125" spans="1:48" x14ac:dyDescent="0.3">
      <c r="A125" t="s">
        <v>270</v>
      </c>
      <c r="B125" t="s">
        <v>271</v>
      </c>
      <c r="C125" t="s">
        <v>3131</v>
      </c>
      <c r="D125" t="s">
        <v>182</v>
      </c>
      <c r="E125">
        <v>99399.869801640001</v>
      </c>
      <c r="F125">
        <v>3654.6</v>
      </c>
      <c r="G125">
        <v>54.294127894872503</v>
      </c>
      <c r="H125">
        <f>(Table2[[#This Row],[1Y Return vs Nifty]]-AVERAGE(Table2[1Y Return vs Nifty]))/_xlfn.STDEV.P(Table2[1Y Return vs Nifty])</f>
        <v>0.49917375979453099</v>
      </c>
      <c r="I125">
        <v>5.1571914613922996</v>
      </c>
      <c r="J125">
        <f>(Table2[[#This Row],[1M Return vs Nifty]]-AVERAGE(Table2[1M Return vs Nifty]))/_xlfn.STDEV.P(Table2[1M Return vs Nifty])</f>
        <v>0.28096722917138128</v>
      </c>
      <c r="K125">
        <v>32.422062564288701</v>
      </c>
      <c r="L125">
        <f>(Table2[[#This Row],[6M Return vs Nifty]]-AVERAGE(Table2[6M Return vs Nifty]))/_xlfn.STDEV.P(Table2[6M Return vs Nifty])</f>
        <v>0.63578160333566802</v>
      </c>
      <c r="M125">
        <v>2.4724803032382101</v>
      </c>
      <c r="N125">
        <f>(Table2[[#This Row],[1W Return vs Nifty]]-AVERAGE(Table2[1W Return vs Nifty]))/_xlfn.STDEV.P(Table2[1W Return vs Nifty])</f>
        <v>-3.1253891791405658E-3</v>
      </c>
      <c r="O125">
        <v>3557.09</v>
      </c>
      <c r="P125">
        <v>3353.8553001598798</v>
      </c>
      <c r="Q125">
        <v>2820.9460769393199</v>
      </c>
      <c r="R125">
        <v>67.624943734441104</v>
      </c>
      <c r="S125" s="1">
        <f>(Table2[[#This Row],[Close Price]]-Table2[[#This Row],[20D EMA]])/Table2[[#This Row],[20D EMA]]</f>
        <v>2.7412857138840951E-2</v>
      </c>
      <c r="T125" s="1">
        <f>(Table2[[#This Row],[Close Price]]-Table2[[#This Row],[50D EMA]])/Table2[[#This Row],[50D EMA]]</f>
        <v>8.96713402709364E-2</v>
      </c>
      <c r="U125" s="1">
        <f>(Table2[[#This Row],[Close Price]]-Table2[[#This Row],[200D EMA]])/Table2[[#This Row],[200D EMA]]</f>
        <v>0.29552281409263265</v>
      </c>
      <c r="V125">
        <v>0.96873181002554098</v>
      </c>
      <c r="W125">
        <v>3642.2</v>
      </c>
      <c r="X125">
        <v>3708.95</v>
      </c>
      <c r="Y125">
        <v>3607.05</v>
      </c>
      <c r="Z125">
        <v>3708.95</v>
      </c>
      <c r="AA125">
        <v>3607.05</v>
      </c>
      <c r="AB125">
        <v>3708.95</v>
      </c>
      <c r="AC125" s="1">
        <f>(Table2[[#This Row],[Close Price]]/Table2[[#This Row],[Day Low]])-1</f>
        <v>3.4045357201690774E-3</v>
      </c>
      <c r="AD125" s="1">
        <f>(Table2[[#This Row],[Day High]]/Table2[[#This Row],[Close Price]])-1</f>
        <v>1.4871668582060904E-2</v>
      </c>
      <c r="AE125" s="1">
        <f>(Table2[[#This Row],[Close Price]]/Table2[[#This Row],[Current Week Low]])-1</f>
        <v>1.3182517569759078E-2</v>
      </c>
      <c r="AF125" s="1">
        <f>(Table2[[#This Row],[Current Week High]]/Table2[[#This Row],[Close Price]])-1</f>
        <v>1.4871668582060904E-2</v>
      </c>
      <c r="AG125" s="1">
        <f>(Table2[[#This Row],[Close Price]]/Table2[[#This Row],[Current Month Low]])-1</f>
        <v>1.3182517569759078E-2</v>
      </c>
      <c r="AH125" s="1">
        <f>(Table2[[#This Row],[Current Month High]]/Table2[[#This Row],[Close Price]])-1</f>
        <v>1.4871668582060904E-2</v>
      </c>
      <c r="AI125">
        <v>1.48716685820609</v>
      </c>
      <c r="AJ125">
        <v>89.450765921049197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0.13</v>
      </c>
      <c r="AM125" t="s">
        <v>3176</v>
      </c>
      <c r="AN125">
        <v>2.2400000000000002</v>
      </c>
      <c r="AO125" t="s">
        <v>3176</v>
      </c>
      <c r="AP125">
        <v>9.9083742078720005E-2</v>
      </c>
      <c r="AQ125">
        <f>(Table2[[#This Row],[Sharpe Ratio]]-AVERAGE(Table2[Sharpe Ratio]))/_xlfn.STDEV.P(Table2[Sharpe Ratio])</f>
        <v>0.41820108551519963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1.8309982886376392</v>
      </c>
      <c r="AS125">
        <f>_xlfn.RANK.AVG(Table2[[#This Row],[1Y Return vs Nifty Z-Score]],Table2[1Y Return vs Nifty Z-Score])</f>
        <v>170</v>
      </c>
      <c r="AT125">
        <f>_xlfn.RANK.AVG(Table2[[#This Row],[6M Return vs Nifty Z-Score]],Table2[6M Return vs Nifty Z-Score])</f>
        <v>157</v>
      </c>
      <c r="AU125">
        <f>_xlfn.RANK.AVG(Table2[[#This Row],[Sharpe Ratio Z-Score]],Table2[Sharpe Ratio Z-Score])</f>
        <v>232</v>
      </c>
      <c r="AV125">
        <f>(Table2[[#This Row],[Rank 1Y]]+Table2[[#This Row],[Rank 6M]]+Table2[[#This Row],[Rank Sharpe]])/3</f>
        <v>186.33333333333334</v>
      </c>
    </row>
    <row r="126" spans="1:48" x14ac:dyDescent="0.3">
      <c r="A126" t="s">
        <v>1544</v>
      </c>
      <c r="B126" t="s">
        <v>1545</v>
      </c>
      <c r="C126" t="s">
        <v>3138</v>
      </c>
      <c r="D126" t="s">
        <v>409</v>
      </c>
      <c r="E126">
        <v>6578.9243913509999</v>
      </c>
      <c r="F126">
        <v>211.77</v>
      </c>
      <c r="G126">
        <v>86.968000065224004</v>
      </c>
      <c r="H126">
        <f>(Table2[[#This Row],[1Y Return vs Nifty]]-AVERAGE(Table2[1Y Return vs Nifty]))/_xlfn.STDEV.P(Table2[1Y Return vs Nifty])</f>
        <v>1.0524506825615705</v>
      </c>
      <c r="I126">
        <v>-1.92482157627008</v>
      </c>
      <c r="J126">
        <f>(Table2[[#This Row],[1M Return vs Nifty]]-AVERAGE(Table2[1M Return vs Nifty]))/_xlfn.STDEV.P(Table2[1M Return vs Nifty])</f>
        <v>-0.3306507318335708</v>
      </c>
      <c r="K126">
        <v>17.841749467405698</v>
      </c>
      <c r="L126">
        <f>(Table2[[#This Row],[6M Return vs Nifty]]-AVERAGE(Table2[6M Return vs Nifty]))/_xlfn.STDEV.P(Table2[6M Return vs Nifty])</f>
        <v>0.16160448832874405</v>
      </c>
      <c r="M126">
        <v>3.5177912693422502</v>
      </c>
      <c r="N126">
        <f>(Table2[[#This Row],[1W Return vs Nifty]]-AVERAGE(Table2[1W Return vs Nifty]))/_xlfn.STDEV.P(Table2[1W Return vs Nifty])</f>
        <v>0.19226364329076917</v>
      </c>
      <c r="O126">
        <v>210.21</v>
      </c>
      <c r="P126">
        <v>206.94097915519799</v>
      </c>
      <c r="Q126">
        <v>175.91204899315801</v>
      </c>
      <c r="R126">
        <v>55.549407797489202</v>
      </c>
      <c r="S126" s="1">
        <f>(Table2[[#This Row],[Close Price]]-Table2[[#This Row],[20D EMA]])/Table2[[#This Row],[20D EMA]]</f>
        <v>7.421150278293146E-3</v>
      </c>
      <c r="T126" s="1">
        <f>(Table2[[#This Row],[Close Price]]-Table2[[#This Row],[50D EMA]])/Table2[[#This Row],[50D EMA]]</f>
        <v>2.3335256576612753E-2</v>
      </c>
      <c r="U126" s="1">
        <f>(Table2[[#This Row],[Close Price]]-Table2[[#This Row],[200D EMA]])/Table2[[#This Row],[200D EMA]]</f>
        <v>0.20384022136105454</v>
      </c>
      <c r="V126">
        <v>1.6334667782869201</v>
      </c>
      <c r="W126">
        <v>210</v>
      </c>
      <c r="X126">
        <v>213.59</v>
      </c>
      <c r="Y126">
        <v>205.08</v>
      </c>
      <c r="Z126">
        <v>219.48</v>
      </c>
      <c r="AA126">
        <v>205.08</v>
      </c>
      <c r="AB126">
        <v>219.48</v>
      </c>
      <c r="AC126" s="1">
        <f>(Table2[[#This Row],[Close Price]]/Table2[[#This Row],[Day Low]])-1</f>
        <v>8.4285714285714519E-3</v>
      </c>
      <c r="AD126" s="1">
        <f>(Table2[[#This Row],[Day High]]/Table2[[#This Row],[Close Price]])-1</f>
        <v>8.5942295887047049E-3</v>
      </c>
      <c r="AE126" s="1">
        <f>(Table2[[#This Row],[Close Price]]/Table2[[#This Row],[Current Week Low]])-1</f>
        <v>3.2621416032767581E-2</v>
      </c>
      <c r="AF126" s="1">
        <f>(Table2[[#This Row],[Current Week High]]/Table2[[#This Row],[Close Price]])-1</f>
        <v>3.640742314775447E-2</v>
      </c>
      <c r="AG126" s="1">
        <f>(Table2[[#This Row],[Close Price]]/Table2[[#This Row],[Current Month Low]])-1</f>
        <v>3.2621416032767581E-2</v>
      </c>
      <c r="AH126" s="1">
        <f>(Table2[[#This Row],[Current Month High]]/Table2[[#This Row],[Close Price]])-1</f>
        <v>3.640742314775447E-2</v>
      </c>
      <c r="AI126">
        <v>4.8968220238938303</v>
      </c>
      <c r="AJ126">
        <v>197.01262272089701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0.04</v>
      </c>
      <c r="AM126" t="s">
        <v>3176</v>
      </c>
      <c r="AN126">
        <v>2.41</v>
      </c>
      <c r="AO126" t="s">
        <v>3176</v>
      </c>
      <c r="AP126">
        <v>0.11715314390459799</v>
      </c>
      <c r="AQ126">
        <f>(Table2[[#This Row],[Sharpe Ratio]]-AVERAGE(Table2[Sharpe Ratio]))/_xlfn.STDEV.P(Table2[Sharpe Ratio])</f>
        <v>0.62844648159990502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1.7041145639474178</v>
      </c>
      <c r="AS126">
        <f>_xlfn.RANK.AVG(Table2[[#This Row],[1Y Return vs Nifty Z-Score]],Table2[1Y Return vs Nifty Z-Score])</f>
        <v>95</v>
      </c>
      <c r="AT126">
        <f>_xlfn.RANK.AVG(Table2[[#This Row],[6M Return vs Nifty Z-Score]],Table2[6M Return vs Nifty Z-Score])</f>
        <v>275</v>
      </c>
      <c r="AU126">
        <f>_xlfn.RANK.AVG(Table2[[#This Row],[Sharpe Ratio Z-Score]],Table2[Sharpe Ratio Z-Score])</f>
        <v>190</v>
      </c>
      <c r="AV126">
        <f>(Table2[[#This Row],[Rank 1Y]]+Table2[[#This Row],[Rank 6M]]+Table2[[#This Row],[Rank Sharpe]])/3</f>
        <v>186.66666666666666</v>
      </c>
    </row>
    <row r="127" spans="1:48" x14ac:dyDescent="0.3">
      <c r="A127" t="s">
        <v>258</v>
      </c>
      <c r="B127" t="s">
        <v>259</v>
      </c>
      <c r="C127" t="s">
        <v>3133</v>
      </c>
      <c r="D127" t="s">
        <v>54</v>
      </c>
      <c r="E127">
        <v>102927.40859735</v>
      </c>
      <c r="F127">
        <v>2256.5</v>
      </c>
      <c r="G127">
        <v>71.378443806492101</v>
      </c>
      <c r="H127">
        <f>(Table2[[#This Row],[1Y Return vs Nifty]]-AVERAGE(Table2[1Y Return vs Nifty]))/_xlfn.STDEV.P(Table2[1Y Return vs Nifty])</f>
        <v>0.78846783812963561</v>
      </c>
      <c r="I127">
        <v>12.5325151177768</v>
      </c>
      <c r="J127">
        <f>(Table2[[#This Row],[1M Return vs Nifty]]-AVERAGE(Table2[1M Return vs Nifty]))/_xlfn.STDEV.P(Table2[1M Return vs Nifty])</f>
        <v>0.9179161295024687</v>
      </c>
      <c r="K127">
        <v>24.911437287638499</v>
      </c>
      <c r="L127">
        <f>(Table2[[#This Row],[6M Return vs Nifty]]-AVERAGE(Table2[6M Return vs Nifty]))/_xlfn.STDEV.P(Table2[6M Return vs Nifty])</f>
        <v>0.39152301972943354</v>
      </c>
      <c r="M127">
        <v>4.0730423234154003</v>
      </c>
      <c r="N127">
        <f>(Table2[[#This Row],[1W Return vs Nifty]]-AVERAGE(Table2[1W Return vs Nifty]))/_xlfn.STDEV.P(Table2[1W Return vs Nifty])</f>
        <v>0.29605090827814545</v>
      </c>
      <c r="O127">
        <v>2153.91</v>
      </c>
      <c r="P127">
        <v>1994.59791822546</v>
      </c>
      <c r="Q127">
        <v>1644.40675858549</v>
      </c>
      <c r="R127">
        <v>69.693153469550694</v>
      </c>
      <c r="S127" s="1">
        <f>(Table2[[#This Row],[Close Price]]-Table2[[#This Row],[20D EMA]])/Table2[[#This Row],[20D EMA]]</f>
        <v>4.7629659549377715E-2</v>
      </c>
      <c r="T127" s="1">
        <f>(Table2[[#This Row],[Close Price]]-Table2[[#This Row],[50D EMA]])/Table2[[#This Row],[50D EMA]]</f>
        <v>0.13130570295969585</v>
      </c>
      <c r="U127" s="1">
        <f>(Table2[[#This Row],[Close Price]]-Table2[[#This Row],[200D EMA]])/Table2[[#This Row],[200D EMA]]</f>
        <v>0.37222739338594629</v>
      </c>
      <c r="V127">
        <v>0.95397341764421295</v>
      </c>
      <c r="W127">
        <v>2247.3000000000002</v>
      </c>
      <c r="X127">
        <v>2298</v>
      </c>
      <c r="Y127">
        <v>2206.6</v>
      </c>
      <c r="Z127">
        <v>2312</v>
      </c>
      <c r="AA127">
        <v>2206.6</v>
      </c>
      <c r="AB127">
        <v>2312</v>
      </c>
      <c r="AC127" s="1">
        <f>(Table2[[#This Row],[Close Price]]/Table2[[#This Row],[Day Low]])-1</f>
        <v>4.0938014506295417E-3</v>
      </c>
      <c r="AD127" s="1">
        <f>(Table2[[#This Row],[Day High]]/Table2[[#This Row],[Close Price]])-1</f>
        <v>1.8391313981830359E-2</v>
      </c>
      <c r="AE127" s="1">
        <f>(Table2[[#This Row],[Close Price]]/Table2[[#This Row],[Current Week Low]])-1</f>
        <v>2.2613976253059054E-2</v>
      </c>
      <c r="AF127" s="1">
        <f>(Table2[[#This Row],[Current Week High]]/Table2[[#This Row],[Close Price]])-1</f>
        <v>2.4595612674495948E-2</v>
      </c>
      <c r="AG127" s="1">
        <f>(Table2[[#This Row],[Close Price]]/Table2[[#This Row],[Current Month Low]])-1</f>
        <v>2.2613976253059054E-2</v>
      </c>
      <c r="AH127" s="1">
        <f>(Table2[[#This Row],[Current Month High]]/Table2[[#This Row],[Close Price]])-1</f>
        <v>2.4595612674495948E-2</v>
      </c>
      <c r="AI127">
        <v>2.4595612674495899</v>
      </c>
      <c r="AJ127">
        <v>106.733852496564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0.22</v>
      </c>
      <c r="AM127" t="s">
        <v>3176</v>
      </c>
      <c r="AN127">
        <v>6.56</v>
      </c>
      <c r="AO127" t="s">
        <v>3176</v>
      </c>
      <c r="AP127">
        <v>0.10265269401289299</v>
      </c>
      <c r="AQ127">
        <f>(Table2[[#This Row],[Sharpe Ratio]]-AVERAGE(Table2[Sharpe Ratio]))/_xlfn.STDEV.P(Table2[Sharpe Ratio])</f>
        <v>0.45972740278004998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2.853685298419733</v>
      </c>
      <c r="AS127">
        <f>_xlfn.RANK.AVG(Table2[[#This Row],[1Y Return vs Nifty Z-Score]],Table2[1Y Return vs Nifty Z-Score])</f>
        <v>122</v>
      </c>
      <c r="AT127">
        <f>_xlfn.RANK.AVG(Table2[[#This Row],[6M Return vs Nifty Z-Score]],Table2[6M Return vs Nifty Z-Score])</f>
        <v>216</v>
      </c>
      <c r="AU127">
        <f>_xlfn.RANK.AVG(Table2[[#This Row],[Sharpe Ratio Z-Score]],Table2[Sharpe Ratio Z-Score])</f>
        <v>223</v>
      </c>
      <c r="AV127">
        <f>(Table2[[#This Row],[Rank 1Y]]+Table2[[#This Row],[Rank 6M]]+Table2[[#This Row],[Rank Sharpe]])/3</f>
        <v>187</v>
      </c>
    </row>
    <row r="128" spans="1:48" x14ac:dyDescent="0.3">
      <c r="A128" t="s">
        <v>1120</v>
      </c>
      <c r="B128" t="s">
        <v>1121</v>
      </c>
      <c r="C128" t="s">
        <v>3135</v>
      </c>
      <c r="D128" t="s">
        <v>106</v>
      </c>
      <c r="E128">
        <v>11452.47016175</v>
      </c>
      <c r="F128">
        <v>872.5</v>
      </c>
      <c r="G128">
        <v>179.93517916603</v>
      </c>
      <c r="H128">
        <f>(Table2[[#This Row],[1Y Return vs Nifty]]-AVERAGE(Table2[1Y Return vs Nifty]))/_xlfn.STDEV.P(Table2[1Y Return vs Nifty])</f>
        <v>2.6266930773120798</v>
      </c>
      <c r="I128">
        <v>-12.721240359387201</v>
      </c>
      <c r="J128">
        <f>(Table2[[#This Row],[1M Return vs Nifty]]-AVERAGE(Table2[1M Return vs Nifty]))/_xlfn.STDEV.P(Table2[1M Return vs Nifty])</f>
        <v>-1.2630528055334043</v>
      </c>
      <c r="K128">
        <v>-7.6954196289333696</v>
      </c>
      <c r="L128">
        <f>(Table2[[#This Row],[6M Return vs Nifty]]-AVERAGE(Table2[6M Return vs Nifty]))/_xlfn.STDEV.P(Table2[6M Return vs Nifty])</f>
        <v>-0.66890862116920924</v>
      </c>
      <c r="M128">
        <v>2.7663654215961002</v>
      </c>
      <c r="N128">
        <f>(Table2[[#This Row],[1W Return vs Nifty]]-AVERAGE(Table2[1W Return vs Nifty]))/_xlfn.STDEV.P(Table2[1W Return vs Nifty])</f>
        <v>5.1807478450928701E-2</v>
      </c>
      <c r="O128">
        <v>921</v>
      </c>
      <c r="P128">
        <v>933.18074769879399</v>
      </c>
      <c r="Q128">
        <v>778.59774979874203</v>
      </c>
      <c r="R128">
        <v>33.800184201171099</v>
      </c>
      <c r="S128" s="1">
        <f>(Table2[[#This Row],[Close Price]]-Table2[[#This Row],[20D EMA]])/Table2[[#This Row],[20D EMA]]</f>
        <v>-5.2660152008686213E-2</v>
      </c>
      <c r="T128" s="1">
        <f>(Table2[[#This Row],[Close Price]]-Table2[[#This Row],[50D EMA]])/Table2[[#This Row],[50D EMA]]</f>
        <v>-6.5025717524104049E-2</v>
      </c>
      <c r="U128" s="1">
        <f>(Table2[[#This Row],[Close Price]]-Table2[[#This Row],[200D EMA]])/Table2[[#This Row],[200D EMA]]</f>
        <v>0.12060431747398519</v>
      </c>
      <c r="V128">
        <v>0.73965786411330203</v>
      </c>
      <c r="W128">
        <v>870</v>
      </c>
      <c r="X128">
        <v>899.9</v>
      </c>
      <c r="Y128">
        <v>870</v>
      </c>
      <c r="Z128">
        <v>919.1</v>
      </c>
      <c r="AA128">
        <v>870</v>
      </c>
      <c r="AB128">
        <v>919.1</v>
      </c>
      <c r="AC128" s="1">
        <f>(Table2[[#This Row],[Close Price]]/Table2[[#This Row],[Day Low]])-1</f>
        <v>2.8735632183907178E-3</v>
      </c>
      <c r="AD128" s="1">
        <f>(Table2[[#This Row],[Day High]]/Table2[[#This Row],[Close Price]])-1</f>
        <v>3.1404011461318104E-2</v>
      </c>
      <c r="AE128" s="1">
        <f>(Table2[[#This Row],[Close Price]]/Table2[[#This Row],[Current Week Low]])-1</f>
        <v>2.8735632183907178E-3</v>
      </c>
      <c r="AF128" s="1">
        <f>(Table2[[#This Row],[Current Week High]]/Table2[[#This Row],[Close Price]])-1</f>
        <v>5.3409742120343884E-2</v>
      </c>
      <c r="AG128" s="1">
        <f>(Table2[[#This Row],[Close Price]]/Table2[[#This Row],[Current Month Low]])-1</f>
        <v>2.8735632183907178E-3</v>
      </c>
      <c r="AH128" s="1">
        <f>(Table2[[#This Row],[Current Month High]]/Table2[[#This Row],[Close Price]])-1</f>
        <v>5.3409742120343884E-2</v>
      </c>
      <c r="AI128">
        <v>28.1375358166189</v>
      </c>
      <c r="AJ128">
        <v>241.71018276762399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-0.06</v>
      </c>
      <c r="AM128" t="s">
        <v>3174</v>
      </c>
      <c r="AN128">
        <v>-6.95</v>
      </c>
      <c r="AO128" t="s">
        <v>3174</v>
      </c>
      <c r="AP128">
        <v>0.30247592160148401</v>
      </c>
      <c r="AQ128">
        <f>(Table2[[#This Row],[Sharpe Ratio]]-AVERAGE(Table2[Sharpe Ratio]))/_xlfn.STDEV.P(Table2[Sharpe Ratio])</f>
        <v>2.7847580837138493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19</v>
      </c>
      <c r="AT128">
        <f>_xlfn.RANK.AVG(Table2[[#This Row],[6M Return vs Nifty Z-Score]],Table2[6M Return vs Nifty Z-Score])</f>
        <v>542</v>
      </c>
      <c r="AU128">
        <f>_xlfn.RANK.AVG(Table2[[#This Row],[Sharpe Ratio Z-Score]],Table2[Sharpe Ratio Z-Score])</f>
        <v>2</v>
      </c>
      <c r="AV128">
        <f>(Table2[[#This Row],[Rank 1Y]]+Table2[[#This Row],[Rank 6M]]+Table2[[#This Row],[Rank Sharpe]])/3</f>
        <v>187.66666666666666</v>
      </c>
    </row>
    <row r="129" spans="1:48" x14ac:dyDescent="0.3">
      <c r="A129" t="s">
        <v>1210</v>
      </c>
      <c r="B129" t="s">
        <v>1211</v>
      </c>
      <c r="C129" t="s">
        <v>3132</v>
      </c>
      <c r="D129" t="s">
        <v>46</v>
      </c>
      <c r="E129">
        <v>9944.9836893299998</v>
      </c>
      <c r="F129">
        <v>6291.05</v>
      </c>
      <c r="G129">
        <v>28.920620533328201</v>
      </c>
      <c r="H129">
        <f>(Table2[[#This Row],[1Y Return vs Nifty]]-AVERAGE(Table2[1Y Return vs Nifty]))/_xlfn.STDEV.P(Table2[1Y Return vs Nifty])</f>
        <v>6.9516203456878478E-2</v>
      </c>
      <c r="I129">
        <v>7.0434923655150001</v>
      </c>
      <c r="J129">
        <f>(Table2[[#This Row],[1M Return vs Nifty]]-AVERAGE(Table2[1M Return vs Nifty]))/_xlfn.STDEV.P(Table2[1M Return vs Nifty])</f>
        <v>0.44387225443551642</v>
      </c>
      <c r="K129">
        <v>17.884579983263901</v>
      </c>
      <c r="L129">
        <f>(Table2[[#This Row],[6M Return vs Nifty]]-AVERAGE(Table2[6M Return vs Nifty]))/_xlfn.STDEV.P(Table2[6M Return vs Nifty])</f>
        <v>0.16299741112189331</v>
      </c>
      <c r="M129">
        <v>0.20524959822277999</v>
      </c>
      <c r="N129">
        <f>(Table2[[#This Row],[1W Return vs Nifty]]-AVERAGE(Table2[1W Return vs Nifty]))/_xlfn.STDEV.P(Table2[1W Return vs Nifty])</f>
        <v>-0.42691508258502137</v>
      </c>
      <c r="O129">
        <v>6382.52</v>
      </c>
      <c r="P129">
        <v>6010.2243739374298</v>
      </c>
      <c r="Q129">
        <v>5122.9778877237104</v>
      </c>
      <c r="R129">
        <v>41.380341956504601</v>
      </c>
      <c r="S129" s="1">
        <f>(Table2[[#This Row],[Close Price]]-Table2[[#This Row],[20D EMA]])/Table2[[#This Row],[20D EMA]]</f>
        <v>-1.4331329944912079E-2</v>
      </c>
      <c r="T129" s="1">
        <f>(Table2[[#This Row],[Close Price]]-Table2[[#This Row],[50D EMA]])/Table2[[#This Row],[50D EMA]]</f>
        <v>4.6724649296012104E-2</v>
      </c>
      <c r="U129" s="1">
        <f>(Table2[[#This Row],[Close Price]]-Table2[[#This Row],[200D EMA]])/Table2[[#This Row],[200D EMA]]</f>
        <v>0.22800647160226151</v>
      </c>
      <c r="V129">
        <v>1.8102126718131299</v>
      </c>
      <c r="W129">
        <v>6205</v>
      </c>
      <c r="X129">
        <v>6540</v>
      </c>
      <c r="Y129">
        <v>6205</v>
      </c>
      <c r="Z129">
        <v>6849.95</v>
      </c>
      <c r="AA129">
        <v>6205</v>
      </c>
      <c r="AB129">
        <v>6849.95</v>
      </c>
      <c r="AC129" s="1">
        <f>(Table2[[#This Row],[Close Price]]/Table2[[#This Row],[Day Low]])-1</f>
        <v>1.38678485092667E-2</v>
      </c>
      <c r="AD129" s="1">
        <f>(Table2[[#This Row],[Day High]]/Table2[[#This Row],[Close Price]])-1</f>
        <v>3.9572090509533364E-2</v>
      </c>
      <c r="AE129" s="1">
        <f>(Table2[[#This Row],[Close Price]]/Table2[[#This Row],[Current Week Low]])-1</f>
        <v>1.38678485092667E-2</v>
      </c>
      <c r="AF129" s="1">
        <f>(Table2[[#This Row],[Current Week High]]/Table2[[#This Row],[Close Price]])-1</f>
        <v>8.8840495624736615E-2</v>
      </c>
      <c r="AG129" s="1">
        <f>(Table2[[#This Row],[Close Price]]/Table2[[#This Row],[Current Month Low]])-1</f>
        <v>1.38678485092667E-2</v>
      </c>
      <c r="AH129" s="1">
        <f>(Table2[[#This Row],[Current Month High]]/Table2[[#This Row],[Close Price]])-1</f>
        <v>8.8840495624736615E-2</v>
      </c>
      <c r="AI129">
        <v>18.422202970887199</v>
      </c>
      <c r="AJ129">
        <v>86.958201459159895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0.22</v>
      </c>
      <c r="AM129" t="s">
        <v>3176</v>
      </c>
      <c r="AN129">
        <v>-0.93</v>
      </c>
      <c r="AO129" t="s">
        <v>3174</v>
      </c>
      <c r="AP129">
        <v>0.22204221508903199</v>
      </c>
      <c r="AQ129">
        <f>(Table2[[#This Row],[Sharpe Ratio]]-AVERAGE(Table2[Sharpe Ratio]))/_xlfn.STDEV.P(Table2[Sharpe Ratio])</f>
        <v>1.8488767165701572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2.0983475029994243</v>
      </c>
      <c r="AS129">
        <f>_xlfn.RANK.AVG(Table2[[#This Row],[1Y Return vs Nifty Z-Score]],Table2[1Y Return vs Nifty Z-Score])</f>
        <v>272</v>
      </c>
      <c r="AT129">
        <f>_xlfn.RANK.AVG(Table2[[#This Row],[6M Return vs Nifty Z-Score]],Table2[6M Return vs Nifty Z-Score])</f>
        <v>274</v>
      </c>
      <c r="AU129">
        <f>_xlfn.RANK.AVG(Table2[[#This Row],[Sharpe Ratio Z-Score]],Table2[Sharpe Ratio Z-Score])</f>
        <v>23</v>
      </c>
      <c r="AV129">
        <f>(Table2[[#This Row],[Rank 1Y]]+Table2[[#This Row],[Rank 6M]]+Table2[[#This Row],[Rank Sharpe]])/3</f>
        <v>189.66666666666666</v>
      </c>
    </row>
    <row r="130" spans="1:48" x14ac:dyDescent="0.3">
      <c r="A130" t="s">
        <v>1624</v>
      </c>
      <c r="B130" t="s">
        <v>1625</v>
      </c>
      <c r="C130" t="s">
        <v>3131</v>
      </c>
      <c r="D130" t="s">
        <v>1626</v>
      </c>
      <c r="E130">
        <v>5702.05303998</v>
      </c>
      <c r="F130">
        <v>1115.05</v>
      </c>
      <c r="G130">
        <v>64.224328512818403</v>
      </c>
      <c r="H130">
        <f>(Table2[[#This Row],[1Y Return vs Nifty]]-AVERAGE(Table2[1Y Return vs Nifty]))/_xlfn.STDEV.P(Table2[1Y Return vs Nifty])</f>
        <v>0.66732496059839208</v>
      </c>
      <c r="I130">
        <v>0.43980410073981802</v>
      </c>
      <c r="J130">
        <f>(Table2[[#This Row],[1M Return vs Nifty]]-AVERAGE(Table2[1M Return vs Nifty]))/_xlfn.STDEV.P(Table2[1M Return vs Nifty])</f>
        <v>-0.12643654479076874</v>
      </c>
      <c r="K130">
        <v>53.613721057171603</v>
      </c>
      <c r="L130">
        <f>(Table2[[#This Row],[6M Return vs Nifty]]-AVERAGE(Table2[6M Return vs Nifty]))/_xlfn.STDEV.P(Table2[6M Return vs Nifty])</f>
        <v>1.3249711577434806</v>
      </c>
      <c r="M130">
        <v>5.2504189050584502</v>
      </c>
      <c r="N130">
        <f>(Table2[[#This Row],[1W Return vs Nifty]]-AVERAGE(Table2[1W Return vs Nifty]))/_xlfn.STDEV.P(Table2[1W Return vs Nifty])</f>
        <v>0.51612558327879843</v>
      </c>
      <c r="O130">
        <v>1078.96</v>
      </c>
      <c r="P130">
        <v>1037.6583949665201</v>
      </c>
      <c r="Q130">
        <v>848.67086011236802</v>
      </c>
      <c r="R130">
        <v>62.836178544912798</v>
      </c>
      <c r="S130" s="1">
        <f>(Table2[[#This Row],[Close Price]]-Table2[[#This Row],[20D EMA]])/Table2[[#This Row],[20D EMA]]</f>
        <v>3.3448876696077628E-2</v>
      </c>
      <c r="T130" s="1">
        <f>(Table2[[#This Row],[Close Price]]-Table2[[#This Row],[50D EMA]])/Table2[[#This Row],[50D EMA]]</f>
        <v>7.4582931539793423E-2</v>
      </c>
      <c r="U130" s="1">
        <f>(Table2[[#This Row],[Close Price]]-Table2[[#This Row],[200D EMA]])/Table2[[#This Row],[200D EMA]]</f>
        <v>0.31387803258893804</v>
      </c>
      <c r="V130">
        <v>0.54694897566977896</v>
      </c>
      <c r="W130">
        <v>1095</v>
      </c>
      <c r="X130">
        <v>1126.5</v>
      </c>
      <c r="Y130">
        <v>1030.05</v>
      </c>
      <c r="Z130">
        <v>1137</v>
      </c>
      <c r="AA130">
        <v>1030.05</v>
      </c>
      <c r="AB130">
        <v>1137</v>
      </c>
      <c r="AC130" s="1">
        <f>(Table2[[#This Row],[Close Price]]/Table2[[#This Row],[Day Low]])-1</f>
        <v>1.8310502283104935E-2</v>
      </c>
      <c r="AD130" s="1">
        <f>(Table2[[#This Row],[Day High]]/Table2[[#This Row],[Close Price]])-1</f>
        <v>1.0268597820725534E-2</v>
      </c>
      <c r="AE130" s="1">
        <f>(Table2[[#This Row],[Close Price]]/Table2[[#This Row],[Current Week Low]])-1</f>
        <v>8.2520266006504528E-2</v>
      </c>
      <c r="AF130" s="1">
        <f>(Table2[[#This Row],[Current Week High]]/Table2[[#This Row],[Close Price]])-1</f>
        <v>1.9685215909600595E-2</v>
      </c>
      <c r="AG130" s="1">
        <f>(Table2[[#This Row],[Close Price]]/Table2[[#This Row],[Current Month Low]])-1</f>
        <v>8.2520266006504528E-2</v>
      </c>
      <c r="AH130" s="1">
        <f>(Table2[[#This Row],[Current Month High]]/Table2[[#This Row],[Close Price]])-1</f>
        <v>1.9685215909600595E-2</v>
      </c>
      <c r="AI130">
        <v>5.82485090354694</v>
      </c>
      <c r="AJ130">
        <v>101.454381210478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7.0000000000000007E-2</v>
      </c>
      <c r="AM130" t="s">
        <v>3176</v>
      </c>
      <c r="AN130">
        <v>-1.1499999999999999</v>
      </c>
      <c r="AO130" t="s">
        <v>3174</v>
      </c>
      <c r="AP130">
        <v>5.9858293201011999E-2</v>
      </c>
      <c r="AQ130">
        <f>(Table2[[#This Row],[Sharpe Ratio]]-AVERAGE(Table2[Sharpe Ratio]))/_xlfn.STDEV.P(Table2[Sharpe Ratio])</f>
        <v>-3.8204174346985163E-2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2.343780982482917</v>
      </c>
      <c r="AS130">
        <f>_xlfn.RANK.AVG(Table2[[#This Row],[1Y Return vs Nifty Z-Score]],Table2[1Y Return vs Nifty Z-Score])</f>
        <v>145</v>
      </c>
      <c r="AT130">
        <f>_xlfn.RANK.AVG(Table2[[#This Row],[6M Return vs Nifty Z-Score]],Table2[6M Return vs Nifty Z-Score])</f>
        <v>64</v>
      </c>
      <c r="AU130">
        <f>_xlfn.RANK.AVG(Table2[[#This Row],[Sharpe Ratio Z-Score]],Table2[Sharpe Ratio Z-Score])</f>
        <v>361</v>
      </c>
      <c r="AV130">
        <f>(Table2[[#This Row],[Rank 1Y]]+Table2[[#This Row],[Rank 6M]]+Table2[[#This Row],[Rank Sharpe]])/3</f>
        <v>190</v>
      </c>
    </row>
    <row r="131" spans="1:48" x14ac:dyDescent="0.3">
      <c r="A131" t="s">
        <v>978</v>
      </c>
      <c r="B131" t="s">
        <v>979</v>
      </c>
      <c r="C131" t="s">
        <v>3133</v>
      </c>
      <c r="D131" t="s">
        <v>54</v>
      </c>
      <c r="E131">
        <v>15233.88405384</v>
      </c>
      <c r="F131">
        <v>2004.15</v>
      </c>
      <c r="G131">
        <v>56.620291971310301</v>
      </c>
      <c r="H131">
        <f>(Table2[[#This Row],[1Y Return vs Nifty]]-AVERAGE(Table2[1Y Return vs Nifty]))/_xlfn.STDEV.P(Table2[1Y Return vs Nifty])</f>
        <v>0.53856342549906244</v>
      </c>
      <c r="I131">
        <v>32.861908809831597</v>
      </c>
      <c r="J131">
        <f>(Table2[[#This Row],[1M Return vs Nifty]]-AVERAGE(Table2[1M Return vs Nifty]))/_xlfn.STDEV.P(Table2[1M Return vs Nifty])</f>
        <v>2.673606531691509</v>
      </c>
      <c r="K131">
        <v>35.3977764880661</v>
      </c>
      <c r="L131">
        <f>(Table2[[#This Row],[6M Return vs Nifty]]-AVERAGE(Table2[6M Return vs Nifty]))/_xlfn.STDEV.P(Table2[6M Return vs Nifty])</f>
        <v>0.73255699039949929</v>
      </c>
      <c r="M131">
        <v>17.924627191678301</v>
      </c>
      <c r="N131">
        <f>(Table2[[#This Row],[1W Return vs Nifty]]-AVERAGE(Table2[1W Return vs Nifty]))/_xlfn.STDEV.P(Table2[1W Return vs Nifty])</f>
        <v>2.8851826148667441</v>
      </c>
      <c r="O131">
        <v>1830.27</v>
      </c>
      <c r="P131">
        <v>1670.05752178028</v>
      </c>
      <c r="Q131">
        <v>1412.69435934691</v>
      </c>
      <c r="R131">
        <v>61.946170781293702</v>
      </c>
      <c r="S131" s="1">
        <f>(Table2[[#This Row],[Close Price]]-Table2[[#This Row],[20D EMA]])/Table2[[#This Row],[20D EMA]]</f>
        <v>9.500237669851995E-2</v>
      </c>
      <c r="T131" s="1">
        <f>(Table2[[#This Row],[Close Price]]-Table2[[#This Row],[50D EMA]])/Table2[[#This Row],[50D EMA]]</f>
        <v>0.20004848567346217</v>
      </c>
      <c r="U131" s="1">
        <f>(Table2[[#This Row],[Close Price]]-Table2[[#This Row],[200D EMA]])/Table2[[#This Row],[200D EMA]]</f>
        <v>0.41867204801930447</v>
      </c>
      <c r="V131">
        <v>2.2922353706215</v>
      </c>
      <c r="W131">
        <v>1987.15</v>
      </c>
      <c r="X131">
        <v>2144</v>
      </c>
      <c r="Y131">
        <v>1870</v>
      </c>
      <c r="Z131">
        <v>2158.8000000000002</v>
      </c>
      <c r="AA131">
        <v>1870</v>
      </c>
      <c r="AB131">
        <v>2158.8000000000002</v>
      </c>
      <c r="AC131" s="1">
        <f>(Table2[[#This Row],[Close Price]]/Table2[[#This Row],[Day Low]])-1</f>
        <v>8.5549656543291164E-3</v>
      </c>
      <c r="AD131" s="1">
        <f>(Table2[[#This Row],[Day High]]/Table2[[#This Row],[Close Price]])-1</f>
        <v>6.9780206072399764E-2</v>
      </c>
      <c r="AE131" s="1">
        <f>(Table2[[#This Row],[Close Price]]/Table2[[#This Row],[Current Week Low]])-1</f>
        <v>7.1737967914438538E-2</v>
      </c>
      <c r="AF131" s="1">
        <f>(Table2[[#This Row],[Current Week High]]/Table2[[#This Row],[Close Price]])-1</f>
        <v>7.7164882868048901E-2</v>
      </c>
      <c r="AG131" s="1">
        <f>(Table2[[#This Row],[Close Price]]/Table2[[#This Row],[Current Month Low]])-1</f>
        <v>7.1737967914438538E-2</v>
      </c>
      <c r="AH131" s="1">
        <f>(Table2[[#This Row],[Current Month High]]/Table2[[#This Row],[Close Price]])-1</f>
        <v>7.7164882868048901E-2</v>
      </c>
      <c r="AI131">
        <v>7.7164882868048901</v>
      </c>
      <c r="AJ131">
        <v>110.078616352201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0.22</v>
      </c>
      <c r="AM131" t="s">
        <v>3176</v>
      </c>
      <c r="AN131">
        <v>13.76</v>
      </c>
      <c r="AO131" t="s">
        <v>3176</v>
      </c>
      <c r="AP131">
        <v>8.4827979025531006E-2</v>
      </c>
      <c r="AQ131">
        <f>(Table2[[#This Row],[Sharpe Ratio]]-AVERAGE(Table2[Sharpe Ratio]))/_xlfn.STDEV.P(Table2[Sharpe Ratio])</f>
        <v>0.25232904511843374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7.082238607575249</v>
      </c>
      <c r="AS131">
        <f>_xlfn.RANK.AVG(Table2[[#This Row],[1Y Return vs Nifty Z-Score]],Table2[1Y Return vs Nifty Z-Score])</f>
        <v>160</v>
      </c>
      <c r="AT131">
        <f>_xlfn.RANK.AVG(Table2[[#This Row],[6M Return vs Nifty Z-Score]],Table2[6M Return vs Nifty Z-Score])</f>
        <v>144</v>
      </c>
      <c r="AU131">
        <f>_xlfn.RANK.AVG(Table2[[#This Row],[Sharpe Ratio Z-Score]],Table2[Sharpe Ratio Z-Score])</f>
        <v>270</v>
      </c>
      <c r="AV131">
        <f>(Table2[[#This Row],[Rank 1Y]]+Table2[[#This Row],[Rank 6M]]+Table2[[#This Row],[Rank Sharpe]])/3</f>
        <v>191.33333333333334</v>
      </c>
    </row>
    <row r="132" spans="1:48" x14ac:dyDescent="0.3">
      <c r="A132" t="s">
        <v>1591</v>
      </c>
      <c r="B132" t="s">
        <v>1592</v>
      </c>
      <c r="C132" t="s">
        <v>3132</v>
      </c>
      <c r="D132" t="s">
        <v>46</v>
      </c>
      <c r="E132">
        <v>5971.5217335199904</v>
      </c>
      <c r="F132">
        <v>789.2</v>
      </c>
      <c r="G132">
        <v>62.872358510450297</v>
      </c>
      <c r="H132">
        <f>(Table2[[#This Row],[1Y Return vs Nifty]]-AVERAGE(Table2[1Y Return vs Nifty]))/_xlfn.STDEV.P(Table2[1Y Return vs Nifty])</f>
        <v>0.64443162862097414</v>
      </c>
      <c r="I132">
        <v>-6.6496649864033799</v>
      </c>
      <c r="J132">
        <f>(Table2[[#This Row],[1M Return vs Nifty]]-AVERAGE(Table2[1M Return vs Nifty]))/_xlfn.STDEV.P(Table2[1M Return vs Nifty])</f>
        <v>-0.73869842635282212</v>
      </c>
      <c r="K132">
        <v>13.3798228719289</v>
      </c>
      <c r="L132">
        <f>(Table2[[#This Row],[6M Return vs Nifty]]-AVERAGE(Table2[6M Return vs Nifty]))/_xlfn.STDEV.P(Table2[6M Return vs Nifty])</f>
        <v>1.6494882906885125E-2</v>
      </c>
      <c r="M132">
        <v>-3.91031668280832</v>
      </c>
      <c r="N132">
        <f>(Table2[[#This Row],[1W Return vs Nifty]]-AVERAGE(Table2[1W Return vs Nifty]))/_xlfn.STDEV.P(Table2[1W Return vs Nifty])</f>
        <v>-1.1961947895735878</v>
      </c>
      <c r="O132">
        <v>825.68</v>
      </c>
      <c r="P132">
        <v>821.35661291198699</v>
      </c>
      <c r="Q132">
        <v>687.83616676243605</v>
      </c>
      <c r="R132">
        <v>29.075866623571599</v>
      </c>
      <c r="S132" s="1">
        <f>(Table2[[#This Row],[Close Price]]-Table2[[#This Row],[20D EMA]])/Table2[[#This Row],[20D EMA]]</f>
        <v>-4.4181765332816474E-2</v>
      </c>
      <c r="T132" s="1">
        <f>(Table2[[#This Row],[Close Price]]-Table2[[#This Row],[50D EMA]])/Table2[[#This Row],[50D EMA]]</f>
        <v>-3.9150610595294136E-2</v>
      </c>
      <c r="U132" s="1">
        <f>(Table2[[#This Row],[Close Price]]-Table2[[#This Row],[200D EMA]])/Table2[[#This Row],[200D EMA]]</f>
        <v>0.14736624524219427</v>
      </c>
      <c r="V132">
        <v>0.72781503101483602</v>
      </c>
      <c r="W132">
        <v>784.25</v>
      </c>
      <c r="X132">
        <v>820</v>
      </c>
      <c r="Y132">
        <v>784.25</v>
      </c>
      <c r="Z132">
        <v>856.8</v>
      </c>
      <c r="AA132">
        <v>784.25</v>
      </c>
      <c r="AB132">
        <v>856.8</v>
      </c>
      <c r="AC132" s="1">
        <f>(Table2[[#This Row],[Close Price]]/Table2[[#This Row],[Day Low]])-1</f>
        <v>6.3117628307300944E-3</v>
      </c>
      <c r="AD132" s="1">
        <f>(Table2[[#This Row],[Day High]]/Table2[[#This Row],[Close Price]])-1</f>
        <v>3.9026862645717086E-2</v>
      </c>
      <c r="AE132" s="1">
        <f>(Table2[[#This Row],[Close Price]]/Table2[[#This Row],[Current Week Low]])-1</f>
        <v>6.3117628307300944E-3</v>
      </c>
      <c r="AF132" s="1">
        <f>(Table2[[#This Row],[Current Week High]]/Table2[[#This Row],[Close Price]])-1</f>
        <v>8.5656360871768866E-2</v>
      </c>
      <c r="AG132" s="1">
        <f>(Table2[[#This Row],[Close Price]]/Table2[[#This Row],[Current Month Low]])-1</f>
        <v>6.3117628307300944E-3</v>
      </c>
      <c r="AH132" s="1">
        <f>(Table2[[#This Row],[Current Month High]]/Table2[[#This Row],[Close Price]])-1</f>
        <v>8.5656360871768866E-2</v>
      </c>
      <c r="AI132">
        <v>18.7024835276228</v>
      </c>
      <c r="AJ132">
        <v>105.520833333333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-0.12</v>
      </c>
      <c r="AM132" t="s">
        <v>3174</v>
      </c>
      <c r="AN132">
        <v>-7.51</v>
      </c>
      <c r="AO132" t="s">
        <v>3174</v>
      </c>
      <c r="AP132">
        <v>0.155039154898961</v>
      </c>
      <c r="AQ132">
        <f>(Table2[[#This Row],[Sharpe Ratio]]-AVERAGE(Table2[Sharpe Ratio]))/_xlfn.STDEV.P(Table2[Sharpe Ratio])</f>
        <v>1.0692667956499144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-0.20469990874863619</v>
      </c>
      <c r="AS132">
        <f>_xlfn.RANK.AVG(Table2[[#This Row],[1Y Return vs Nifty Z-Score]],Table2[1Y Return vs Nifty Z-Score])</f>
        <v>147</v>
      </c>
      <c r="AT132">
        <f>_xlfn.RANK.AVG(Table2[[#This Row],[6M Return vs Nifty Z-Score]],Table2[6M Return vs Nifty Z-Score])</f>
        <v>323</v>
      </c>
      <c r="AU132">
        <f>_xlfn.RANK.AVG(Table2[[#This Row],[Sharpe Ratio Z-Score]],Table2[Sharpe Ratio Z-Score])</f>
        <v>104</v>
      </c>
      <c r="AV132">
        <f>(Table2[[#This Row],[Rank 1Y]]+Table2[[#This Row],[Rank 6M]]+Table2[[#This Row],[Rank Sharpe]])/3</f>
        <v>191.33333333333334</v>
      </c>
    </row>
    <row r="133" spans="1:48" x14ac:dyDescent="0.3">
      <c r="A133" t="s">
        <v>1406</v>
      </c>
      <c r="B133" t="s">
        <v>1407</v>
      </c>
      <c r="C133" t="s">
        <v>3133</v>
      </c>
      <c r="D133" t="s">
        <v>54</v>
      </c>
      <c r="E133">
        <v>7922.5304116199904</v>
      </c>
      <c r="F133">
        <v>810.15</v>
      </c>
      <c r="G133">
        <v>95.812873809432801</v>
      </c>
      <c r="H133">
        <f>(Table2[[#This Row],[1Y Return vs Nifty]]-AVERAGE(Table2[1Y Return vs Nifty]))/_xlfn.STDEV.P(Table2[1Y Return vs Nifty])</f>
        <v>1.2022237030944527</v>
      </c>
      <c r="I133">
        <v>18.071312454438701</v>
      </c>
      <c r="J133">
        <f>(Table2[[#This Row],[1M Return vs Nifty]]-AVERAGE(Table2[1M Return vs Nifty]))/_xlfn.STDEV.P(Table2[1M Return vs Nifty])</f>
        <v>1.3962586453172934</v>
      </c>
      <c r="K133">
        <v>90.848099623415493</v>
      </c>
      <c r="L133">
        <f>(Table2[[#This Row],[6M Return vs Nifty]]-AVERAGE(Table2[6M Return vs Nifty]))/_xlfn.STDEV.P(Table2[6M Return vs Nifty])</f>
        <v>2.5358978429455723</v>
      </c>
      <c r="M133">
        <v>12.0644839256042</v>
      </c>
      <c r="N133">
        <f>(Table2[[#This Row],[1W Return vs Nifty]]-AVERAGE(Table2[1W Return vs Nifty]))/_xlfn.STDEV.P(Table2[1W Return vs Nifty])</f>
        <v>1.7898074011532468</v>
      </c>
      <c r="O133">
        <v>745.36</v>
      </c>
      <c r="P133">
        <v>686.05906676973302</v>
      </c>
      <c r="Q133">
        <v>533.79131827174206</v>
      </c>
      <c r="R133">
        <v>69.467152803454994</v>
      </c>
      <c r="S133" s="1">
        <f>(Table2[[#This Row],[Close Price]]-Table2[[#This Row],[20D EMA]])/Table2[[#This Row],[20D EMA]]</f>
        <v>8.6924439197166414E-2</v>
      </c>
      <c r="T133" s="1">
        <f>(Table2[[#This Row],[Close Price]]-Table2[[#This Row],[50D EMA]])/Table2[[#This Row],[50D EMA]]</f>
        <v>0.18087499931243747</v>
      </c>
      <c r="U133" s="1">
        <f>(Table2[[#This Row],[Close Price]]-Table2[[#This Row],[200D EMA]])/Table2[[#This Row],[200D EMA]]</f>
        <v>0.5177279439894702</v>
      </c>
      <c r="V133">
        <v>1.39757656546874</v>
      </c>
      <c r="W133">
        <v>796.45</v>
      </c>
      <c r="X133">
        <v>832.3</v>
      </c>
      <c r="Y133">
        <v>746.05</v>
      </c>
      <c r="Z133">
        <v>854.1</v>
      </c>
      <c r="AA133">
        <v>746.05</v>
      </c>
      <c r="AB133">
        <v>854.1</v>
      </c>
      <c r="AC133" s="1">
        <f>(Table2[[#This Row],[Close Price]]/Table2[[#This Row],[Day Low]])-1</f>
        <v>1.7201330905894929E-2</v>
      </c>
      <c r="AD133" s="1">
        <f>(Table2[[#This Row],[Day High]]/Table2[[#This Row],[Close Price]])-1</f>
        <v>2.7340615935320667E-2</v>
      </c>
      <c r="AE133" s="1">
        <f>(Table2[[#This Row],[Close Price]]/Table2[[#This Row],[Current Week Low]])-1</f>
        <v>8.5919174318075164E-2</v>
      </c>
      <c r="AF133" s="1">
        <f>(Table2[[#This Row],[Current Week High]]/Table2[[#This Row],[Close Price]])-1</f>
        <v>5.424921310868358E-2</v>
      </c>
      <c r="AG133" s="1">
        <f>(Table2[[#This Row],[Close Price]]/Table2[[#This Row],[Current Month Low]])-1</f>
        <v>8.5919174318075164E-2</v>
      </c>
      <c r="AH133" s="1">
        <f>(Table2[[#This Row],[Current Month High]]/Table2[[#This Row],[Close Price]])-1</f>
        <v>5.424921310868358E-2</v>
      </c>
      <c r="AI133">
        <v>5.4249213108683501</v>
      </c>
      <c r="AJ133">
        <v>172.96159029649499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0.31</v>
      </c>
      <c r="AM133" t="s">
        <v>3176</v>
      </c>
      <c r="AN133">
        <v>16.420000000000002</v>
      </c>
      <c r="AO133" t="s">
        <v>3176</v>
      </c>
      <c r="AP133">
        <v>1.6965700103966998E-2</v>
      </c>
      <c r="AQ133">
        <f>(Table2[[#This Row],[Sharpe Ratio]]-AVERAGE(Table2[Sharpe Ratio]))/_xlfn.STDEV.P(Table2[Sharpe Ratio])</f>
        <v>-0.53727826167362203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6.3869093308369429</v>
      </c>
      <c r="AS133">
        <f>_xlfn.RANK.AVG(Table2[[#This Row],[1Y Return vs Nifty Z-Score]],Table2[1Y Return vs Nifty Z-Score])</f>
        <v>82</v>
      </c>
      <c r="AT133">
        <f>_xlfn.RANK.AVG(Table2[[#This Row],[6M Return vs Nifty Z-Score]],Table2[6M Return vs Nifty Z-Score])</f>
        <v>13</v>
      </c>
      <c r="AU133">
        <f>_xlfn.RANK.AVG(Table2[[#This Row],[Sharpe Ratio Z-Score]],Table2[Sharpe Ratio Z-Score])</f>
        <v>482</v>
      </c>
      <c r="AV133">
        <f>(Table2[[#This Row],[Rank 1Y]]+Table2[[#This Row],[Rank 6M]]+Table2[[#This Row],[Rank Sharpe]])/3</f>
        <v>192.33333333333334</v>
      </c>
    </row>
    <row r="134" spans="1:48" x14ac:dyDescent="0.3">
      <c r="A134" t="s">
        <v>1520</v>
      </c>
      <c r="B134" t="s">
        <v>1521</v>
      </c>
      <c r="C134" t="s">
        <v>3128</v>
      </c>
      <c r="D134" t="s">
        <v>21</v>
      </c>
      <c r="E134">
        <v>6759.9196424100001</v>
      </c>
      <c r="F134">
        <v>816.3</v>
      </c>
      <c r="G134">
        <v>45.580829514435699</v>
      </c>
      <c r="H134">
        <f>(Table2[[#This Row],[1Y Return vs Nifty]]-AVERAGE(Table2[1Y Return vs Nifty]))/_xlfn.STDEV.P(Table2[1Y Return vs Nifty])</f>
        <v>0.35162874615352174</v>
      </c>
      <c r="I134">
        <v>-7.3034630036094903</v>
      </c>
      <c r="J134">
        <f>(Table2[[#This Row],[1M Return vs Nifty]]-AVERAGE(Table2[1M Return vs Nifty]))/_xlfn.STDEV.P(Table2[1M Return vs Nifty])</f>
        <v>-0.79516183697719345</v>
      </c>
      <c r="K134">
        <v>26.289689991081399</v>
      </c>
      <c r="L134">
        <f>(Table2[[#This Row],[6M Return vs Nifty]]-AVERAGE(Table2[6M Return vs Nifty]))/_xlfn.STDEV.P(Table2[6M Return vs Nifty])</f>
        <v>0.43634619234077898</v>
      </c>
      <c r="M134">
        <v>2.1967421008480099</v>
      </c>
      <c r="N134">
        <f>(Table2[[#This Row],[1W Return vs Nifty]]-AVERAGE(Table2[1W Return vs Nifty]))/_xlfn.STDEV.P(Table2[1W Return vs Nifty])</f>
        <v>-5.466624384061463E-2</v>
      </c>
      <c r="O134">
        <v>813.03</v>
      </c>
      <c r="P134">
        <v>821.31452341440604</v>
      </c>
      <c r="Q134">
        <v>703.166144062287</v>
      </c>
      <c r="R134">
        <v>55.602258917564001</v>
      </c>
      <c r="S134" s="1">
        <f>(Table2[[#This Row],[Close Price]]-Table2[[#This Row],[20D EMA]])/Table2[[#This Row],[20D EMA]]</f>
        <v>4.0219918084203315E-3</v>
      </c>
      <c r="T134" s="1">
        <f>(Table2[[#This Row],[Close Price]]-Table2[[#This Row],[50D EMA]])/Table2[[#This Row],[50D EMA]]</f>
        <v>-6.1054848921451924E-3</v>
      </c>
      <c r="U134" s="1">
        <f>(Table2[[#This Row],[Close Price]]-Table2[[#This Row],[200D EMA]])/Table2[[#This Row],[200D EMA]]</f>
        <v>0.16089206924002794</v>
      </c>
      <c r="V134">
        <v>0.591730924378567</v>
      </c>
      <c r="W134">
        <v>809.1</v>
      </c>
      <c r="X134">
        <v>844</v>
      </c>
      <c r="Y134">
        <v>787</v>
      </c>
      <c r="Z134">
        <v>844</v>
      </c>
      <c r="AA134">
        <v>787</v>
      </c>
      <c r="AB134">
        <v>844</v>
      </c>
      <c r="AC134" s="1">
        <f>(Table2[[#This Row],[Close Price]]/Table2[[#This Row],[Day Low]])-1</f>
        <v>8.8987764182424378E-3</v>
      </c>
      <c r="AD134" s="1">
        <f>(Table2[[#This Row],[Day High]]/Table2[[#This Row],[Close Price]])-1</f>
        <v>3.3933602842092458E-2</v>
      </c>
      <c r="AE134" s="1">
        <f>(Table2[[#This Row],[Close Price]]/Table2[[#This Row],[Current Week Low]])-1</f>
        <v>3.7229987293519562E-2</v>
      </c>
      <c r="AF134" s="1">
        <f>(Table2[[#This Row],[Current Week High]]/Table2[[#This Row],[Close Price]])-1</f>
        <v>3.3933602842092458E-2</v>
      </c>
      <c r="AG134" s="1">
        <f>(Table2[[#This Row],[Close Price]]/Table2[[#This Row],[Current Month Low]])-1</f>
        <v>3.7229987293519562E-2</v>
      </c>
      <c r="AH134" s="1">
        <f>(Table2[[#This Row],[Current Month High]]/Table2[[#This Row],[Close Price]])-1</f>
        <v>3.3933602842092458E-2</v>
      </c>
      <c r="AI134">
        <v>13.6469435256646</v>
      </c>
      <c r="AJ134">
        <v>96.698795180722797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-0.21</v>
      </c>
      <c r="AM134" t="s">
        <v>3174</v>
      </c>
      <c r="AN134">
        <v>3.59</v>
      </c>
      <c r="AO134" t="s">
        <v>3176</v>
      </c>
      <c r="AP134">
        <v>0.12286399153654499</v>
      </c>
      <c r="AQ134">
        <f>(Table2[[#This Row],[Sharpe Ratio]]-AVERAGE(Table2[Sharpe Ratio]))/_xlfn.STDEV.P(Table2[Sharpe Ratio])</f>
        <v>0.69489469244430335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201</v>
      </c>
      <c r="AT134">
        <f>_xlfn.RANK.AVG(Table2[[#This Row],[6M Return vs Nifty Z-Score]],Table2[6M Return vs Nifty Z-Score])</f>
        <v>202</v>
      </c>
      <c r="AU134">
        <f>_xlfn.RANK.AVG(Table2[[#This Row],[Sharpe Ratio Z-Score]],Table2[Sharpe Ratio Z-Score])</f>
        <v>175</v>
      </c>
      <c r="AV134">
        <f>(Table2[[#This Row],[Rank 1Y]]+Table2[[#This Row],[Rank 6M]]+Table2[[#This Row],[Rank Sharpe]])/3</f>
        <v>192.66666666666666</v>
      </c>
    </row>
    <row r="135" spans="1:48" x14ac:dyDescent="0.3">
      <c r="A135" t="s">
        <v>1228</v>
      </c>
      <c r="B135" t="s">
        <v>1229</v>
      </c>
      <c r="C135" t="s">
        <v>3132</v>
      </c>
      <c r="D135" t="s">
        <v>46</v>
      </c>
      <c r="E135">
        <v>9722.5521945349992</v>
      </c>
      <c r="F135">
        <v>1491.85</v>
      </c>
      <c r="G135">
        <v>26.292864405339401</v>
      </c>
      <c r="H135">
        <f>(Table2[[#This Row],[1Y Return vs Nifty]]-AVERAGE(Table2[1Y Return vs Nifty]))/_xlfn.STDEV.P(Table2[1Y Return vs Nifty])</f>
        <v>2.5019584975426137E-2</v>
      </c>
      <c r="I135">
        <v>-5.0166213895429497</v>
      </c>
      <c r="J135">
        <f>(Table2[[#This Row],[1M Return vs Nifty]]-AVERAGE(Table2[1M Return vs Nifty]))/_xlfn.STDEV.P(Table2[1M Return vs Nifty])</f>
        <v>-0.59766524982062363</v>
      </c>
      <c r="K135">
        <v>52.9088735858004</v>
      </c>
      <c r="L135">
        <f>(Table2[[#This Row],[6M Return vs Nifty]]-AVERAGE(Table2[6M Return vs Nifty]))/_xlfn.STDEV.P(Table2[6M Return vs Nifty])</f>
        <v>1.3020482933115658</v>
      </c>
      <c r="M135">
        <v>0.74841262170782696</v>
      </c>
      <c r="N135">
        <f>(Table2[[#This Row],[1W Return vs Nifty]]-AVERAGE(Table2[1W Return vs Nifty]))/_xlfn.STDEV.P(Table2[1W Return vs Nifty])</f>
        <v>-0.3253873065704615</v>
      </c>
      <c r="O135">
        <v>1555.46</v>
      </c>
      <c r="P135">
        <v>1571.55280136345</v>
      </c>
      <c r="Q135">
        <v>1309.45853605958</v>
      </c>
      <c r="R135">
        <v>30.1912189453124</v>
      </c>
      <c r="S135" s="1">
        <f>(Table2[[#This Row],[Close Price]]-Table2[[#This Row],[20D EMA]])/Table2[[#This Row],[20D EMA]]</f>
        <v>-4.0894654957376035E-2</v>
      </c>
      <c r="T135" s="1">
        <f>(Table2[[#This Row],[Close Price]]-Table2[[#This Row],[50D EMA]])/Table2[[#This Row],[50D EMA]]</f>
        <v>-5.071595513322967E-2</v>
      </c>
      <c r="U135" s="1">
        <f>(Table2[[#This Row],[Close Price]]-Table2[[#This Row],[200D EMA]])/Table2[[#This Row],[200D EMA]]</f>
        <v>0.13928769710362268</v>
      </c>
      <c r="V135">
        <v>0.40255071395112302</v>
      </c>
      <c r="W135">
        <v>1489.2</v>
      </c>
      <c r="X135">
        <v>1537.95</v>
      </c>
      <c r="Y135">
        <v>1489.2</v>
      </c>
      <c r="Z135">
        <v>1572.6</v>
      </c>
      <c r="AA135">
        <v>1489.2</v>
      </c>
      <c r="AB135">
        <v>1572.6</v>
      </c>
      <c r="AC135" s="1">
        <f>(Table2[[#This Row],[Close Price]]/Table2[[#This Row],[Day Low]])-1</f>
        <v>1.7794789148535273E-3</v>
      </c>
      <c r="AD135" s="1">
        <f>(Table2[[#This Row],[Day High]]/Table2[[#This Row],[Close Price]])-1</f>
        <v>3.0901230016422643E-2</v>
      </c>
      <c r="AE135" s="1">
        <f>(Table2[[#This Row],[Close Price]]/Table2[[#This Row],[Current Week Low]])-1</f>
        <v>1.7794789148535273E-3</v>
      </c>
      <c r="AF135" s="1">
        <f>(Table2[[#This Row],[Current Week High]]/Table2[[#This Row],[Close Price]])-1</f>
        <v>5.4127425679525443E-2</v>
      </c>
      <c r="AG135" s="1">
        <f>(Table2[[#This Row],[Close Price]]/Table2[[#This Row],[Current Month Low]])-1</f>
        <v>1.7794789148535273E-3</v>
      </c>
      <c r="AH135" s="1">
        <f>(Table2[[#This Row],[Current Month High]]/Table2[[#This Row],[Close Price]])-1</f>
        <v>5.4127425679525443E-2</v>
      </c>
      <c r="AI135">
        <v>26.011328216643701</v>
      </c>
      <c r="AJ135">
        <v>85.2999627375481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-0.16</v>
      </c>
      <c r="AM135" t="s">
        <v>3174</v>
      </c>
      <c r="AN135">
        <v>-8</v>
      </c>
      <c r="AO135" t="s">
        <v>3174</v>
      </c>
      <c r="AP135">
        <v>0.100361238972361</v>
      </c>
      <c r="AQ135">
        <f>(Table2[[#This Row],[Sharpe Ratio]]-AVERAGE(Table2[Sharpe Ratio]))/_xlfn.STDEV.P(Table2[Sharpe Ratio])</f>
        <v>0.43306532081134957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286</v>
      </c>
      <c r="AT135">
        <f>_xlfn.RANK.AVG(Table2[[#This Row],[6M Return vs Nifty Z-Score]],Table2[6M Return vs Nifty Z-Score])</f>
        <v>65</v>
      </c>
      <c r="AU135">
        <f>_xlfn.RANK.AVG(Table2[[#This Row],[Sharpe Ratio Z-Score]],Table2[Sharpe Ratio Z-Score])</f>
        <v>227</v>
      </c>
      <c r="AV135">
        <f>(Table2[[#This Row],[Rank 1Y]]+Table2[[#This Row],[Rank 6M]]+Table2[[#This Row],[Rank Sharpe]])/3</f>
        <v>192.66666666666666</v>
      </c>
    </row>
    <row r="136" spans="1:48" x14ac:dyDescent="0.3">
      <c r="A136" t="s">
        <v>861</v>
      </c>
      <c r="B136" t="s">
        <v>862</v>
      </c>
      <c r="C136" t="s">
        <v>3141</v>
      </c>
      <c r="D136" t="s">
        <v>428</v>
      </c>
      <c r="E136">
        <v>18484.778170475001</v>
      </c>
      <c r="F136">
        <v>1294.75</v>
      </c>
      <c r="G136">
        <v>41.086309095083202</v>
      </c>
      <c r="H136">
        <f>(Table2[[#This Row],[1Y Return vs Nifty]]-AVERAGE(Table2[1Y Return vs Nifty]))/_xlfn.STDEV.P(Table2[1Y Return vs Nifty])</f>
        <v>0.27552162257881929</v>
      </c>
      <c r="I136">
        <v>-1.42778821545767</v>
      </c>
      <c r="J136">
        <f>(Table2[[#This Row],[1M Return vs Nifty]]-AVERAGE(Table2[1M Return vs Nifty]))/_xlfn.STDEV.P(Table2[1M Return vs Nifty])</f>
        <v>-0.28772585594378192</v>
      </c>
      <c r="K136">
        <v>19.5048687356072</v>
      </c>
      <c r="L136">
        <f>(Table2[[#This Row],[6M Return vs Nifty]]-AVERAGE(Table2[6M Return vs Nifty]))/_xlfn.STDEV.P(Table2[6M Return vs Nifty])</f>
        <v>0.2156920165778326</v>
      </c>
      <c r="M136">
        <v>3.3282023434635799</v>
      </c>
      <c r="N136">
        <f>(Table2[[#This Row],[1W Return vs Nifty]]-AVERAGE(Table2[1W Return vs Nifty]))/_xlfn.STDEV.P(Table2[1W Return vs Nifty])</f>
        <v>0.15682577073834839</v>
      </c>
      <c r="O136">
        <v>1326.86</v>
      </c>
      <c r="P136">
        <v>1299.7506729314</v>
      </c>
      <c r="Q136">
        <v>1104.2568682819599</v>
      </c>
      <c r="R136">
        <v>38.112503409798002</v>
      </c>
      <c r="S136" s="1">
        <f>(Table2[[#This Row],[Close Price]]-Table2[[#This Row],[20D EMA]])/Table2[[#This Row],[20D EMA]]</f>
        <v>-2.4199990956091752E-2</v>
      </c>
      <c r="T136" s="1">
        <f>(Table2[[#This Row],[Close Price]]-Table2[[#This Row],[50D EMA]])/Table2[[#This Row],[50D EMA]]</f>
        <v>-3.8474093805404294E-3</v>
      </c>
      <c r="U136" s="1">
        <f>(Table2[[#This Row],[Close Price]]-Table2[[#This Row],[200D EMA]])/Table2[[#This Row],[200D EMA]]</f>
        <v>0.17250798902832792</v>
      </c>
      <c r="V136">
        <v>0.367543520630154</v>
      </c>
      <c r="W136">
        <v>1286</v>
      </c>
      <c r="X136">
        <v>1332</v>
      </c>
      <c r="Y136">
        <v>1286</v>
      </c>
      <c r="Z136">
        <v>1349.4</v>
      </c>
      <c r="AA136">
        <v>1286</v>
      </c>
      <c r="AB136">
        <v>1349.4</v>
      </c>
      <c r="AC136" s="1">
        <f>(Table2[[#This Row],[Close Price]]/Table2[[#This Row],[Day Low]])-1</f>
        <v>6.804043545878713E-3</v>
      </c>
      <c r="AD136" s="1">
        <f>(Table2[[#This Row],[Day High]]/Table2[[#This Row],[Close Price]])-1</f>
        <v>2.8770032824869674E-2</v>
      </c>
      <c r="AE136" s="1">
        <f>(Table2[[#This Row],[Close Price]]/Table2[[#This Row],[Current Week Low]])-1</f>
        <v>6.804043545878713E-3</v>
      </c>
      <c r="AF136" s="1">
        <f>(Table2[[#This Row],[Current Week High]]/Table2[[#This Row],[Close Price]])-1</f>
        <v>4.2208920641050529E-2</v>
      </c>
      <c r="AG136" s="1">
        <f>(Table2[[#This Row],[Close Price]]/Table2[[#This Row],[Current Month Low]])-1</f>
        <v>6.804043545878713E-3</v>
      </c>
      <c r="AH136" s="1">
        <f>(Table2[[#This Row],[Current Month High]]/Table2[[#This Row],[Close Price]])-1</f>
        <v>4.2208920641050529E-2</v>
      </c>
      <c r="AI136">
        <v>19.227650125506798</v>
      </c>
      <c r="AJ136">
        <v>77.972508591065207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0.05</v>
      </c>
      <c r="AM136" t="s">
        <v>3176</v>
      </c>
      <c r="AN136">
        <v>-6.14</v>
      </c>
      <c r="AO136" t="s">
        <v>3174</v>
      </c>
      <c r="AP136">
        <v>0.15761794660595299</v>
      </c>
      <c r="AQ136">
        <f>(Table2[[#This Row],[Sharpe Ratio]]-AVERAGE(Table2[Sharpe Ratio]))/_xlfn.STDEV.P(Table2[Sharpe Ratio])</f>
        <v>1.0992721654502589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1.4595857194014774</v>
      </c>
      <c r="AS136">
        <f>_xlfn.RANK.AVG(Table2[[#This Row],[1Y Return vs Nifty Z-Score]],Table2[1Y Return vs Nifty Z-Score])</f>
        <v>220</v>
      </c>
      <c r="AT136">
        <f>_xlfn.RANK.AVG(Table2[[#This Row],[6M Return vs Nifty Z-Score]],Table2[6M Return vs Nifty Z-Score])</f>
        <v>259</v>
      </c>
      <c r="AU136">
        <f>_xlfn.RANK.AVG(Table2[[#This Row],[Sharpe Ratio Z-Score]],Table2[Sharpe Ratio Z-Score])</f>
        <v>101</v>
      </c>
      <c r="AV136">
        <f>(Table2[[#This Row],[Rank 1Y]]+Table2[[#This Row],[Rank 6M]]+Table2[[#This Row],[Rank Sharpe]])/3</f>
        <v>193.33333333333334</v>
      </c>
    </row>
    <row r="137" spans="1:48" x14ac:dyDescent="0.3">
      <c r="A137" t="s">
        <v>304</v>
      </c>
      <c r="B137" t="s">
        <v>305</v>
      </c>
      <c r="C137" t="s">
        <v>3127</v>
      </c>
      <c r="D137" t="s">
        <v>18</v>
      </c>
      <c r="E137">
        <v>92432.610138479999</v>
      </c>
      <c r="F137">
        <v>434.4</v>
      </c>
      <c r="G137">
        <v>129.10514960543199</v>
      </c>
      <c r="H137">
        <f>(Table2[[#This Row],[1Y Return vs Nifty]]-AVERAGE(Table2[1Y Return vs Nifty]))/_xlfn.STDEV.P(Table2[1Y Return vs Nifty])</f>
        <v>1.7659722483628744</v>
      </c>
      <c r="I137">
        <v>9.5605107855324505</v>
      </c>
      <c r="J137">
        <f>(Table2[[#This Row],[1M Return vs Nifty]]-AVERAGE(Table2[1M Return vs Nifty]))/_xlfn.STDEV.P(Table2[1M Return vs Nifty])</f>
        <v>0.66124740831847506</v>
      </c>
      <c r="K137">
        <v>15.404541513207199</v>
      </c>
      <c r="L137">
        <f>(Table2[[#This Row],[6M Return vs Nifty]]-AVERAGE(Table2[6M Return vs Nifty]))/_xlfn.STDEV.P(Table2[6M Return vs Nifty])</f>
        <v>8.234225104243835E-2</v>
      </c>
      <c r="M137">
        <v>8.0653714114489894</v>
      </c>
      <c r="N137">
        <f>(Table2[[#This Row],[1W Return vs Nifty]]-AVERAGE(Table2[1W Return vs Nifty]))/_xlfn.STDEV.P(Table2[1W Return vs Nifty])</f>
        <v>1.0422951773110225</v>
      </c>
      <c r="O137">
        <v>411.79</v>
      </c>
      <c r="P137">
        <v>387.11718079024502</v>
      </c>
      <c r="Q137">
        <v>327.10271218619198</v>
      </c>
      <c r="R137">
        <v>65.731556366996202</v>
      </c>
      <c r="S137" s="1">
        <f>(Table2[[#This Row],[Close Price]]-Table2[[#This Row],[20D EMA]])/Table2[[#This Row],[20D EMA]]</f>
        <v>5.4906627164331229E-2</v>
      </c>
      <c r="T137" s="1">
        <f>(Table2[[#This Row],[Close Price]]-Table2[[#This Row],[50D EMA]])/Table2[[#This Row],[50D EMA]]</f>
        <v>0.1221408440545929</v>
      </c>
      <c r="U137" s="1">
        <f>(Table2[[#This Row],[Close Price]]-Table2[[#This Row],[200D EMA]])/Table2[[#This Row],[200D EMA]]</f>
        <v>0.32802322884052609</v>
      </c>
      <c r="V137">
        <v>1.0653481180094699</v>
      </c>
      <c r="W137">
        <v>432.7</v>
      </c>
      <c r="X137">
        <v>451.85</v>
      </c>
      <c r="Y137">
        <v>421.1</v>
      </c>
      <c r="Z137">
        <v>457.15</v>
      </c>
      <c r="AA137">
        <v>421.1</v>
      </c>
      <c r="AB137">
        <v>457.15</v>
      </c>
      <c r="AC137" s="1">
        <f>(Table2[[#This Row],[Close Price]]/Table2[[#This Row],[Day Low]])-1</f>
        <v>3.9288190432169579E-3</v>
      </c>
      <c r="AD137" s="1">
        <f>(Table2[[#This Row],[Day High]]/Table2[[#This Row],[Close Price]])-1</f>
        <v>4.0170349907919123E-2</v>
      </c>
      <c r="AE137" s="1">
        <f>(Table2[[#This Row],[Close Price]]/Table2[[#This Row],[Current Week Low]])-1</f>
        <v>3.1583946805984198E-2</v>
      </c>
      <c r="AF137" s="1">
        <f>(Table2[[#This Row],[Current Week High]]/Table2[[#This Row],[Close Price]])-1</f>
        <v>5.237108655616951E-2</v>
      </c>
      <c r="AG137" s="1">
        <f>(Table2[[#This Row],[Close Price]]/Table2[[#This Row],[Current Month Low]])-1</f>
        <v>3.1583946805984198E-2</v>
      </c>
      <c r="AH137" s="1">
        <f>(Table2[[#This Row],[Current Month High]]/Table2[[#This Row],[Close Price]])-1</f>
        <v>5.237108655616951E-2</v>
      </c>
      <c r="AI137">
        <v>5.2371086556169502</v>
      </c>
      <c r="AJ137">
        <v>172.40802675585201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0.22</v>
      </c>
      <c r="AM137" t="s">
        <v>3176</v>
      </c>
      <c r="AN137">
        <v>6.6</v>
      </c>
      <c r="AO137" t="s">
        <v>3176</v>
      </c>
      <c r="AP137">
        <v>9.6339153900124999E-2</v>
      </c>
      <c r="AQ137">
        <f>(Table2[[#This Row],[Sharpe Ratio]]-AVERAGE(Table2[Sharpe Ratio]))/_xlfn.STDEV.P(Table2[Sharpe Ratio])</f>
        <v>0.38626660122741835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3.9381236862622289</v>
      </c>
      <c r="AS137">
        <f>_xlfn.RANK.AVG(Table2[[#This Row],[1Y Return vs Nifty Z-Score]],Table2[1Y Return vs Nifty Z-Score])</f>
        <v>45</v>
      </c>
      <c r="AT137">
        <f>_xlfn.RANK.AVG(Table2[[#This Row],[6M Return vs Nifty Z-Score]],Table2[6M Return vs Nifty Z-Score])</f>
        <v>301</v>
      </c>
      <c r="AU137">
        <f>_xlfn.RANK.AVG(Table2[[#This Row],[Sharpe Ratio Z-Score]],Table2[Sharpe Ratio Z-Score])</f>
        <v>239</v>
      </c>
      <c r="AV137">
        <f>(Table2[[#This Row],[Rank 1Y]]+Table2[[#This Row],[Rank 6M]]+Table2[[#This Row],[Rank Sharpe]])/3</f>
        <v>195</v>
      </c>
    </row>
    <row r="138" spans="1:48" x14ac:dyDescent="0.3">
      <c r="A138" t="s">
        <v>558</v>
      </c>
      <c r="B138" t="s">
        <v>559</v>
      </c>
      <c r="C138" t="s">
        <v>3135</v>
      </c>
      <c r="D138" t="s">
        <v>160</v>
      </c>
      <c r="E138">
        <v>37321.3243312349</v>
      </c>
      <c r="F138">
        <v>269.14999999999998</v>
      </c>
      <c r="G138">
        <v>65.868678623049405</v>
      </c>
      <c r="H138">
        <f>(Table2[[#This Row],[1Y Return vs Nifty]]-AVERAGE(Table2[1Y Return vs Nifty]))/_xlfn.STDEV.P(Table2[1Y Return vs Nifty])</f>
        <v>0.69516925662173856</v>
      </c>
      <c r="I138">
        <v>0.14828878158634201</v>
      </c>
      <c r="J138">
        <f>(Table2[[#This Row],[1M Return vs Nifty]]-AVERAGE(Table2[1M Return vs Nifty]))/_xlfn.STDEV.P(Table2[1M Return vs Nifty])</f>
        <v>-0.15161243816376491</v>
      </c>
      <c r="K138">
        <v>8.2222586984037207</v>
      </c>
      <c r="L138">
        <f>(Table2[[#This Row],[6M Return vs Nifty]]-AVERAGE(Table2[6M Return vs Nifty]))/_xlfn.STDEV.P(Table2[6M Return vs Nifty])</f>
        <v>-0.15123806521396577</v>
      </c>
      <c r="M138">
        <v>2.1658124262044001</v>
      </c>
      <c r="N138">
        <f>(Table2[[#This Row],[1W Return vs Nifty]]-AVERAGE(Table2[1W Return vs Nifty]))/_xlfn.STDEV.P(Table2[1W Return vs Nifty])</f>
        <v>-6.0447604028337501E-2</v>
      </c>
      <c r="O138">
        <v>272.72000000000003</v>
      </c>
      <c r="P138">
        <v>266.64051283280298</v>
      </c>
      <c r="Q138">
        <v>229.96277646157799</v>
      </c>
      <c r="R138">
        <v>43.096748366631402</v>
      </c>
      <c r="S138" s="1">
        <f>(Table2[[#This Row],[Close Price]]-Table2[[#This Row],[20D EMA]])/Table2[[#This Row],[20D EMA]]</f>
        <v>-1.3090349075975541E-2</v>
      </c>
      <c r="T138" s="1">
        <f>(Table2[[#This Row],[Close Price]]-Table2[[#This Row],[50D EMA]])/Table2[[#This Row],[50D EMA]]</f>
        <v>9.4114999275093977E-3</v>
      </c>
      <c r="U138" s="1">
        <f>(Table2[[#This Row],[Close Price]]-Table2[[#This Row],[200D EMA]])/Table2[[#This Row],[200D EMA]]</f>
        <v>0.17040681166488422</v>
      </c>
      <c r="V138">
        <v>0.49755930992923397</v>
      </c>
      <c r="W138">
        <v>266.95</v>
      </c>
      <c r="X138">
        <v>287.89999999999998</v>
      </c>
      <c r="Y138">
        <v>266.95</v>
      </c>
      <c r="Z138">
        <v>287.89999999999998</v>
      </c>
      <c r="AA138">
        <v>266.95</v>
      </c>
      <c r="AB138">
        <v>287.89999999999998</v>
      </c>
      <c r="AC138" s="1">
        <f>(Table2[[#This Row],[Close Price]]/Table2[[#This Row],[Day Low]])-1</f>
        <v>8.24124367859147E-3</v>
      </c>
      <c r="AD138" s="1">
        <f>(Table2[[#This Row],[Day High]]/Table2[[#This Row],[Close Price]])-1</f>
        <v>6.9663756269737975E-2</v>
      </c>
      <c r="AE138" s="1">
        <f>(Table2[[#This Row],[Close Price]]/Table2[[#This Row],[Current Week Low]])-1</f>
        <v>8.24124367859147E-3</v>
      </c>
      <c r="AF138" s="1">
        <f>(Table2[[#This Row],[Current Week High]]/Table2[[#This Row],[Close Price]])-1</f>
        <v>6.9663756269737975E-2</v>
      </c>
      <c r="AG138" s="1">
        <f>(Table2[[#This Row],[Close Price]]/Table2[[#This Row],[Current Month Low]])-1</f>
        <v>8.24124367859147E-3</v>
      </c>
      <c r="AH138" s="1">
        <f>(Table2[[#This Row],[Current Month High]]/Table2[[#This Row],[Close Price]])-1</f>
        <v>6.9663756269737975E-2</v>
      </c>
      <c r="AI138">
        <v>15.8461824261564</v>
      </c>
      <c r="AJ138">
        <v>130.436643835616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</v>
      </c>
      <c r="AM138" t="s">
        <v>3176</v>
      </c>
      <c r="AN138">
        <v>-1.43</v>
      </c>
      <c r="AO138" t="s">
        <v>3174</v>
      </c>
      <c r="AP138">
        <v>0.17257992777070799</v>
      </c>
      <c r="AQ138">
        <f>(Table2[[#This Row],[Sharpe Ratio]]-AVERAGE(Table2[Sharpe Ratio]))/_xlfn.STDEV.P(Table2[Sharpe Ratio])</f>
        <v>1.2733613625641742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1.6052325117798445</v>
      </c>
      <c r="AS138">
        <f>_xlfn.RANK.AVG(Table2[[#This Row],[1Y Return vs Nifty Z-Score]],Table2[1Y Return vs Nifty Z-Score])</f>
        <v>139</v>
      </c>
      <c r="AT138">
        <f>_xlfn.RANK.AVG(Table2[[#This Row],[6M Return vs Nifty Z-Score]],Table2[6M Return vs Nifty Z-Score])</f>
        <v>376</v>
      </c>
      <c r="AU138">
        <f>_xlfn.RANK.AVG(Table2[[#This Row],[Sharpe Ratio Z-Score]],Table2[Sharpe Ratio Z-Score])</f>
        <v>75</v>
      </c>
      <c r="AV138">
        <f>(Table2[[#This Row],[Rank 1Y]]+Table2[[#This Row],[Rank 6M]]+Table2[[#This Row],[Rank Sharpe]])/3</f>
        <v>196.66666666666666</v>
      </c>
    </row>
    <row r="139" spans="1:48" x14ac:dyDescent="0.3">
      <c r="A139" t="s">
        <v>25</v>
      </c>
      <c r="B139" t="s">
        <v>26</v>
      </c>
      <c r="C139" t="s">
        <v>3130</v>
      </c>
      <c r="D139" t="s">
        <v>27</v>
      </c>
      <c r="E139">
        <v>920287.583286635</v>
      </c>
      <c r="F139">
        <v>1539.25</v>
      </c>
      <c r="G139">
        <v>48.129923925462002</v>
      </c>
      <c r="H139">
        <f>(Table2[[#This Row],[1Y Return vs Nifty]]-AVERAGE(Table2[1Y Return vs Nifty]))/_xlfn.STDEV.P(Table2[1Y Return vs Nifty])</f>
        <v>0.39479336111627045</v>
      </c>
      <c r="I139">
        <v>0.52515106502123399</v>
      </c>
      <c r="J139">
        <f>(Table2[[#This Row],[1M Return vs Nifty]]-AVERAGE(Table2[1M Return vs Nifty]))/_xlfn.STDEV.P(Table2[1M Return vs Nifty])</f>
        <v>-0.11906579638997335</v>
      </c>
      <c r="K139">
        <v>18.366271959224299</v>
      </c>
      <c r="L139">
        <f>(Table2[[#This Row],[6M Return vs Nifty]]-AVERAGE(Table2[6M Return vs Nifty]))/_xlfn.STDEV.P(Table2[6M Return vs Nifty])</f>
        <v>0.17866287111340171</v>
      </c>
      <c r="M139">
        <v>-0.24442822919754301</v>
      </c>
      <c r="N139">
        <f>(Table2[[#This Row],[1W Return vs Nifty]]-AVERAGE(Table2[1W Return vs Nifty]))/_xlfn.STDEV.P(Table2[1W Return vs Nifty])</f>
        <v>-0.51096864986969004</v>
      </c>
      <c r="O139">
        <v>1522.92</v>
      </c>
      <c r="P139">
        <v>1478.6344708768299</v>
      </c>
      <c r="Q139">
        <v>1285.98668204615</v>
      </c>
      <c r="R139">
        <v>52.6260820915819</v>
      </c>
      <c r="S139" s="1">
        <f>(Table2[[#This Row],[Close Price]]-Table2[[#This Row],[20D EMA]])/Table2[[#This Row],[20D EMA]]</f>
        <v>1.0722821947311695E-2</v>
      </c>
      <c r="T139" s="1">
        <f>(Table2[[#This Row],[Close Price]]-Table2[[#This Row],[50D EMA]])/Table2[[#This Row],[50D EMA]]</f>
        <v>4.0994262150012686E-2</v>
      </c>
      <c r="U139" s="1">
        <f>(Table2[[#This Row],[Close Price]]-Table2[[#This Row],[200D EMA]])/Table2[[#This Row],[200D EMA]]</f>
        <v>0.19694085598995431</v>
      </c>
      <c r="V139">
        <v>1.1093438737272501</v>
      </c>
      <c r="W139">
        <v>1530.2</v>
      </c>
      <c r="X139">
        <v>1555.6</v>
      </c>
      <c r="Y139">
        <v>1530.2</v>
      </c>
      <c r="Z139">
        <v>1605</v>
      </c>
      <c r="AA139">
        <v>1530.2</v>
      </c>
      <c r="AB139">
        <v>1605</v>
      </c>
      <c r="AC139" s="1">
        <f>(Table2[[#This Row],[Close Price]]/Table2[[#This Row],[Day Low]])-1</f>
        <v>5.9142595739118953E-3</v>
      </c>
      <c r="AD139" s="1">
        <f>(Table2[[#This Row],[Day High]]/Table2[[#This Row],[Close Price]])-1</f>
        <v>1.0622056196199381E-2</v>
      </c>
      <c r="AE139" s="1">
        <f>(Table2[[#This Row],[Close Price]]/Table2[[#This Row],[Current Week Low]])-1</f>
        <v>5.9142595739118953E-3</v>
      </c>
      <c r="AF139" s="1">
        <f>(Table2[[#This Row],[Current Week High]]/Table2[[#This Row],[Close Price]])-1</f>
        <v>4.2715608250771586E-2</v>
      </c>
      <c r="AG139" s="1">
        <f>(Table2[[#This Row],[Close Price]]/Table2[[#This Row],[Current Month Low]])-1</f>
        <v>5.9142595739118953E-3</v>
      </c>
      <c r="AH139" s="1">
        <f>(Table2[[#This Row],[Current Month High]]/Table2[[#This Row],[Close Price]])-1</f>
        <v>4.2715608250771586E-2</v>
      </c>
      <c r="AI139">
        <v>4.4924476205944401</v>
      </c>
      <c r="AJ139">
        <v>77.783552783552807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0.04</v>
      </c>
      <c r="AM139" t="s">
        <v>3176</v>
      </c>
      <c r="AN139">
        <v>5.18</v>
      </c>
      <c r="AO139" t="s">
        <v>3176</v>
      </c>
      <c r="AP139">
        <v>0.14106775166393801</v>
      </c>
      <c r="AQ139">
        <f>(Table2[[#This Row],[Sharpe Ratio]]-AVERAGE(Table2[Sharpe Ratio]))/_xlfn.STDEV.P(Table2[Sharpe Ratio])</f>
        <v>0.90670340615244216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0.85012519212245097</v>
      </c>
      <c r="AS139">
        <f>_xlfn.RANK.AVG(Table2[[#This Row],[1Y Return vs Nifty Z-Score]],Table2[1Y Return vs Nifty Z-Score])</f>
        <v>192</v>
      </c>
      <c r="AT139">
        <f>_xlfn.RANK.AVG(Table2[[#This Row],[6M Return vs Nifty Z-Score]],Table2[6M Return vs Nifty Z-Score])</f>
        <v>268</v>
      </c>
      <c r="AU139">
        <f>_xlfn.RANK.AVG(Table2[[#This Row],[Sharpe Ratio Z-Score]],Table2[Sharpe Ratio Z-Score])</f>
        <v>132</v>
      </c>
      <c r="AV139">
        <f>(Table2[[#This Row],[Rank 1Y]]+Table2[[#This Row],[Rank 6M]]+Table2[[#This Row],[Rank Sharpe]])/3</f>
        <v>197.33333333333334</v>
      </c>
    </row>
    <row r="140" spans="1:48" x14ac:dyDescent="0.3">
      <c r="A140" t="s">
        <v>1046</v>
      </c>
      <c r="B140" t="s">
        <v>1047</v>
      </c>
      <c r="C140" t="s">
        <v>3134</v>
      </c>
      <c r="D140" t="s">
        <v>202</v>
      </c>
      <c r="E140">
        <v>12943.9793186649</v>
      </c>
      <c r="F140">
        <v>550.15</v>
      </c>
      <c r="G140">
        <v>34.443649150731602</v>
      </c>
      <c r="H140">
        <f>(Table2[[#This Row],[1Y Return vs Nifty]]-AVERAGE(Table2[1Y Return vs Nifty]))/_xlfn.STDEV.P(Table2[1Y Return vs Nifty])</f>
        <v>0.16303937885094985</v>
      </c>
      <c r="I140">
        <v>10.4261775653671</v>
      </c>
      <c r="J140">
        <f>(Table2[[#This Row],[1M Return vs Nifty]]-AVERAGE(Table2[1M Return vs Nifty]))/_xlfn.STDEV.P(Table2[1M Return vs Nifty])</f>
        <v>0.73600826345620485</v>
      </c>
      <c r="K140">
        <v>21.396392337823499</v>
      </c>
      <c r="L140">
        <f>(Table2[[#This Row],[6M Return vs Nifty]]-AVERAGE(Table2[6M Return vs Nifty]))/_xlfn.STDEV.P(Table2[6M Return vs Nifty])</f>
        <v>0.27720765061851538</v>
      </c>
      <c r="M140">
        <v>2.1133328056979899</v>
      </c>
      <c r="N140">
        <f>(Table2[[#This Row],[1W Return vs Nifty]]-AVERAGE(Table2[1W Return vs Nifty]))/_xlfn.STDEV.P(Table2[1W Return vs Nifty])</f>
        <v>-7.0257069926655591E-2</v>
      </c>
      <c r="O140">
        <v>556.38</v>
      </c>
      <c r="P140">
        <v>523.13746605951803</v>
      </c>
      <c r="Q140">
        <v>441.71983455646802</v>
      </c>
      <c r="R140">
        <v>43.112899094687101</v>
      </c>
      <c r="S140" s="1">
        <f>(Table2[[#This Row],[Close Price]]-Table2[[#This Row],[20D EMA]])/Table2[[#This Row],[20D EMA]]</f>
        <v>-1.1197383083504113E-2</v>
      </c>
      <c r="T140" s="1">
        <f>(Table2[[#This Row],[Close Price]]-Table2[[#This Row],[50D EMA]])/Table2[[#This Row],[50D EMA]]</f>
        <v>5.163563249245217E-2</v>
      </c>
      <c r="U140" s="1">
        <f>(Table2[[#This Row],[Close Price]]-Table2[[#This Row],[200D EMA]])/Table2[[#This Row],[200D EMA]]</f>
        <v>0.24547271134520587</v>
      </c>
      <c r="V140">
        <v>2.8592455668071302</v>
      </c>
      <c r="W140">
        <v>548.04999999999995</v>
      </c>
      <c r="X140">
        <v>590.4</v>
      </c>
      <c r="Y140">
        <v>548.04999999999995</v>
      </c>
      <c r="Z140">
        <v>590.4</v>
      </c>
      <c r="AA140">
        <v>548.04999999999995</v>
      </c>
      <c r="AB140">
        <v>590.4</v>
      </c>
      <c r="AC140" s="1">
        <f>(Table2[[#This Row],[Close Price]]/Table2[[#This Row],[Day Low]])-1</f>
        <v>3.8317671745278226E-3</v>
      </c>
      <c r="AD140" s="1">
        <f>(Table2[[#This Row],[Day High]]/Table2[[#This Row],[Close Price]])-1</f>
        <v>7.3161864945923805E-2</v>
      </c>
      <c r="AE140" s="1">
        <f>(Table2[[#This Row],[Close Price]]/Table2[[#This Row],[Current Week Low]])-1</f>
        <v>3.8317671745278226E-3</v>
      </c>
      <c r="AF140" s="1">
        <f>(Table2[[#This Row],[Current Week High]]/Table2[[#This Row],[Close Price]])-1</f>
        <v>7.3161864945923805E-2</v>
      </c>
      <c r="AG140" s="1">
        <f>(Table2[[#This Row],[Close Price]]/Table2[[#This Row],[Current Month Low]])-1</f>
        <v>3.8317671745278226E-3</v>
      </c>
      <c r="AH140" s="1">
        <f>(Table2[[#This Row],[Current Month High]]/Table2[[#This Row],[Close Price]])-1</f>
        <v>7.3161864945923805E-2</v>
      </c>
      <c r="AI140">
        <v>18.513132781968501</v>
      </c>
      <c r="AJ140">
        <v>75.766773162939202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0.17</v>
      </c>
      <c r="AM140" t="s">
        <v>3176</v>
      </c>
      <c r="AN140">
        <v>3.96</v>
      </c>
      <c r="AO140" t="s">
        <v>3176</v>
      </c>
      <c r="AP140">
        <v>0.15792082041442301</v>
      </c>
      <c r="AQ140">
        <f>(Table2[[#This Row],[Sharpe Ratio]]-AVERAGE(Table2[Sharpe Ratio]))/_xlfn.STDEV.P(Table2[Sharpe Ratio])</f>
        <v>1.1027962347270992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2.208794457726114</v>
      </c>
      <c r="AS140">
        <f>_xlfn.RANK.AVG(Table2[[#This Row],[1Y Return vs Nifty Z-Score]],Table2[1Y Return vs Nifty Z-Score])</f>
        <v>252</v>
      </c>
      <c r="AT140">
        <f>_xlfn.RANK.AVG(Table2[[#This Row],[6M Return vs Nifty Z-Score]],Table2[6M Return vs Nifty Z-Score])</f>
        <v>242</v>
      </c>
      <c r="AU140">
        <f>_xlfn.RANK.AVG(Table2[[#This Row],[Sharpe Ratio Z-Score]],Table2[Sharpe Ratio Z-Score])</f>
        <v>100</v>
      </c>
      <c r="AV140">
        <f>(Table2[[#This Row],[Rank 1Y]]+Table2[[#This Row],[Rank 6M]]+Table2[[#This Row],[Rank Sharpe]])/3</f>
        <v>198</v>
      </c>
    </row>
    <row r="141" spans="1:48" x14ac:dyDescent="0.3">
      <c r="A141" t="s">
        <v>205</v>
      </c>
      <c r="B141" t="s">
        <v>206</v>
      </c>
      <c r="C141" t="s">
        <v>3135</v>
      </c>
      <c r="D141" t="s">
        <v>65</v>
      </c>
      <c r="E141">
        <v>123776.06527604</v>
      </c>
      <c r="F141">
        <v>709.55</v>
      </c>
      <c r="G141">
        <v>58.875074802468099</v>
      </c>
      <c r="H141">
        <f>(Table2[[#This Row],[1Y Return vs Nifty]]-AVERAGE(Table2[1Y Return vs Nifty]))/_xlfn.STDEV.P(Table2[1Y Return vs Nifty])</f>
        <v>0.57674437019477398</v>
      </c>
      <c r="I141">
        <v>-3.1796865711525901E-2</v>
      </c>
      <c r="J141">
        <f>(Table2[[#This Row],[1M Return vs Nifty]]-AVERAGE(Table2[1M Return vs Nifty]))/_xlfn.STDEV.P(Table2[1M Return vs Nifty])</f>
        <v>-0.1671650241051959</v>
      </c>
      <c r="K141">
        <v>27.988914731183002</v>
      </c>
      <c r="L141">
        <f>(Table2[[#This Row],[6M Return vs Nifty]]-AVERAGE(Table2[6M Return vs Nifty]))/_xlfn.STDEV.P(Table2[6M Return vs Nifty])</f>
        <v>0.49160793326882662</v>
      </c>
      <c r="M141">
        <v>-0.23940386583697801</v>
      </c>
      <c r="N141">
        <f>(Table2[[#This Row],[1W Return vs Nifty]]-AVERAGE(Table2[1W Return vs Nifty]))/_xlfn.STDEV.P(Table2[1W Return vs Nifty])</f>
        <v>-0.51002949824148414</v>
      </c>
      <c r="O141">
        <v>705.84</v>
      </c>
      <c r="P141">
        <v>695.11239351663698</v>
      </c>
      <c r="Q141">
        <v>587.76490858426598</v>
      </c>
      <c r="R141">
        <v>51.694880572133101</v>
      </c>
      <c r="S141" s="1">
        <f>(Table2[[#This Row],[Close Price]]-Table2[[#This Row],[20D EMA]])/Table2[[#This Row],[20D EMA]]</f>
        <v>5.2561487022553593E-3</v>
      </c>
      <c r="T141" s="1">
        <f>(Table2[[#This Row],[Close Price]]-Table2[[#This Row],[50D EMA]])/Table2[[#This Row],[50D EMA]]</f>
        <v>2.0770175611920544E-2</v>
      </c>
      <c r="U141" s="1">
        <f>(Table2[[#This Row],[Close Price]]-Table2[[#This Row],[200D EMA]])/Table2[[#This Row],[200D EMA]]</f>
        <v>0.20720034428233314</v>
      </c>
      <c r="V141">
        <v>0.83555359307793498</v>
      </c>
      <c r="W141">
        <v>699</v>
      </c>
      <c r="X141">
        <v>719.35</v>
      </c>
      <c r="Y141">
        <v>676.25</v>
      </c>
      <c r="Z141">
        <v>727</v>
      </c>
      <c r="AA141">
        <v>676.25</v>
      </c>
      <c r="AB141">
        <v>727</v>
      </c>
      <c r="AC141" s="1">
        <f>(Table2[[#This Row],[Close Price]]/Table2[[#This Row],[Day Low]])-1</f>
        <v>1.509298998569375E-2</v>
      </c>
      <c r="AD141" s="1">
        <f>(Table2[[#This Row],[Day High]]/Table2[[#This Row],[Close Price]])-1</f>
        <v>1.3811570713832877E-2</v>
      </c>
      <c r="AE141" s="1">
        <f>(Table2[[#This Row],[Close Price]]/Table2[[#This Row],[Current Week Low]])-1</f>
        <v>4.9242144177449099E-2</v>
      </c>
      <c r="AF141" s="1">
        <f>(Table2[[#This Row],[Current Week High]]/Table2[[#This Row],[Close Price]])-1</f>
        <v>2.4593051934324706E-2</v>
      </c>
      <c r="AG141" s="1">
        <f>(Table2[[#This Row],[Close Price]]/Table2[[#This Row],[Current Month Low]])-1</f>
        <v>4.9242144177449099E-2</v>
      </c>
      <c r="AH141" s="1">
        <f>(Table2[[#This Row],[Current Month High]]/Table2[[#This Row],[Close Price]])-1</f>
        <v>2.4593051934324706E-2</v>
      </c>
      <c r="AI141">
        <v>5.9826650694101797</v>
      </c>
      <c r="AJ141">
        <v>104.187050359712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-0.02</v>
      </c>
      <c r="AM141" t="s">
        <v>3174</v>
      </c>
      <c r="AN141">
        <v>-1.44</v>
      </c>
      <c r="AO141" t="s">
        <v>3174</v>
      </c>
      <c r="AP141">
        <v>9.2333038895704003E-2</v>
      </c>
      <c r="AQ141">
        <f>(Table2[[#This Row],[Sharpe Ratio]]-AVERAGE(Table2[Sharpe Ratio]))/_xlfn.STDEV.P(Table2[Sharpe Ratio])</f>
        <v>0.33965370036984127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0.73081148148676189</v>
      </c>
      <c r="AS141">
        <f>_xlfn.RANK.AVG(Table2[[#This Row],[1Y Return vs Nifty Z-Score]],Table2[1Y Return vs Nifty Z-Score])</f>
        <v>156</v>
      </c>
      <c r="AT141">
        <f>_xlfn.RANK.AVG(Table2[[#This Row],[6M Return vs Nifty Z-Score]],Table2[6M Return vs Nifty Z-Score])</f>
        <v>190</v>
      </c>
      <c r="AU141">
        <f>_xlfn.RANK.AVG(Table2[[#This Row],[Sharpe Ratio Z-Score]],Table2[Sharpe Ratio Z-Score])</f>
        <v>248</v>
      </c>
      <c r="AV141">
        <f>(Table2[[#This Row],[Rank 1Y]]+Table2[[#This Row],[Rank 6M]]+Table2[[#This Row],[Rank Sharpe]])/3</f>
        <v>198</v>
      </c>
    </row>
    <row r="142" spans="1:48" x14ac:dyDescent="0.3">
      <c r="A142" t="s">
        <v>1595</v>
      </c>
      <c r="B142" t="s">
        <v>1596</v>
      </c>
      <c r="C142" t="s">
        <v>3134</v>
      </c>
      <c r="D142" t="s">
        <v>202</v>
      </c>
      <c r="E142">
        <v>5960.6146596899998</v>
      </c>
      <c r="F142">
        <v>489.05</v>
      </c>
      <c r="G142">
        <v>24.800709789692299</v>
      </c>
      <c r="H142">
        <f>(Table2[[#This Row],[1Y Return vs Nifty]]-AVERAGE(Table2[1Y Return vs Nifty]))/_xlfn.STDEV.P(Table2[1Y Return vs Nifty])</f>
        <v>-2.4753701530613352E-4</v>
      </c>
      <c r="I142">
        <v>-2.23501488382131</v>
      </c>
      <c r="J142">
        <f>(Table2[[#This Row],[1M Return vs Nifty]]-AVERAGE(Table2[1M Return vs Nifty]))/_xlfn.STDEV.P(Table2[1M Return vs Nifty])</f>
        <v>-0.35743969667632519</v>
      </c>
      <c r="K142">
        <v>20.795225555036001</v>
      </c>
      <c r="L142">
        <f>(Table2[[#This Row],[6M Return vs Nifty]]-AVERAGE(Table2[6M Return vs Nifty]))/_xlfn.STDEV.P(Table2[6M Return vs Nifty])</f>
        <v>0.257656662323133</v>
      </c>
      <c r="M142">
        <v>-0.53184541039802602</v>
      </c>
      <c r="N142">
        <f>(Table2[[#This Row],[1W Return vs Nifty]]-AVERAGE(Table2[1W Return vs Nifty]))/_xlfn.STDEV.P(Table2[1W Return vs Nifty])</f>
        <v>-0.56469253373871442</v>
      </c>
      <c r="O142">
        <v>504.28</v>
      </c>
      <c r="P142">
        <v>495.892307530332</v>
      </c>
      <c r="Q142">
        <v>429.509628751528</v>
      </c>
      <c r="R142">
        <v>35.864160164344398</v>
      </c>
      <c r="S142" s="1">
        <f>(Table2[[#This Row],[Close Price]]-Table2[[#This Row],[20D EMA]])/Table2[[#This Row],[20D EMA]]</f>
        <v>-3.0201475370825657E-2</v>
      </c>
      <c r="T142" s="1">
        <f>(Table2[[#This Row],[Close Price]]-Table2[[#This Row],[50D EMA]])/Table2[[#This Row],[50D EMA]]</f>
        <v>-1.3797970701357317E-2</v>
      </c>
      <c r="U142" s="1">
        <f>(Table2[[#This Row],[Close Price]]-Table2[[#This Row],[200D EMA]])/Table2[[#This Row],[200D EMA]]</f>
        <v>0.13862406629052829</v>
      </c>
      <c r="V142">
        <v>0.69258330695874304</v>
      </c>
      <c r="W142">
        <v>484</v>
      </c>
      <c r="X142">
        <v>500.95</v>
      </c>
      <c r="Y142">
        <v>484</v>
      </c>
      <c r="Z142">
        <v>515</v>
      </c>
      <c r="AA142">
        <v>484</v>
      </c>
      <c r="AB142">
        <v>515</v>
      </c>
      <c r="AC142" s="1">
        <f>(Table2[[#This Row],[Close Price]]/Table2[[#This Row],[Day Low]])-1</f>
        <v>1.0433884297520679E-2</v>
      </c>
      <c r="AD142" s="1">
        <f>(Table2[[#This Row],[Day High]]/Table2[[#This Row],[Close Price]])-1</f>
        <v>2.4332890297515508E-2</v>
      </c>
      <c r="AE142" s="1">
        <f>(Table2[[#This Row],[Close Price]]/Table2[[#This Row],[Current Week Low]])-1</f>
        <v>1.0433884297520679E-2</v>
      </c>
      <c r="AF142" s="1">
        <f>(Table2[[#This Row],[Current Week High]]/Table2[[#This Row],[Close Price]])-1</f>
        <v>5.3062059094162173E-2</v>
      </c>
      <c r="AG142" s="1">
        <f>(Table2[[#This Row],[Close Price]]/Table2[[#This Row],[Current Month Low]])-1</f>
        <v>1.0433884297520679E-2</v>
      </c>
      <c r="AH142" s="1">
        <f>(Table2[[#This Row],[Current Month High]]/Table2[[#This Row],[Close Price]])-1</f>
        <v>5.3062059094162173E-2</v>
      </c>
      <c r="AI142">
        <v>10.9293528269093</v>
      </c>
      <c r="AJ142">
        <v>69.192181283514898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-0.03</v>
      </c>
      <c r="AM142" t="s">
        <v>3174</v>
      </c>
      <c r="AN142">
        <v>-6.37</v>
      </c>
      <c r="AO142" t="s">
        <v>3174</v>
      </c>
      <c r="AP142">
        <v>0.19232261068244499</v>
      </c>
      <c r="AQ142">
        <f>(Table2[[#This Row],[Sharpe Ratio]]-AVERAGE(Table2[Sharpe Ratio]))/_xlfn.STDEV.P(Table2[Sharpe Ratio])</f>
        <v>1.503076116187525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0.83835301108031246</v>
      </c>
      <c r="AS142">
        <f>_xlfn.RANK.AVG(Table2[[#This Row],[1Y Return vs Nifty Z-Score]],Table2[1Y Return vs Nifty Z-Score])</f>
        <v>297</v>
      </c>
      <c r="AT142">
        <f>_xlfn.RANK.AVG(Table2[[#This Row],[6M Return vs Nifty Z-Score]],Table2[6M Return vs Nifty Z-Score])</f>
        <v>249</v>
      </c>
      <c r="AU142">
        <f>_xlfn.RANK.AVG(Table2[[#This Row],[Sharpe Ratio Z-Score]],Table2[Sharpe Ratio Z-Score])</f>
        <v>49</v>
      </c>
      <c r="AV142">
        <f>(Table2[[#This Row],[Rank 1Y]]+Table2[[#This Row],[Rank 6M]]+Table2[[#This Row],[Rank Sharpe]])/3</f>
        <v>198.33333333333334</v>
      </c>
    </row>
    <row r="143" spans="1:48" x14ac:dyDescent="0.3">
      <c r="A143" t="s">
        <v>1813</v>
      </c>
      <c r="B143" t="s">
        <v>1814</v>
      </c>
      <c r="C143" t="s">
        <v>3134</v>
      </c>
      <c r="D143" t="s">
        <v>202</v>
      </c>
      <c r="E143">
        <v>4280.4979040999997</v>
      </c>
      <c r="F143">
        <v>1626.35</v>
      </c>
      <c r="G143">
        <v>36.256096250444998</v>
      </c>
      <c r="H143">
        <f>(Table2[[#This Row],[1Y Return vs Nifty]]-AVERAGE(Table2[1Y Return vs Nifty]))/_xlfn.STDEV.P(Table2[1Y Return vs Nifty])</f>
        <v>0.19373011390614198</v>
      </c>
      <c r="I143">
        <v>18.710286900043101</v>
      </c>
      <c r="J143">
        <f>(Table2[[#This Row],[1M Return vs Nifty]]-AVERAGE(Table2[1M Return vs Nifty]))/_xlfn.STDEV.P(Table2[1M Return vs Nifty])</f>
        <v>1.4514418602417085</v>
      </c>
      <c r="K143">
        <v>31.315247515436202</v>
      </c>
      <c r="L143">
        <f>(Table2[[#This Row],[6M Return vs Nifty]]-AVERAGE(Table2[6M Return vs Nifty]))/_xlfn.STDEV.P(Table2[6M Return vs Nifty])</f>
        <v>0.59978605487084646</v>
      </c>
      <c r="M143">
        <v>6.1560493088376802</v>
      </c>
      <c r="N143">
        <f>(Table2[[#This Row],[1W Return vs Nifty]]-AVERAGE(Table2[1W Return vs Nifty]))/_xlfn.STDEV.P(Table2[1W Return vs Nifty])</f>
        <v>0.68540559095848974</v>
      </c>
      <c r="O143">
        <v>1512</v>
      </c>
      <c r="P143">
        <v>1414.6647764915199</v>
      </c>
      <c r="Q143">
        <v>1223.0000845995</v>
      </c>
      <c r="R143">
        <v>77.8374161396125</v>
      </c>
      <c r="S143" s="1">
        <f>(Table2[[#This Row],[Close Price]]-Table2[[#This Row],[20D EMA]])/Table2[[#This Row],[20D EMA]]</f>
        <v>7.5628306878306822E-2</v>
      </c>
      <c r="T143" s="1">
        <f>(Table2[[#This Row],[Close Price]]-Table2[[#This Row],[50D EMA]])/Table2[[#This Row],[50D EMA]]</f>
        <v>0.14963631457162316</v>
      </c>
      <c r="U143" s="1">
        <f>(Table2[[#This Row],[Close Price]]-Table2[[#This Row],[200D EMA]])/Table2[[#This Row],[200D EMA]]</f>
        <v>0.32980366925533472</v>
      </c>
      <c r="V143">
        <v>0.63434509846628995</v>
      </c>
      <c r="W143">
        <v>1592.1</v>
      </c>
      <c r="X143">
        <v>1630</v>
      </c>
      <c r="Y143">
        <v>1531</v>
      </c>
      <c r="Z143">
        <v>1630</v>
      </c>
      <c r="AA143">
        <v>1531</v>
      </c>
      <c r="AB143">
        <v>1630</v>
      </c>
      <c r="AC143" s="1">
        <f>(Table2[[#This Row],[Close Price]]/Table2[[#This Row],[Day Low]])-1</f>
        <v>2.1512467809810865E-2</v>
      </c>
      <c r="AD143" s="1">
        <f>(Table2[[#This Row],[Day High]]/Table2[[#This Row],[Close Price]])-1</f>
        <v>2.2442893596090752E-3</v>
      </c>
      <c r="AE143" s="1">
        <f>(Table2[[#This Row],[Close Price]]/Table2[[#This Row],[Current Week Low]])-1</f>
        <v>6.227955584585243E-2</v>
      </c>
      <c r="AF143" s="1">
        <f>(Table2[[#This Row],[Current Week High]]/Table2[[#This Row],[Close Price]])-1</f>
        <v>2.2442893596090752E-3</v>
      </c>
      <c r="AG143" s="1">
        <f>(Table2[[#This Row],[Close Price]]/Table2[[#This Row],[Current Month Low]])-1</f>
        <v>6.227955584585243E-2</v>
      </c>
      <c r="AH143" s="1">
        <f>(Table2[[#This Row],[Current Month High]]/Table2[[#This Row],[Close Price]])-1</f>
        <v>2.2442893596090752E-3</v>
      </c>
      <c r="AI143">
        <v>0.22442893596090699</v>
      </c>
      <c r="AJ143">
        <v>97.852798053527906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0.26</v>
      </c>
      <c r="AM143" t="s">
        <v>3176</v>
      </c>
      <c r="AN143">
        <v>12.25</v>
      </c>
      <c r="AO143" t="s">
        <v>3176</v>
      </c>
      <c r="AP143">
        <v>0.11793771409732599</v>
      </c>
      <c r="AQ143">
        <f>(Table2[[#This Row],[Sharpe Ratio]]-AVERAGE(Table2[Sharpe Ratio]))/_xlfn.STDEV.P(Table2[Sharpe Ratio])</f>
        <v>0.63757529906247956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3.5679389190396664</v>
      </c>
      <c r="AS143">
        <f>_xlfn.RANK.AVG(Table2[[#This Row],[1Y Return vs Nifty Z-Score]],Table2[1Y Return vs Nifty Z-Score])</f>
        <v>245</v>
      </c>
      <c r="AT143">
        <f>_xlfn.RANK.AVG(Table2[[#This Row],[6M Return vs Nifty Z-Score]],Table2[6M Return vs Nifty Z-Score])</f>
        <v>164</v>
      </c>
      <c r="AU143">
        <f>_xlfn.RANK.AVG(Table2[[#This Row],[Sharpe Ratio Z-Score]],Table2[Sharpe Ratio Z-Score])</f>
        <v>187</v>
      </c>
      <c r="AV143">
        <f>(Table2[[#This Row],[Rank 1Y]]+Table2[[#This Row],[Rank 6M]]+Table2[[#This Row],[Rank Sharpe]])/3</f>
        <v>198.66666666666666</v>
      </c>
    </row>
    <row r="144" spans="1:48" x14ac:dyDescent="0.3">
      <c r="A144" t="s">
        <v>940</v>
      </c>
      <c r="B144" t="s">
        <v>941</v>
      </c>
      <c r="C144" t="s">
        <v>3129</v>
      </c>
      <c r="D144" t="s">
        <v>215</v>
      </c>
      <c r="E144">
        <v>16269.5536449799</v>
      </c>
      <c r="F144">
        <v>3919.4</v>
      </c>
      <c r="G144">
        <v>157.29954441950099</v>
      </c>
      <c r="H144">
        <f>(Table2[[#This Row],[1Y Return vs Nifty]]-AVERAGE(Table2[1Y Return vs Nifty]))/_xlfn.STDEV.P(Table2[1Y Return vs Nifty])</f>
        <v>2.2433967764591185</v>
      </c>
      <c r="I144">
        <v>3.18488422255259</v>
      </c>
      <c r="J144">
        <f>(Table2[[#This Row],[1M Return vs Nifty]]-AVERAGE(Table2[1M Return vs Nifty]))/_xlfn.STDEV.P(Table2[1M Return vs Nifty])</f>
        <v>0.11063451084972405</v>
      </c>
      <c r="K144">
        <v>-9.2539950714271004</v>
      </c>
      <c r="L144">
        <f>(Table2[[#This Row],[6M Return vs Nifty]]-AVERAGE(Table2[6M Return vs Nifty]))/_xlfn.STDEV.P(Table2[6M Return vs Nifty])</f>
        <v>-0.71959620256280155</v>
      </c>
      <c r="M144">
        <v>6.9999193139781699</v>
      </c>
      <c r="N144">
        <f>(Table2[[#This Row],[1W Return vs Nifty]]-AVERAGE(Table2[1W Return vs Nifty]))/_xlfn.STDEV.P(Table2[1W Return vs Nifty])</f>
        <v>0.84314137407125123</v>
      </c>
      <c r="O144">
        <v>3778.38</v>
      </c>
      <c r="P144">
        <v>3785.5010322657699</v>
      </c>
      <c r="Q144">
        <v>3376.8217546272099</v>
      </c>
      <c r="R144">
        <v>69.360516786010095</v>
      </c>
      <c r="S144" s="1">
        <f>(Table2[[#This Row],[Close Price]]-Table2[[#This Row],[20D EMA]])/Table2[[#This Row],[20D EMA]]</f>
        <v>3.7322873824231544E-2</v>
      </c>
      <c r="T144" s="1">
        <f>(Table2[[#This Row],[Close Price]]-Table2[[#This Row],[50D EMA]])/Table2[[#This Row],[50D EMA]]</f>
        <v>3.5371531164023064E-2</v>
      </c>
      <c r="U144" s="1">
        <f>(Table2[[#This Row],[Close Price]]-Table2[[#This Row],[200D EMA]])/Table2[[#This Row],[200D EMA]]</f>
        <v>0.16067719435569944</v>
      </c>
      <c r="V144">
        <v>1.40208895802163</v>
      </c>
      <c r="W144">
        <v>3870</v>
      </c>
      <c r="X144">
        <v>4049.55</v>
      </c>
      <c r="Y144">
        <v>3754.2</v>
      </c>
      <c r="Z144">
        <v>4049.55</v>
      </c>
      <c r="AA144">
        <v>3754.2</v>
      </c>
      <c r="AB144">
        <v>4049.55</v>
      </c>
      <c r="AC144" s="1">
        <f>(Table2[[#This Row],[Close Price]]/Table2[[#This Row],[Day Low]])-1</f>
        <v>1.2764857881137015E-2</v>
      </c>
      <c r="AD144" s="1">
        <f>(Table2[[#This Row],[Day High]]/Table2[[#This Row],[Close Price]])-1</f>
        <v>3.3206613257131146E-2</v>
      </c>
      <c r="AE144" s="1">
        <f>(Table2[[#This Row],[Close Price]]/Table2[[#This Row],[Current Week Low]])-1</f>
        <v>4.4004048798678808E-2</v>
      </c>
      <c r="AF144" s="1">
        <f>(Table2[[#This Row],[Current Week High]]/Table2[[#This Row],[Close Price]])-1</f>
        <v>3.3206613257131146E-2</v>
      </c>
      <c r="AG144" s="1">
        <f>(Table2[[#This Row],[Close Price]]/Table2[[#This Row],[Current Month Low]])-1</f>
        <v>4.4004048798678808E-2</v>
      </c>
      <c r="AH144" s="1">
        <f>(Table2[[#This Row],[Current Month High]]/Table2[[#This Row],[Close Price]])-1</f>
        <v>3.3206613257131146E-2</v>
      </c>
      <c r="AI144">
        <v>9.7093942950451595</v>
      </c>
      <c r="AJ144">
        <v>190.11102886750501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-0.04</v>
      </c>
      <c r="AM144" t="s">
        <v>3174</v>
      </c>
      <c r="AN144">
        <v>4.4400000000000004</v>
      </c>
      <c r="AO144" t="s">
        <v>3176</v>
      </c>
      <c r="AP144">
        <v>0.27098381695385398</v>
      </c>
      <c r="AQ144">
        <f>(Table2[[#This Row],[Sharpe Ratio]]-AVERAGE(Table2[Sharpe Ratio]))/_xlfn.STDEV.P(Table2[Sharpe Ratio])</f>
        <v>2.4183336675110043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31</v>
      </c>
      <c r="AT144">
        <f>_xlfn.RANK.AVG(Table2[[#This Row],[6M Return vs Nifty Z-Score]],Table2[6M Return vs Nifty Z-Score])</f>
        <v>560</v>
      </c>
      <c r="AU144">
        <f>_xlfn.RANK.AVG(Table2[[#This Row],[Sharpe Ratio Z-Score]],Table2[Sharpe Ratio Z-Score])</f>
        <v>6</v>
      </c>
      <c r="AV144">
        <f>(Table2[[#This Row],[Rank 1Y]]+Table2[[#This Row],[Rank 6M]]+Table2[[#This Row],[Rank Sharpe]])/3</f>
        <v>199</v>
      </c>
    </row>
    <row r="145" spans="1:48" x14ac:dyDescent="0.3">
      <c r="A145" t="s">
        <v>826</v>
      </c>
      <c r="B145" t="s">
        <v>827</v>
      </c>
      <c r="C145" t="s">
        <v>3133</v>
      </c>
      <c r="D145" t="s">
        <v>54</v>
      </c>
      <c r="E145">
        <v>19710.719363389999</v>
      </c>
      <c r="F145">
        <v>1448.45</v>
      </c>
      <c r="G145">
        <v>48.060570011440802</v>
      </c>
      <c r="H145">
        <f>(Table2[[#This Row],[1Y Return vs Nifty]]-AVERAGE(Table2[1Y Return vs Nifty]))/_xlfn.STDEV.P(Table2[1Y Return vs Nifty])</f>
        <v>0.39361896954335129</v>
      </c>
      <c r="I145">
        <v>30.1949989568521</v>
      </c>
      <c r="J145">
        <f>(Table2[[#This Row],[1M Return vs Nifty]]-AVERAGE(Table2[1M Return vs Nifty]))/_xlfn.STDEV.P(Table2[1M Return vs Nifty])</f>
        <v>2.4432864295130843</v>
      </c>
      <c r="K145">
        <v>51.274535931176104</v>
      </c>
      <c r="L145">
        <f>(Table2[[#This Row],[6M Return vs Nifty]]-AVERAGE(Table2[6M Return vs Nifty]))/_xlfn.STDEV.P(Table2[6M Return vs Nifty])</f>
        <v>1.2488967931436714</v>
      </c>
      <c r="M145">
        <v>10.7908607167201</v>
      </c>
      <c r="N145">
        <f>(Table2[[#This Row],[1W Return vs Nifty]]-AVERAGE(Table2[1W Return vs Nifty]))/_xlfn.STDEV.P(Table2[1W Return vs Nifty])</f>
        <v>1.5517423520104277</v>
      </c>
      <c r="O145">
        <v>1316.71</v>
      </c>
      <c r="P145">
        <v>1191.63465609338</v>
      </c>
      <c r="Q145">
        <v>992.70863936812202</v>
      </c>
      <c r="R145">
        <v>83.190647819525196</v>
      </c>
      <c r="S145" s="1">
        <f>(Table2[[#This Row],[Close Price]]-Table2[[#This Row],[20D EMA]])/Table2[[#This Row],[20D EMA]]</f>
        <v>0.10005240333862431</v>
      </c>
      <c r="T145" s="1">
        <f>(Table2[[#This Row],[Close Price]]-Table2[[#This Row],[50D EMA]])/Table2[[#This Row],[50D EMA]]</f>
        <v>0.21551516867473111</v>
      </c>
      <c r="U145" s="1">
        <f>(Table2[[#This Row],[Close Price]]-Table2[[#This Row],[200D EMA]])/Table2[[#This Row],[200D EMA]]</f>
        <v>0.45908874221339113</v>
      </c>
      <c r="V145">
        <v>1.0557321260449599</v>
      </c>
      <c r="W145">
        <v>1427.2</v>
      </c>
      <c r="X145">
        <v>1522.05</v>
      </c>
      <c r="Y145">
        <v>1383.05</v>
      </c>
      <c r="Z145">
        <v>1522.05</v>
      </c>
      <c r="AA145">
        <v>1383.05</v>
      </c>
      <c r="AB145">
        <v>1522.05</v>
      </c>
      <c r="AC145" s="1">
        <f>(Table2[[#This Row],[Close Price]]/Table2[[#This Row],[Day Low]])-1</f>
        <v>1.4889293721973118E-2</v>
      </c>
      <c r="AD145" s="1">
        <f>(Table2[[#This Row],[Day High]]/Table2[[#This Row],[Close Price]])-1</f>
        <v>5.0812937968172767E-2</v>
      </c>
      <c r="AE145" s="1">
        <f>(Table2[[#This Row],[Close Price]]/Table2[[#This Row],[Current Week Low]])-1</f>
        <v>4.7286793680633377E-2</v>
      </c>
      <c r="AF145" s="1">
        <f>(Table2[[#This Row],[Current Week High]]/Table2[[#This Row],[Close Price]])-1</f>
        <v>5.0812937968172767E-2</v>
      </c>
      <c r="AG145" s="1">
        <f>(Table2[[#This Row],[Close Price]]/Table2[[#This Row],[Current Month Low]])-1</f>
        <v>4.7286793680633377E-2</v>
      </c>
      <c r="AH145" s="1">
        <f>(Table2[[#This Row],[Current Month High]]/Table2[[#This Row],[Close Price]])-1</f>
        <v>5.0812937968172767E-2</v>
      </c>
      <c r="AI145">
        <v>5.0812937968172696</v>
      </c>
      <c r="AJ145">
        <v>82.804316274373704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0.18</v>
      </c>
      <c r="AM145" t="s">
        <v>3176</v>
      </c>
      <c r="AN145">
        <v>19.43</v>
      </c>
      <c r="AO145" t="s">
        <v>3176</v>
      </c>
      <c r="AP145">
        <v>6.9431383478864003E-2</v>
      </c>
      <c r="AQ145">
        <f>(Table2[[#This Row],[Sharpe Ratio]]-AVERAGE(Table2[Sharpe Ratio]))/_xlfn.STDEV.P(Table2[Sharpe Ratio])</f>
        <v>7.3182919515699454E-2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5.7107274637262337</v>
      </c>
      <c r="AS145">
        <f>_xlfn.RANK.AVG(Table2[[#This Row],[1Y Return vs Nifty Z-Score]],Table2[1Y Return vs Nifty Z-Score])</f>
        <v>193</v>
      </c>
      <c r="AT145">
        <f>_xlfn.RANK.AVG(Table2[[#This Row],[6M Return vs Nifty Z-Score]],Table2[6M Return vs Nifty Z-Score])</f>
        <v>71</v>
      </c>
      <c r="AU145">
        <f>_xlfn.RANK.AVG(Table2[[#This Row],[Sharpe Ratio Z-Score]],Table2[Sharpe Ratio Z-Score])</f>
        <v>334</v>
      </c>
      <c r="AV145">
        <f>(Table2[[#This Row],[Rank 1Y]]+Table2[[#This Row],[Rank 6M]]+Table2[[#This Row],[Rank Sharpe]])/3</f>
        <v>199.33333333333334</v>
      </c>
    </row>
    <row r="146" spans="1:48" x14ac:dyDescent="0.3">
      <c r="A146" t="s">
        <v>896</v>
      </c>
      <c r="B146" t="s">
        <v>897</v>
      </c>
      <c r="C146" t="s">
        <v>3129</v>
      </c>
      <c r="D146" t="s">
        <v>24</v>
      </c>
      <c r="E146">
        <v>17586.855292173899</v>
      </c>
      <c r="F146">
        <v>218.54</v>
      </c>
      <c r="G146">
        <v>42.161932473903597</v>
      </c>
      <c r="H146">
        <f>(Table2[[#This Row],[1Y Return vs Nifty]]-AVERAGE(Table2[1Y Return vs Nifty]))/_xlfn.STDEV.P(Table2[1Y Return vs Nifty])</f>
        <v>0.29373549052771969</v>
      </c>
      <c r="I146">
        <v>8.0190260971906693E-2</v>
      </c>
      <c r="J146">
        <f>(Table2[[#This Row],[1M Return vs Nifty]]-AVERAGE(Table2[1M Return vs Nifty]))/_xlfn.STDEV.P(Table2[1M Return vs Nifty])</f>
        <v>-0.15749357366918648</v>
      </c>
      <c r="K146">
        <v>10.9646250295659</v>
      </c>
      <c r="L146">
        <f>(Table2[[#This Row],[6M Return vs Nifty]]-AVERAGE(Table2[6M Return vs Nifty]))/_xlfn.STDEV.P(Table2[6M Return vs Nifty])</f>
        <v>-6.2051547300259316E-2</v>
      </c>
      <c r="M146">
        <v>-0.15825287557949799</v>
      </c>
      <c r="N146">
        <f>(Table2[[#This Row],[1W Return vs Nifty]]-AVERAGE(Table2[1W Return vs Nifty]))/_xlfn.STDEV.P(Table2[1W Return vs Nifty])</f>
        <v>-0.49486079344019357</v>
      </c>
      <c r="O146">
        <v>220.39</v>
      </c>
      <c r="P146">
        <v>215.166380045919</v>
      </c>
      <c r="Q146">
        <v>189.62307054940999</v>
      </c>
      <c r="R146">
        <v>40.915973162271797</v>
      </c>
      <c r="S146" s="1">
        <f>(Table2[[#This Row],[Close Price]]-Table2[[#This Row],[20D EMA]])/Table2[[#This Row],[20D EMA]]</f>
        <v>-8.394210263623551E-3</v>
      </c>
      <c r="T146" s="1">
        <f>(Table2[[#This Row],[Close Price]]-Table2[[#This Row],[50D EMA]])/Table2[[#This Row],[50D EMA]]</f>
        <v>1.5679122144272837E-2</v>
      </c>
      <c r="U146" s="1">
        <f>(Table2[[#This Row],[Close Price]]-Table2[[#This Row],[200D EMA]])/Table2[[#This Row],[200D EMA]]</f>
        <v>0.15249689484938034</v>
      </c>
      <c r="V146">
        <v>0.50252342140851802</v>
      </c>
      <c r="W146">
        <v>215.84</v>
      </c>
      <c r="X146">
        <v>222.61</v>
      </c>
      <c r="Y146">
        <v>215.84</v>
      </c>
      <c r="Z146">
        <v>225.99</v>
      </c>
      <c r="AA146">
        <v>215.84</v>
      </c>
      <c r="AB146">
        <v>225.99</v>
      </c>
      <c r="AC146" s="1">
        <f>(Table2[[#This Row],[Close Price]]/Table2[[#This Row],[Day Low]])-1</f>
        <v>1.2509266123054141E-2</v>
      </c>
      <c r="AD146" s="1">
        <f>(Table2[[#This Row],[Day High]]/Table2[[#This Row],[Close Price]])-1</f>
        <v>1.8623592934931876E-2</v>
      </c>
      <c r="AE146" s="1">
        <f>(Table2[[#This Row],[Close Price]]/Table2[[#This Row],[Current Week Low]])-1</f>
        <v>1.2509266123054141E-2</v>
      </c>
      <c r="AF146" s="1">
        <f>(Table2[[#This Row],[Current Week High]]/Table2[[#This Row],[Close Price]])-1</f>
        <v>3.4089869131509243E-2</v>
      </c>
      <c r="AG146" s="1">
        <f>(Table2[[#This Row],[Close Price]]/Table2[[#This Row],[Current Month Low]])-1</f>
        <v>1.2509266123054141E-2</v>
      </c>
      <c r="AH146" s="1">
        <f>(Table2[[#This Row],[Current Month High]]/Table2[[#This Row],[Close Price]])-1</f>
        <v>3.4089869131509243E-2</v>
      </c>
      <c r="AI146">
        <v>6.5022421524663701</v>
      </c>
      <c r="AJ146">
        <v>74.831999999999994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0.03</v>
      </c>
      <c r="AM146" t="s">
        <v>3176</v>
      </c>
      <c r="AN146">
        <v>-4.12</v>
      </c>
      <c r="AO146" t="s">
        <v>3174</v>
      </c>
      <c r="AP146">
        <v>0.19928711189019499</v>
      </c>
      <c r="AQ146">
        <f>(Table2[[#This Row],[Sharpe Ratio]]-AVERAGE(Table2[Sharpe Ratio]))/_xlfn.STDEV.P(Table2[Sharpe Ratio])</f>
        <v>1.5841111348929469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1.163440711011027</v>
      </c>
      <c r="AS146">
        <f>_xlfn.RANK.AVG(Table2[[#This Row],[1Y Return vs Nifty Z-Score]],Table2[1Y Return vs Nifty Z-Score])</f>
        <v>216</v>
      </c>
      <c r="AT146">
        <f>_xlfn.RANK.AVG(Table2[[#This Row],[6M Return vs Nifty Z-Score]],Table2[6M Return vs Nifty Z-Score])</f>
        <v>345</v>
      </c>
      <c r="AU146">
        <f>_xlfn.RANK.AVG(Table2[[#This Row],[Sharpe Ratio Z-Score]],Table2[Sharpe Ratio Z-Score])</f>
        <v>37</v>
      </c>
      <c r="AV146">
        <f>(Table2[[#This Row],[Rank 1Y]]+Table2[[#This Row],[Rank 6M]]+Table2[[#This Row],[Rank Sharpe]])/3</f>
        <v>199.33333333333334</v>
      </c>
    </row>
    <row r="147" spans="1:48" x14ac:dyDescent="0.3">
      <c r="A147" t="s">
        <v>764</v>
      </c>
      <c r="B147" t="s">
        <v>765</v>
      </c>
      <c r="C147" t="s">
        <v>3130</v>
      </c>
      <c r="D147" t="s">
        <v>674</v>
      </c>
      <c r="E147">
        <v>22043.458692968001</v>
      </c>
      <c r="F147">
        <v>152.88999999999999</v>
      </c>
      <c r="G147">
        <v>67.297603552446503</v>
      </c>
      <c r="H147">
        <f>(Table2[[#This Row],[1Y Return vs Nifty]]-AVERAGE(Table2[1Y Return vs Nifty]))/_xlfn.STDEV.P(Table2[1Y Return vs Nifty])</f>
        <v>0.71936569050873056</v>
      </c>
      <c r="I147">
        <v>20.748582125819802</v>
      </c>
      <c r="J147">
        <f>(Table2[[#This Row],[1M Return vs Nifty]]-AVERAGE(Table2[1M Return vs Nifty]))/_xlfn.STDEV.P(Table2[1M Return vs Nifty])</f>
        <v>1.6274734438163088</v>
      </c>
      <c r="K147">
        <v>37.281131872544201</v>
      </c>
      <c r="L147">
        <f>(Table2[[#This Row],[6M Return vs Nifty]]-AVERAGE(Table2[6M Return vs Nifty]))/_xlfn.STDEV.P(Table2[6M Return vs Nifty])</f>
        <v>0.7938069798071683</v>
      </c>
      <c r="M147">
        <v>8.6955695254356904</v>
      </c>
      <c r="N147">
        <f>(Table2[[#This Row],[1W Return vs Nifty]]-AVERAGE(Table2[1W Return vs Nifty]))/_xlfn.STDEV.P(Table2[1W Return vs Nifty])</f>
        <v>1.1600915113676271</v>
      </c>
      <c r="O147">
        <v>145.33000000000001</v>
      </c>
      <c r="P147">
        <v>134.01984865555499</v>
      </c>
      <c r="Q147">
        <v>108.17630233288899</v>
      </c>
      <c r="R147">
        <v>60.935777144571297</v>
      </c>
      <c r="S147" s="1">
        <f>(Table2[[#This Row],[Close Price]]-Table2[[#This Row],[20D EMA]])/Table2[[#This Row],[20D EMA]]</f>
        <v>5.2019541732608358E-2</v>
      </c>
      <c r="T147" s="1">
        <f>(Table2[[#This Row],[Close Price]]-Table2[[#This Row],[50D EMA]])/Table2[[#This Row],[50D EMA]]</f>
        <v>0.14080116888464222</v>
      </c>
      <c r="U147" s="1">
        <f>(Table2[[#This Row],[Close Price]]-Table2[[#This Row],[200D EMA]])/Table2[[#This Row],[200D EMA]]</f>
        <v>0.41334096935125708</v>
      </c>
      <c r="V147">
        <v>0.83777092152028498</v>
      </c>
      <c r="W147">
        <v>152.19</v>
      </c>
      <c r="X147">
        <v>160.66</v>
      </c>
      <c r="Y147">
        <v>146.01</v>
      </c>
      <c r="Z147">
        <v>160.66</v>
      </c>
      <c r="AA147">
        <v>146.01</v>
      </c>
      <c r="AB147">
        <v>160.66</v>
      </c>
      <c r="AC147" s="1">
        <f>(Table2[[#This Row],[Close Price]]/Table2[[#This Row],[Day Low]])-1</f>
        <v>4.5995137656875684E-3</v>
      </c>
      <c r="AD147" s="1">
        <f>(Table2[[#This Row],[Day High]]/Table2[[#This Row],[Close Price]])-1</f>
        <v>5.0820851592648486E-2</v>
      </c>
      <c r="AE147" s="1">
        <f>(Table2[[#This Row],[Close Price]]/Table2[[#This Row],[Current Week Low]])-1</f>
        <v>4.7120060269844499E-2</v>
      </c>
      <c r="AF147" s="1">
        <f>(Table2[[#This Row],[Current Week High]]/Table2[[#This Row],[Close Price]])-1</f>
        <v>5.0820851592648486E-2</v>
      </c>
      <c r="AG147" s="1">
        <f>(Table2[[#This Row],[Close Price]]/Table2[[#This Row],[Current Month Low]])-1</f>
        <v>4.7120060269844499E-2</v>
      </c>
      <c r="AH147" s="1">
        <f>(Table2[[#This Row],[Current Month High]]/Table2[[#This Row],[Close Price]])-1</f>
        <v>5.0820851592648486E-2</v>
      </c>
      <c r="AI147">
        <v>5.0820851592648397</v>
      </c>
      <c r="AJ147">
        <v>148.60162601626001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0.13</v>
      </c>
      <c r="AM147" t="s">
        <v>3176</v>
      </c>
      <c r="AN147">
        <v>4.28</v>
      </c>
      <c r="AO147" t="s">
        <v>3176</v>
      </c>
      <c r="AP147">
        <v>7.0514007008656995E-2</v>
      </c>
      <c r="AQ147">
        <f>(Table2[[#This Row],[Sharpe Ratio]]-AVERAGE(Table2[Sharpe Ratio]))/_xlfn.STDEV.P(Table2[Sharpe Ratio])</f>
        <v>8.5779717961233473E-2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4.386517343461068</v>
      </c>
      <c r="AS147">
        <f>_xlfn.RANK.AVG(Table2[[#This Row],[1Y Return vs Nifty Z-Score]],Table2[1Y Return vs Nifty Z-Score])</f>
        <v>133</v>
      </c>
      <c r="AT147">
        <f>_xlfn.RANK.AVG(Table2[[#This Row],[6M Return vs Nifty Z-Score]],Table2[6M Return vs Nifty Z-Score])</f>
        <v>136</v>
      </c>
      <c r="AU147">
        <f>_xlfn.RANK.AVG(Table2[[#This Row],[Sharpe Ratio Z-Score]],Table2[Sharpe Ratio Z-Score])</f>
        <v>331</v>
      </c>
      <c r="AV147">
        <f>(Table2[[#This Row],[Rank 1Y]]+Table2[[#This Row],[Rank 6M]]+Table2[[#This Row],[Rank Sharpe]])/3</f>
        <v>200</v>
      </c>
    </row>
    <row r="148" spans="1:48" x14ac:dyDescent="0.3">
      <c r="A148" t="s">
        <v>329</v>
      </c>
      <c r="B148" t="s">
        <v>330</v>
      </c>
      <c r="C148" t="s">
        <v>3129</v>
      </c>
      <c r="D148" t="s">
        <v>127</v>
      </c>
      <c r="E148">
        <v>77791.354879000006</v>
      </c>
      <c r="F148">
        <v>1715</v>
      </c>
      <c r="G148">
        <v>96.117796255887995</v>
      </c>
      <c r="H148">
        <f>(Table2[[#This Row],[1Y Return vs Nifty]]-AVERAGE(Table2[1Y Return vs Nifty]))/_xlfn.STDEV.P(Table2[1Y Return vs Nifty])</f>
        <v>1.2073870504925741</v>
      </c>
      <c r="I148">
        <v>12.288740656532999</v>
      </c>
      <c r="J148">
        <f>(Table2[[#This Row],[1M Return vs Nifty]]-AVERAGE(Table2[1M Return vs Nifty]))/_xlfn.STDEV.P(Table2[1M Return vs Nifty])</f>
        <v>0.89686323985963523</v>
      </c>
      <c r="K148">
        <v>50.0065051382498</v>
      </c>
      <c r="L148">
        <f>(Table2[[#This Row],[6M Return vs Nifty]]-AVERAGE(Table2[6M Return vs Nifty]))/_xlfn.STDEV.P(Table2[6M Return vs Nifty])</f>
        <v>1.2076582285714004</v>
      </c>
      <c r="M148">
        <v>-0.12829719516527199</v>
      </c>
      <c r="N148">
        <f>(Table2[[#This Row],[1W Return vs Nifty]]-AVERAGE(Table2[1W Return vs Nifty]))/_xlfn.STDEV.P(Table2[1W Return vs Nifty])</f>
        <v>-0.48926149179416939</v>
      </c>
      <c r="O148">
        <v>1675.45</v>
      </c>
      <c r="P148">
        <v>1560.60774304444</v>
      </c>
      <c r="Q148">
        <v>1242.0546340048099</v>
      </c>
      <c r="R148">
        <v>53.217582686937199</v>
      </c>
      <c r="S148" s="1">
        <f>(Table2[[#This Row],[Close Price]]-Table2[[#This Row],[20D EMA]])/Table2[[#This Row],[20D EMA]]</f>
        <v>2.3605598495926441E-2</v>
      </c>
      <c r="T148" s="1">
        <f>(Table2[[#This Row],[Close Price]]-Table2[[#This Row],[50D EMA]])/Table2[[#This Row],[50D EMA]]</f>
        <v>9.8930854113520525E-2</v>
      </c>
      <c r="U148" s="1">
        <f>(Table2[[#This Row],[Close Price]]-Table2[[#This Row],[200D EMA]])/Table2[[#This Row],[200D EMA]]</f>
        <v>0.38077662048588962</v>
      </c>
      <c r="V148">
        <v>0.89672008635983402</v>
      </c>
      <c r="W148">
        <v>1710.9</v>
      </c>
      <c r="X148">
        <v>1739</v>
      </c>
      <c r="Y148">
        <v>1709.1</v>
      </c>
      <c r="Z148">
        <v>1783.5</v>
      </c>
      <c r="AA148">
        <v>1709.1</v>
      </c>
      <c r="AB148">
        <v>1783.5</v>
      </c>
      <c r="AC148" s="1">
        <f>(Table2[[#This Row],[Close Price]]/Table2[[#This Row],[Day Low]])-1</f>
        <v>2.396399555789408E-3</v>
      </c>
      <c r="AD148" s="1">
        <f>(Table2[[#This Row],[Day High]]/Table2[[#This Row],[Close Price]])-1</f>
        <v>1.3994169096209985E-2</v>
      </c>
      <c r="AE148" s="1">
        <f>(Table2[[#This Row],[Close Price]]/Table2[[#This Row],[Current Week Low]])-1</f>
        <v>3.4521092972910061E-3</v>
      </c>
      <c r="AF148" s="1">
        <f>(Table2[[#This Row],[Current Week High]]/Table2[[#This Row],[Close Price]])-1</f>
        <v>3.9941690962099097E-2</v>
      </c>
      <c r="AG148" s="1">
        <f>(Table2[[#This Row],[Close Price]]/Table2[[#This Row],[Current Month Low]])-1</f>
        <v>3.4521092972910061E-3</v>
      </c>
      <c r="AH148" s="1">
        <f>(Table2[[#This Row],[Current Month High]]/Table2[[#This Row],[Close Price]])-1</f>
        <v>3.9941690962099097E-2</v>
      </c>
      <c r="AI148">
        <v>7.8658892128279998</v>
      </c>
      <c r="AJ148">
        <v>159.337668229245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0.05</v>
      </c>
      <c r="AM148" t="s">
        <v>3176</v>
      </c>
      <c r="AN148">
        <v>1.87</v>
      </c>
      <c r="AO148" t="s">
        <v>3176</v>
      </c>
      <c r="AP148">
        <v>2.4409911578232999E-2</v>
      </c>
      <c r="AQ148">
        <f>(Table2[[#This Row],[Sharpe Ratio]]-AVERAGE(Table2[Sharpe Ratio]))/_xlfn.STDEV.P(Table2[Sharpe Ratio])</f>
        <v>-0.45066160413137307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2.3719854229980672</v>
      </c>
      <c r="AS148">
        <f>_xlfn.RANK.AVG(Table2[[#This Row],[1Y Return vs Nifty Z-Score]],Table2[1Y Return vs Nifty Z-Score])</f>
        <v>81</v>
      </c>
      <c r="AT148">
        <f>_xlfn.RANK.AVG(Table2[[#This Row],[6M Return vs Nifty Z-Score]],Table2[6M Return vs Nifty Z-Score])</f>
        <v>77</v>
      </c>
      <c r="AU148">
        <f>_xlfn.RANK.AVG(Table2[[#This Row],[Sharpe Ratio Z-Score]],Table2[Sharpe Ratio Z-Score])</f>
        <v>455</v>
      </c>
      <c r="AV148">
        <f>(Table2[[#This Row],[Rank 1Y]]+Table2[[#This Row],[Rank 6M]]+Table2[[#This Row],[Rank Sharpe]])/3</f>
        <v>204.33333333333334</v>
      </c>
    </row>
    <row r="149" spans="1:48" x14ac:dyDescent="0.3">
      <c r="A149" t="s">
        <v>772</v>
      </c>
      <c r="B149" t="s">
        <v>773</v>
      </c>
      <c r="C149" t="s">
        <v>3141</v>
      </c>
      <c r="D149" t="s">
        <v>774</v>
      </c>
      <c r="E149">
        <v>21766.399676149998</v>
      </c>
      <c r="F149">
        <v>315.5</v>
      </c>
      <c r="G149">
        <v>61.016504441564301</v>
      </c>
      <c r="H149">
        <f>(Table2[[#This Row],[1Y Return vs Nifty]]-AVERAGE(Table2[1Y Return vs Nifty]))/_xlfn.STDEV.P(Table2[1Y Return vs Nifty])</f>
        <v>0.61300586974597737</v>
      </c>
      <c r="I149">
        <v>9.7682850088615503</v>
      </c>
      <c r="J149">
        <f>(Table2[[#This Row],[1M Return vs Nifty]]-AVERAGE(Table2[1M Return vs Nifty]))/_xlfn.STDEV.P(Table2[1M Return vs Nifty])</f>
        <v>0.67919123956336602</v>
      </c>
      <c r="K149">
        <v>50.305765023632702</v>
      </c>
      <c r="L149">
        <f>(Table2[[#This Row],[6M Return vs Nifty]]-AVERAGE(Table2[6M Return vs Nifty]))/_xlfn.STDEV.P(Table2[6M Return vs Nifty])</f>
        <v>1.217390680004045</v>
      </c>
      <c r="M149">
        <v>4.0054218957407404</v>
      </c>
      <c r="N149">
        <f>(Table2[[#This Row],[1W Return vs Nifty]]-AVERAGE(Table2[1W Return vs Nifty]))/_xlfn.STDEV.P(Table2[1W Return vs Nifty])</f>
        <v>0.28341132984934875</v>
      </c>
      <c r="O149">
        <v>306.01</v>
      </c>
      <c r="P149">
        <v>279.58768790475199</v>
      </c>
      <c r="Q149">
        <v>221.91732926930001</v>
      </c>
      <c r="R149">
        <v>55.905314480599699</v>
      </c>
      <c r="S149" s="1">
        <f>(Table2[[#This Row],[Close Price]]-Table2[[#This Row],[20D EMA]])/Table2[[#This Row],[20D EMA]]</f>
        <v>3.101205842946312E-2</v>
      </c>
      <c r="T149" s="1">
        <f>(Table2[[#This Row],[Close Price]]-Table2[[#This Row],[50D EMA]])/Table2[[#This Row],[50D EMA]]</f>
        <v>0.12844740183080727</v>
      </c>
      <c r="U149" s="1">
        <f>(Table2[[#This Row],[Close Price]]-Table2[[#This Row],[200D EMA]])/Table2[[#This Row],[200D EMA]]</f>
        <v>0.42170059922240688</v>
      </c>
      <c r="V149">
        <v>0.89794926320415702</v>
      </c>
      <c r="W149">
        <v>313.14999999999998</v>
      </c>
      <c r="X149">
        <v>324</v>
      </c>
      <c r="Y149">
        <v>300.60000000000002</v>
      </c>
      <c r="Z149">
        <v>325.5</v>
      </c>
      <c r="AA149">
        <v>300.60000000000002</v>
      </c>
      <c r="AB149">
        <v>325.5</v>
      </c>
      <c r="AC149" s="1">
        <f>(Table2[[#This Row],[Close Price]]/Table2[[#This Row],[Day Low]])-1</f>
        <v>7.5043908669967241E-3</v>
      </c>
      <c r="AD149" s="1">
        <f>(Table2[[#This Row],[Day High]]/Table2[[#This Row],[Close Price]])-1</f>
        <v>2.694136291600624E-2</v>
      </c>
      <c r="AE149" s="1">
        <f>(Table2[[#This Row],[Close Price]]/Table2[[#This Row],[Current Week Low]])-1</f>
        <v>4.9567531603459614E-2</v>
      </c>
      <c r="AF149" s="1">
        <f>(Table2[[#This Row],[Current Week High]]/Table2[[#This Row],[Close Price]])-1</f>
        <v>3.1695721077654504E-2</v>
      </c>
      <c r="AG149" s="1">
        <f>(Table2[[#This Row],[Close Price]]/Table2[[#This Row],[Current Month Low]])-1</f>
        <v>4.9567531603459614E-2</v>
      </c>
      <c r="AH149" s="1">
        <f>(Table2[[#This Row],[Current Month High]]/Table2[[#This Row],[Close Price]])-1</f>
        <v>3.1695721077654504E-2</v>
      </c>
      <c r="AI149">
        <v>9.0015847860538791</v>
      </c>
      <c r="AJ149">
        <v>112.744436952124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0.31</v>
      </c>
      <c r="AM149" t="s">
        <v>3176</v>
      </c>
      <c r="AN149">
        <v>-3.56</v>
      </c>
      <c r="AO149" t="s">
        <v>3174</v>
      </c>
      <c r="AP149">
        <v>4.5924550461435003E-2</v>
      </c>
      <c r="AQ149">
        <f>(Table2[[#This Row],[Sharpe Ratio]]-AVERAGE(Table2[Sharpe Ratio]))/_xlfn.STDEV.P(Table2[Sharpe Ratio])</f>
        <v>-0.20032936750248181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2.5926697516602557</v>
      </c>
      <c r="AS149">
        <f>_xlfn.RANK.AVG(Table2[[#This Row],[1Y Return vs Nifty Z-Score]],Table2[1Y Return vs Nifty Z-Score])</f>
        <v>150</v>
      </c>
      <c r="AT149">
        <f>_xlfn.RANK.AVG(Table2[[#This Row],[6M Return vs Nifty Z-Score]],Table2[6M Return vs Nifty Z-Score])</f>
        <v>75</v>
      </c>
      <c r="AU149">
        <f>_xlfn.RANK.AVG(Table2[[#This Row],[Sharpe Ratio Z-Score]],Table2[Sharpe Ratio Z-Score])</f>
        <v>393</v>
      </c>
      <c r="AV149">
        <f>(Table2[[#This Row],[Rank 1Y]]+Table2[[#This Row],[Rank 6M]]+Table2[[#This Row],[Rank Sharpe]])/3</f>
        <v>206</v>
      </c>
    </row>
    <row r="150" spans="1:48" x14ac:dyDescent="0.3">
      <c r="A150" t="s">
        <v>1198</v>
      </c>
      <c r="B150" t="s">
        <v>1199</v>
      </c>
      <c r="C150" t="s">
        <v>3132</v>
      </c>
      <c r="D150" t="s">
        <v>987</v>
      </c>
      <c r="E150">
        <v>10108.837034800001</v>
      </c>
      <c r="F150">
        <v>1374.8</v>
      </c>
      <c r="G150">
        <v>71.016580402244898</v>
      </c>
      <c r="H150">
        <f>(Table2[[#This Row],[1Y Return vs Nifty]]-AVERAGE(Table2[1Y Return vs Nifty]))/_xlfn.STDEV.P(Table2[1Y Return vs Nifty])</f>
        <v>0.78234029163866381</v>
      </c>
      <c r="I150">
        <v>-5.3129319003133499</v>
      </c>
      <c r="J150">
        <f>(Table2[[#This Row],[1M Return vs Nifty]]-AVERAGE(Table2[1M Return vs Nifty]))/_xlfn.STDEV.P(Table2[1M Return vs Nifty])</f>
        <v>-0.62325526631140771</v>
      </c>
      <c r="K150">
        <v>36.865910074343702</v>
      </c>
      <c r="L150">
        <f>(Table2[[#This Row],[6M Return vs Nifty]]-AVERAGE(Table2[6M Return vs Nifty]))/_xlfn.STDEV.P(Table2[6M Return vs Nifty])</f>
        <v>0.78030324548744434</v>
      </c>
      <c r="M150">
        <v>-7.9833320788839401</v>
      </c>
      <c r="N150">
        <f>(Table2[[#This Row],[1W Return vs Nifty]]-AVERAGE(Table2[1W Return vs Nifty]))/_xlfn.STDEV.P(Table2[1W Return vs Nifty])</f>
        <v>-1.9575209052273419</v>
      </c>
      <c r="O150">
        <v>1408.58</v>
      </c>
      <c r="P150">
        <v>1372.1444464001199</v>
      </c>
      <c r="Q150">
        <v>1124.9937791697701</v>
      </c>
      <c r="R150">
        <v>39.788398342582198</v>
      </c>
      <c r="S150" s="1">
        <f>(Table2[[#This Row],[Close Price]]-Table2[[#This Row],[20D EMA]])/Table2[[#This Row],[20D EMA]]</f>
        <v>-2.3981598489258668E-2</v>
      </c>
      <c r="T150" s="1">
        <f>(Table2[[#This Row],[Close Price]]-Table2[[#This Row],[50D EMA]])/Table2[[#This Row],[50D EMA]]</f>
        <v>1.9353309389889539E-3</v>
      </c>
      <c r="U150" s="1">
        <f>(Table2[[#This Row],[Close Price]]-Table2[[#This Row],[200D EMA]])/Table2[[#This Row],[200D EMA]]</f>
        <v>0.22205120193160843</v>
      </c>
      <c r="V150">
        <v>0.68262255056689003</v>
      </c>
      <c r="W150">
        <v>1361.5</v>
      </c>
      <c r="X150">
        <v>1397</v>
      </c>
      <c r="Y150">
        <v>1347.1</v>
      </c>
      <c r="Z150">
        <v>1402.95</v>
      </c>
      <c r="AA150">
        <v>1347.1</v>
      </c>
      <c r="AB150">
        <v>1402.95</v>
      </c>
      <c r="AC150" s="1">
        <f>(Table2[[#This Row],[Close Price]]/Table2[[#This Row],[Day Low]])-1</f>
        <v>9.7686375321337504E-3</v>
      </c>
      <c r="AD150" s="1">
        <f>(Table2[[#This Row],[Day High]]/Table2[[#This Row],[Close Price]])-1</f>
        <v>1.6147803316846066E-2</v>
      </c>
      <c r="AE150" s="1">
        <f>(Table2[[#This Row],[Close Price]]/Table2[[#This Row],[Current Week Low]])-1</f>
        <v>2.0562690223443036E-2</v>
      </c>
      <c r="AF150" s="1">
        <f>(Table2[[#This Row],[Current Week High]]/Table2[[#This Row],[Close Price]])-1</f>
        <v>2.0475705557172041E-2</v>
      </c>
      <c r="AG150" s="1">
        <f>(Table2[[#This Row],[Close Price]]/Table2[[#This Row],[Current Month Low]])-1</f>
        <v>2.0562690223443036E-2</v>
      </c>
      <c r="AH150" s="1">
        <f>(Table2[[#This Row],[Current Month High]]/Table2[[#This Row],[Close Price]])-1</f>
        <v>2.0475705557172041E-2</v>
      </c>
      <c r="AI150">
        <v>15.7441082339249</v>
      </c>
      <c r="AJ150">
        <v>109.57317073170699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0.06</v>
      </c>
      <c r="AM150" t="s">
        <v>3176</v>
      </c>
      <c r="AN150">
        <v>-6.71</v>
      </c>
      <c r="AO150" t="s">
        <v>3174</v>
      </c>
      <c r="AP150">
        <v>6.1124301406919997E-2</v>
      </c>
      <c r="AQ150">
        <f>(Table2[[#This Row],[Sharpe Ratio]]-AVERAGE(Table2[Sharpe Ratio]))/_xlfn.STDEV.P(Table2[Sharpe Ratio])</f>
        <v>-2.3473614959213015E-2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-1.0416062493718545</v>
      </c>
      <c r="AS150">
        <f>_xlfn.RANK.AVG(Table2[[#This Row],[1Y Return vs Nifty Z-Score]],Table2[1Y Return vs Nifty Z-Score])</f>
        <v>125</v>
      </c>
      <c r="AT150">
        <f>_xlfn.RANK.AVG(Table2[[#This Row],[6M Return vs Nifty Z-Score]],Table2[6M Return vs Nifty Z-Score])</f>
        <v>139</v>
      </c>
      <c r="AU150">
        <f>_xlfn.RANK.AVG(Table2[[#This Row],[Sharpe Ratio Z-Score]],Table2[Sharpe Ratio Z-Score])</f>
        <v>358</v>
      </c>
      <c r="AV150">
        <f>(Table2[[#This Row],[Rank 1Y]]+Table2[[#This Row],[Rank 6M]]+Table2[[#This Row],[Rank Sharpe]])/3</f>
        <v>207.33333333333334</v>
      </c>
    </row>
    <row r="151" spans="1:48" x14ac:dyDescent="0.3">
      <c r="A151" t="s">
        <v>983</v>
      </c>
      <c r="B151" t="s">
        <v>984</v>
      </c>
      <c r="C151" t="s">
        <v>3133</v>
      </c>
      <c r="D151" t="s">
        <v>54</v>
      </c>
      <c r="E151">
        <v>15069.447886604999</v>
      </c>
      <c r="F151">
        <v>951.65</v>
      </c>
      <c r="G151">
        <v>82.866215598460002</v>
      </c>
      <c r="H151">
        <f>(Table2[[#This Row],[1Y Return vs Nifty]]-AVERAGE(Table2[1Y Return vs Nifty]))/_xlfn.STDEV.P(Table2[1Y Return vs Nifty])</f>
        <v>0.98299388001938159</v>
      </c>
      <c r="I151">
        <v>7.1256037056386701</v>
      </c>
      <c r="J151">
        <f>(Table2[[#This Row],[1M Return vs Nifty]]-AVERAGE(Table2[1M Return vs Nifty]))/_xlfn.STDEV.P(Table2[1M Return vs Nifty])</f>
        <v>0.45096356733691134</v>
      </c>
      <c r="K151">
        <v>48.5572586135184</v>
      </c>
      <c r="L151">
        <f>(Table2[[#This Row],[6M Return vs Nifty]]-AVERAGE(Table2[6M Return vs Nifty]))/_xlfn.STDEV.P(Table2[6M Return vs Nifty])</f>
        <v>1.1605262135409511</v>
      </c>
      <c r="M151">
        <v>2.89362410885479</v>
      </c>
      <c r="N151">
        <f>(Table2[[#This Row],[1W Return vs Nifty]]-AVERAGE(Table2[1W Return vs Nifty]))/_xlfn.STDEV.P(Table2[1W Return vs Nifty])</f>
        <v>7.559461221605121E-2</v>
      </c>
      <c r="O151">
        <v>898.15</v>
      </c>
      <c r="P151">
        <v>835.91698276978104</v>
      </c>
      <c r="Q151">
        <v>677.53371531845403</v>
      </c>
      <c r="R151">
        <v>75.851694427326606</v>
      </c>
      <c r="S151" s="1">
        <f>(Table2[[#This Row],[Close Price]]-Table2[[#This Row],[20D EMA]])/Table2[[#This Row],[20D EMA]]</f>
        <v>5.9566887490953631E-2</v>
      </c>
      <c r="T151" s="1">
        <f>(Table2[[#This Row],[Close Price]]-Table2[[#This Row],[50D EMA]])/Table2[[#This Row],[50D EMA]]</f>
        <v>0.13845037200553303</v>
      </c>
      <c r="U151" s="1">
        <f>(Table2[[#This Row],[Close Price]]-Table2[[#This Row],[200D EMA]])/Table2[[#This Row],[200D EMA]]</f>
        <v>0.40457954856564732</v>
      </c>
      <c r="V151">
        <v>0.59390984766839305</v>
      </c>
      <c r="W151">
        <v>935</v>
      </c>
      <c r="X151">
        <v>969.9</v>
      </c>
      <c r="Y151">
        <v>904.05</v>
      </c>
      <c r="Z151">
        <v>969.9</v>
      </c>
      <c r="AA151">
        <v>904.05</v>
      </c>
      <c r="AB151">
        <v>969.9</v>
      </c>
      <c r="AC151" s="1">
        <f>(Table2[[#This Row],[Close Price]]/Table2[[#This Row],[Day Low]])-1</f>
        <v>1.7807486631016056E-2</v>
      </c>
      <c r="AD151" s="1">
        <f>(Table2[[#This Row],[Day High]]/Table2[[#This Row],[Close Price]])-1</f>
        <v>1.917721851521037E-2</v>
      </c>
      <c r="AE151" s="1">
        <f>(Table2[[#This Row],[Close Price]]/Table2[[#This Row],[Current Week Low]])-1</f>
        <v>5.2651955090979419E-2</v>
      </c>
      <c r="AF151" s="1">
        <f>(Table2[[#This Row],[Current Week High]]/Table2[[#This Row],[Close Price]])-1</f>
        <v>1.917721851521037E-2</v>
      </c>
      <c r="AG151" s="1">
        <f>(Table2[[#This Row],[Close Price]]/Table2[[#This Row],[Current Month Low]])-1</f>
        <v>5.2651955090979419E-2</v>
      </c>
      <c r="AH151" s="1">
        <f>(Table2[[#This Row],[Current Month High]]/Table2[[#This Row],[Close Price]])-1</f>
        <v>1.917721851521037E-2</v>
      </c>
      <c r="AI151">
        <v>1.9177218515210299</v>
      </c>
      <c r="AJ151">
        <v>198.55686274509799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0.11</v>
      </c>
      <c r="AM151" t="s">
        <v>3176</v>
      </c>
      <c r="AN151">
        <v>5.92</v>
      </c>
      <c r="AO151" t="s">
        <v>3176</v>
      </c>
      <c r="AP151">
        <v>3.1356448173389E-2</v>
      </c>
      <c r="AQ151">
        <f>(Table2[[#This Row],[Sharpe Ratio]]-AVERAGE(Table2[Sharpe Ratio]))/_xlfn.STDEV.P(Table2[Sharpe Ratio])</f>
        <v>-0.36983561155347489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2.3002426615598206</v>
      </c>
      <c r="AS151">
        <f>_xlfn.RANK.AVG(Table2[[#This Row],[1Y Return vs Nifty Z-Score]],Table2[1Y Return vs Nifty Z-Score])</f>
        <v>103</v>
      </c>
      <c r="AT151">
        <f>_xlfn.RANK.AVG(Table2[[#This Row],[6M Return vs Nifty Z-Score]],Table2[6M Return vs Nifty Z-Score])</f>
        <v>80</v>
      </c>
      <c r="AU151">
        <f>_xlfn.RANK.AVG(Table2[[#This Row],[Sharpe Ratio Z-Score]],Table2[Sharpe Ratio Z-Score])</f>
        <v>440</v>
      </c>
      <c r="AV151">
        <f>(Table2[[#This Row],[Rank 1Y]]+Table2[[#This Row],[Rank 6M]]+Table2[[#This Row],[Rank Sharpe]])/3</f>
        <v>207.66666666666666</v>
      </c>
    </row>
    <row r="152" spans="1:48" x14ac:dyDescent="0.3">
      <c r="A152" t="s">
        <v>209</v>
      </c>
      <c r="B152" t="s">
        <v>210</v>
      </c>
      <c r="C152" t="s">
        <v>3129</v>
      </c>
      <c r="D152" t="s">
        <v>51</v>
      </c>
      <c r="E152">
        <v>121647.90185625</v>
      </c>
      <c r="F152">
        <v>3235.65</v>
      </c>
      <c r="G152">
        <v>44.237986105709098</v>
      </c>
      <c r="H152">
        <f>(Table2[[#This Row],[1Y Return vs Nifty]]-AVERAGE(Table2[1Y Return vs Nifty]))/_xlfn.STDEV.P(Table2[1Y Return vs Nifty])</f>
        <v>0.3288899576479945</v>
      </c>
      <c r="I152">
        <v>7.0925950132402997</v>
      </c>
      <c r="J152">
        <f>(Table2[[#This Row],[1M Return vs Nifty]]-AVERAGE(Table2[1M Return vs Nifty]))/_xlfn.STDEV.P(Table2[1M Return vs Nifty])</f>
        <v>0.44811286527906896</v>
      </c>
      <c r="K152">
        <v>25.6793065585058</v>
      </c>
      <c r="L152">
        <f>(Table2[[#This Row],[6M Return vs Nifty]]-AVERAGE(Table2[6M Return vs Nifty]))/_xlfn.STDEV.P(Table2[6M Return vs Nifty])</f>
        <v>0.41649546258048353</v>
      </c>
      <c r="M152">
        <v>2.8570235716391501</v>
      </c>
      <c r="N152">
        <f>(Table2[[#This Row],[1W Return vs Nifty]]-AVERAGE(Table2[1W Return vs Nifty]))/_xlfn.STDEV.P(Table2[1W Return vs Nifty])</f>
        <v>6.8753257072618187E-2</v>
      </c>
      <c r="O152">
        <v>3140.1</v>
      </c>
      <c r="P152">
        <v>2979.3077015725598</v>
      </c>
      <c r="Q152">
        <v>2536.8981341068202</v>
      </c>
      <c r="R152">
        <v>65.634065749414702</v>
      </c>
      <c r="S152" s="1">
        <f>(Table2[[#This Row],[Close Price]]-Table2[[#This Row],[20D EMA]])/Table2[[#This Row],[20D EMA]]</f>
        <v>3.0428967230343041E-2</v>
      </c>
      <c r="T152" s="1">
        <f>(Table2[[#This Row],[Close Price]]-Table2[[#This Row],[50D EMA]])/Table2[[#This Row],[50D EMA]]</f>
        <v>8.6040894095005968E-2</v>
      </c>
      <c r="U152" s="1">
        <f>(Table2[[#This Row],[Close Price]]-Table2[[#This Row],[200D EMA]])/Table2[[#This Row],[200D EMA]]</f>
        <v>0.27543552360220935</v>
      </c>
      <c r="V152">
        <v>0.69032487767649997</v>
      </c>
      <c r="W152">
        <v>3220.2</v>
      </c>
      <c r="X152">
        <v>3266.95</v>
      </c>
      <c r="Y152">
        <v>3190.05</v>
      </c>
      <c r="Z152">
        <v>3294</v>
      </c>
      <c r="AA152">
        <v>3190.05</v>
      </c>
      <c r="AB152">
        <v>3294</v>
      </c>
      <c r="AC152" s="1">
        <f>(Table2[[#This Row],[Close Price]]/Table2[[#This Row],[Day Low]])-1</f>
        <v>4.7978386435625353E-3</v>
      </c>
      <c r="AD152" s="1">
        <f>(Table2[[#This Row],[Day High]]/Table2[[#This Row],[Close Price]])-1</f>
        <v>9.6734813715944057E-3</v>
      </c>
      <c r="AE152" s="1">
        <f>(Table2[[#This Row],[Close Price]]/Table2[[#This Row],[Current Week Low]])-1</f>
        <v>1.4294446795504845E-2</v>
      </c>
      <c r="AF152" s="1">
        <f>(Table2[[#This Row],[Current Week High]]/Table2[[#This Row],[Close Price]])-1</f>
        <v>1.8033470863659584E-2</v>
      </c>
      <c r="AG152" s="1">
        <f>(Table2[[#This Row],[Close Price]]/Table2[[#This Row],[Current Month Low]])-1</f>
        <v>1.4294446795504845E-2</v>
      </c>
      <c r="AH152" s="1">
        <f>(Table2[[#This Row],[Current Month High]]/Table2[[#This Row],[Close Price]])-1</f>
        <v>1.8033470863659584E-2</v>
      </c>
      <c r="AI152">
        <v>1.80334708636595</v>
      </c>
      <c r="AJ152">
        <v>83.755004685237196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0.13</v>
      </c>
      <c r="AM152" t="s">
        <v>3176</v>
      </c>
      <c r="AN152">
        <v>2.42</v>
      </c>
      <c r="AO152" t="s">
        <v>3176</v>
      </c>
      <c r="AP152">
        <v>0.109022768395106</v>
      </c>
      <c r="AQ152">
        <f>(Table2[[#This Row],[Sharpe Ratio]]-AVERAGE(Table2[Sharpe Ratio]))/_xlfn.STDEV.P(Table2[Sharpe Ratio])</f>
        <v>0.53384600529291049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1.7960975478730756</v>
      </c>
      <c r="AS152">
        <f>_xlfn.RANK.AVG(Table2[[#This Row],[1Y Return vs Nifty Z-Score]],Table2[1Y Return vs Nifty Z-Score])</f>
        <v>209</v>
      </c>
      <c r="AT152">
        <f>_xlfn.RANK.AVG(Table2[[#This Row],[6M Return vs Nifty Z-Score]],Table2[6M Return vs Nifty Z-Score])</f>
        <v>208</v>
      </c>
      <c r="AU152">
        <f>_xlfn.RANK.AVG(Table2[[#This Row],[Sharpe Ratio Z-Score]],Table2[Sharpe Ratio Z-Score])</f>
        <v>208</v>
      </c>
      <c r="AV152">
        <f>(Table2[[#This Row],[Rank 1Y]]+Table2[[#This Row],[Rank 6M]]+Table2[[#This Row],[Rank Sharpe]])/3</f>
        <v>208.33333333333334</v>
      </c>
    </row>
    <row r="153" spans="1:48" x14ac:dyDescent="0.3">
      <c r="A153" t="s">
        <v>932</v>
      </c>
      <c r="B153" t="s">
        <v>933</v>
      </c>
      <c r="C153" t="s">
        <v>3143</v>
      </c>
      <c r="D153" t="s">
        <v>505</v>
      </c>
      <c r="E153">
        <v>16468.66073236</v>
      </c>
      <c r="F153">
        <v>875.8</v>
      </c>
      <c r="G153">
        <v>55.638113333466897</v>
      </c>
      <c r="H153">
        <f>(Table2[[#This Row],[1Y Return vs Nifty]]-AVERAGE(Table2[1Y Return vs Nifty]))/_xlfn.STDEV.P(Table2[1Y Return vs Nifty])</f>
        <v>0.52193188664990753</v>
      </c>
      <c r="I153">
        <v>1.0902316645582899</v>
      </c>
      <c r="J153">
        <f>(Table2[[#This Row],[1M Return vs Nifty]]-AVERAGE(Table2[1M Return vs Nifty]))/_xlfn.STDEV.P(Table2[1M Return vs Nifty])</f>
        <v>-7.0264213809663703E-2</v>
      </c>
      <c r="K153">
        <v>16.604056585653201</v>
      </c>
      <c r="L153">
        <f>(Table2[[#This Row],[6M Return vs Nifty]]-AVERAGE(Table2[6M Return vs Nifty]))/_xlfn.STDEV.P(Table2[6M Return vs Nifty])</f>
        <v>0.12135256533955459</v>
      </c>
      <c r="M153">
        <v>0.60269359141824996</v>
      </c>
      <c r="N153">
        <f>(Table2[[#This Row],[1W Return vs Nifty]]-AVERAGE(Table2[1W Return vs Nifty]))/_xlfn.STDEV.P(Table2[1W Return vs Nifty])</f>
        <v>-0.35262503894291625</v>
      </c>
      <c r="O153">
        <v>865.99</v>
      </c>
      <c r="P153">
        <v>839.72803255790404</v>
      </c>
      <c r="Q153">
        <v>710.01459696408006</v>
      </c>
      <c r="R153">
        <v>54.255208065275902</v>
      </c>
      <c r="S153" s="1">
        <f>(Table2[[#This Row],[Close Price]]-Table2[[#This Row],[20D EMA]])/Table2[[#This Row],[20D EMA]]</f>
        <v>1.1328075381932754E-2</v>
      </c>
      <c r="T153" s="1">
        <f>(Table2[[#This Row],[Close Price]]-Table2[[#This Row],[50D EMA]])/Table2[[#This Row],[50D EMA]]</f>
        <v>4.2956726515627597E-2</v>
      </c>
      <c r="U153" s="1">
        <f>(Table2[[#This Row],[Close Price]]-Table2[[#This Row],[200D EMA]])/Table2[[#This Row],[200D EMA]]</f>
        <v>0.23349576719238499</v>
      </c>
      <c r="V153">
        <v>0.58893572053648402</v>
      </c>
      <c r="W153">
        <v>865</v>
      </c>
      <c r="X153">
        <v>889.9</v>
      </c>
      <c r="Y153">
        <v>855</v>
      </c>
      <c r="Z153">
        <v>910</v>
      </c>
      <c r="AA153">
        <v>855</v>
      </c>
      <c r="AB153">
        <v>910</v>
      </c>
      <c r="AC153" s="1">
        <f>(Table2[[#This Row],[Close Price]]/Table2[[#This Row],[Day Low]])-1</f>
        <v>1.248554913294786E-2</v>
      </c>
      <c r="AD153" s="1">
        <f>(Table2[[#This Row],[Day High]]/Table2[[#This Row],[Close Price]])-1</f>
        <v>1.6099566110984176E-2</v>
      </c>
      <c r="AE153" s="1">
        <f>(Table2[[#This Row],[Close Price]]/Table2[[#This Row],[Current Week Low]])-1</f>
        <v>2.4327485380116975E-2</v>
      </c>
      <c r="AF153" s="1">
        <f>(Table2[[#This Row],[Current Week High]]/Table2[[#This Row],[Close Price]])-1</f>
        <v>3.9050011418132025E-2</v>
      </c>
      <c r="AG153" s="1">
        <f>(Table2[[#This Row],[Close Price]]/Table2[[#This Row],[Current Month Low]])-1</f>
        <v>2.4327485380116975E-2</v>
      </c>
      <c r="AH153" s="1">
        <f>(Table2[[#This Row],[Current Month High]]/Table2[[#This Row],[Close Price]])-1</f>
        <v>3.9050011418132025E-2</v>
      </c>
      <c r="AI153">
        <v>5.8004110527517696</v>
      </c>
      <c r="AJ153">
        <v>108.02850356294501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0.13</v>
      </c>
      <c r="AM153" t="s">
        <v>3176</v>
      </c>
      <c r="AN153">
        <v>-1.51</v>
      </c>
      <c r="AO153" t="s">
        <v>3174</v>
      </c>
      <c r="AP153">
        <v>0.12339488651734799</v>
      </c>
      <c r="AQ153">
        <f>(Table2[[#This Row],[Sharpe Ratio]]-AVERAGE(Table2[Sharpe Ratio]))/_xlfn.STDEV.P(Table2[Sharpe Ratio])</f>
        <v>0.7010718878265243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0.92146708706340652</v>
      </c>
      <c r="AS153">
        <f>_xlfn.RANK.AVG(Table2[[#This Row],[1Y Return vs Nifty Z-Score]],Table2[1Y Return vs Nifty Z-Score])</f>
        <v>167</v>
      </c>
      <c r="AT153">
        <f>_xlfn.RANK.AVG(Table2[[#This Row],[6M Return vs Nifty Z-Score]],Table2[6M Return vs Nifty Z-Score])</f>
        <v>286</v>
      </c>
      <c r="AU153">
        <f>_xlfn.RANK.AVG(Table2[[#This Row],[Sharpe Ratio Z-Score]],Table2[Sharpe Ratio Z-Score])</f>
        <v>172</v>
      </c>
      <c r="AV153">
        <f>(Table2[[#This Row],[Rank 1Y]]+Table2[[#This Row],[Rank 6M]]+Table2[[#This Row],[Rank Sharpe]])/3</f>
        <v>208.33333333333334</v>
      </c>
    </row>
    <row r="154" spans="1:48" x14ac:dyDescent="0.3">
      <c r="A154" t="s">
        <v>401</v>
      </c>
      <c r="B154" t="s">
        <v>402</v>
      </c>
      <c r="C154" t="s">
        <v>3139</v>
      </c>
      <c r="D154" t="s">
        <v>353</v>
      </c>
      <c r="E154">
        <v>58852.814280099999</v>
      </c>
      <c r="F154">
        <v>1778.65</v>
      </c>
      <c r="G154">
        <v>72.153859730608602</v>
      </c>
      <c r="H154">
        <f>(Table2[[#This Row],[1Y Return vs Nifty]]-AVERAGE(Table2[1Y Return vs Nifty]))/_xlfn.STDEV.P(Table2[1Y Return vs Nifty])</f>
        <v>0.80159819911418506</v>
      </c>
      <c r="I154">
        <v>18.121483541289798</v>
      </c>
      <c r="J154">
        <f>(Table2[[#This Row],[1M Return vs Nifty]]-AVERAGE(Table2[1M Return vs Nifty]))/_xlfn.STDEV.P(Table2[1M Return vs Nifty])</f>
        <v>1.4005915288742825</v>
      </c>
      <c r="K154">
        <v>56.9075157838246</v>
      </c>
      <c r="L154">
        <f>(Table2[[#This Row],[6M Return vs Nifty]]-AVERAGE(Table2[6M Return vs Nifty]))/_xlfn.STDEV.P(Table2[6M Return vs Nifty])</f>
        <v>1.4320910851779081</v>
      </c>
      <c r="M154">
        <v>1.4198079750089601</v>
      </c>
      <c r="N154">
        <f>(Table2[[#This Row],[1W Return vs Nifty]]-AVERAGE(Table2[1W Return vs Nifty]))/_xlfn.STDEV.P(Table2[1W Return vs Nifty])</f>
        <v>-0.19989040398344232</v>
      </c>
      <c r="O154">
        <v>1698.16</v>
      </c>
      <c r="P154">
        <v>1591.47084645991</v>
      </c>
      <c r="Q154">
        <v>1310.92833507559</v>
      </c>
      <c r="R154">
        <v>65.558979374777294</v>
      </c>
      <c r="S154" s="1">
        <f>(Table2[[#This Row],[Close Price]]-Table2[[#This Row],[20D EMA]])/Table2[[#This Row],[20D EMA]]</f>
        <v>4.7398360578508505E-2</v>
      </c>
      <c r="T154" s="1">
        <f>(Table2[[#This Row],[Close Price]]-Table2[[#This Row],[50D EMA]])/Table2[[#This Row],[50D EMA]]</f>
        <v>0.11761393804759539</v>
      </c>
      <c r="U154" s="1">
        <f>(Table2[[#This Row],[Close Price]]-Table2[[#This Row],[200D EMA]])/Table2[[#This Row],[200D EMA]]</f>
        <v>0.35678660107490973</v>
      </c>
      <c r="V154">
        <v>1.1384968158069</v>
      </c>
      <c r="W154">
        <v>1754.9</v>
      </c>
      <c r="X154">
        <v>1790.8</v>
      </c>
      <c r="Y154">
        <v>1750.55</v>
      </c>
      <c r="Z154">
        <v>1828.75</v>
      </c>
      <c r="AA154">
        <v>1750.55</v>
      </c>
      <c r="AB154">
        <v>1828.75</v>
      </c>
      <c r="AC154" s="1">
        <f>(Table2[[#This Row],[Close Price]]/Table2[[#This Row],[Day Low]])-1</f>
        <v>1.3533534674340375E-2</v>
      </c>
      <c r="AD154" s="1">
        <f>(Table2[[#This Row],[Day High]]/Table2[[#This Row],[Close Price]])-1</f>
        <v>6.8310235290809374E-3</v>
      </c>
      <c r="AE154" s="1">
        <f>(Table2[[#This Row],[Close Price]]/Table2[[#This Row],[Current Week Low]])-1</f>
        <v>1.6052097912084839E-2</v>
      </c>
      <c r="AF154" s="1">
        <f>(Table2[[#This Row],[Current Week High]]/Table2[[#This Row],[Close Price]])-1</f>
        <v>2.8167430354482326E-2</v>
      </c>
      <c r="AG154" s="1">
        <f>(Table2[[#This Row],[Close Price]]/Table2[[#This Row],[Current Month Low]])-1</f>
        <v>1.6052097912084839E-2</v>
      </c>
      <c r="AH154" s="1">
        <f>(Table2[[#This Row],[Current Month High]]/Table2[[#This Row],[Close Price]])-1</f>
        <v>2.8167430354482326E-2</v>
      </c>
      <c r="AI154">
        <v>2.8167430354482299</v>
      </c>
      <c r="AJ154">
        <v>120.48469071525901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0.11</v>
      </c>
      <c r="AM154" t="s">
        <v>3176</v>
      </c>
      <c r="AN154">
        <v>6.13</v>
      </c>
      <c r="AO154" t="s">
        <v>3176</v>
      </c>
      <c r="AP154">
        <v>2.7505060787887E-2</v>
      </c>
      <c r="AQ154">
        <f>(Table2[[#This Row],[Sharpe Ratio]]-AVERAGE(Table2[Sharpe Ratio]))/_xlfn.STDEV.P(Table2[Sharpe Ratio])</f>
        <v>-0.41464818886750887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3.0197422203154245</v>
      </c>
      <c r="AS154">
        <f>_xlfn.RANK.AVG(Table2[[#This Row],[1Y Return vs Nifty Z-Score]],Table2[1Y Return vs Nifty Z-Score])</f>
        <v>121</v>
      </c>
      <c r="AT154">
        <f>_xlfn.RANK.AVG(Table2[[#This Row],[6M Return vs Nifty Z-Score]],Table2[6M Return vs Nifty Z-Score])</f>
        <v>57</v>
      </c>
      <c r="AU154">
        <f>_xlfn.RANK.AVG(Table2[[#This Row],[Sharpe Ratio Z-Score]],Table2[Sharpe Ratio Z-Score])</f>
        <v>448</v>
      </c>
      <c r="AV154">
        <f>(Table2[[#This Row],[Rank 1Y]]+Table2[[#This Row],[Rank 6M]]+Table2[[#This Row],[Rank Sharpe]])/3</f>
        <v>208.66666666666666</v>
      </c>
    </row>
    <row r="155" spans="1:48" x14ac:dyDescent="0.3">
      <c r="A155" t="s">
        <v>1502</v>
      </c>
      <c r="B155" t="s">
        <v>1503</v>
      </c>
      <c r="C155" t="s">
        <v>3143</v>
      </c>
      <c r="D155" t="s">
        <v>163</v>
      </c>
      <c r="E155">
        <v>6962.8768049999999</v>
      </c>
      <c r="F155">
        <v>1005.8</v>
      </c>
      <c r="G155">
        <v>65.276288067572494</v>
      </c>
      <c r="H155">
        <f>(Table2[[#This Row],[1Y Return vs Nifty]]-AVERAGE(Table2[1Y Return vs Nifty]))/_xlfn.STDEV.P(Table2[1Y Return vs Nifty])</f>
        <v>0.685138121594286</v>
      </c>
      <c r="I155">
        <v>9.5132912828321796</v>
      </c>
      <c r="J155">
        <f>(Table2[[#This Row],[1M Return vs Nifty]]-AVERAGE(Table2[1M Return vs Nifty]))/_xlfn.STDEV.P(Table2[1M Return vs Nifty])</f>
        <v>0.65716942995164329</v>
      </c>
      <c r="K155">
        <v>67.341689232238593</v>
      </c>
      <c r="L155">
        <f>(Table2[[#This Row],[6M Return vs Nifty]]-AVERAGE(Table2[6M Return vs Nifty]))/_xlfn.STDEV.P(Table2[6M Return vs Nifty])</f>
        <v>1.7714285349552046</v>
      </c>
      <c r="M155">
        <v>5.7674301249799198</v>
      </c>
      <c r="N155">
        <f>(Table2[[#This Row],[1W Return vs Nifty]]-AVERAGE(Table2[1W Return vs Nifty]))/_xlfn.STDEV.P(Table2[1W Return vs Nifty])</f>
        <v>0.61276507651309142</v>
      </c>
      <c r="O155">
        <v>1004.16</v>
      </c>
      <c r="P155">
        <v>950.70982303419896</v>
      </c>
      <c r="Q155">
        <v>755.95645820873904</v>
      </c>
      <c r="R155">
        <v>46.769804283795501</v>
      </c>
      <c r="S155" s="1">
        <f>(Table2[[#This Row],[Close Price]]-Table2[[#This Row],[20D EMA]])/Table2[[#This Row],[20D EMA]]</f>
        <v>1.6332058636073796E-3</v>
      </c>
      <c r="T155" s="1">
        <f>(Table2[[#This Row],[Close Price]]-Table2[[#This Row],[50D EMA]])/Table2[[#This Row],[50D EMA]]</f>
        <v>5.794636347606065E-2</v>
      </c>
      <c r="U155" s="1">
        <f>(Table2[[#This Row],[Close Price]]-Table2[[#This Row],[200D EMA]])/Table2[[#This Row],[200D EMA]]</f>
        <v>0.33049991051504807</v>
      </c>
      <c r="V155">
        <v>0.81451156876305397</v>
      </c>
      <c r="W155">
        <v>997.2</v>
      </c>
      <c r="X155">
        <v>1078.9000000000001</v>
      </c>
      <c r="Y155">
        <v>988.8</v>
      </c>
      <c r="Z155">
        <v>1078.9000000000001</v>
      </c>
      <c r="AA155">
        <v>988.8</v>
      </c>
      <c r="AB155">
        <v>1078.9000000000001</v>
      </c>
      <c r="AC155" s="1">
        <f>(Table2[[#This Row],[Close Price]]/Table2[[#This Row],[Day Low]])-1</f>
        <v>8.6241476133170902E-3</v>
      </c>
      <c r="AD155" s="1">
        <f>(Table2[[#This Row],[Day High]]/Table2[[#This Row],[Close Price]])-1</f>
        <v>7.2678464903559448E-2</v>
      </c>
      <c r="AE155" s="1">
        <f>(Table2[[#This Row],[Close Price]]/Table2[[#This Row],[Current Week Low]])-1</f>
        <v>1.7192556634304301E-2</v>
      </c>
      <c r="AF155" s="1">
        <f>(Table2[[#This Row],[Current Week High]]/Table2[[#This Row],[Close Price]])-1</f>
        <v>7.2678464903559448E-2</v>
      </c>
      <c r="AG155" s="1">
        <f>(Table2[[#This Row],[Close Price]]/Table2[[#This Row],[Current Month Low]])-1</f>
        <v>1.7192556634304301E-2</v>
      </c>
      <c r="AH155" s="1">
        <f>(Table2[[#This Row],[Current Month High]]/Table2[[#This Row],[Close Price]])-1</f>
        <v>7.2678464903559448E-2</v>
      </c>
      <c r="AI155">
        <v>7.5760588586199997</v>
      </c>
      <c r="AJ155">
        <v>130.10752688171999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0.13</v>
      </c>
      <c r="AM155" t="s">
        <v>3176</v>
      </c>
      <c r="AN155">
        <v>-2.72</v>
      </c>
      <c r="AO155" t="s">
        <v>3174</v>
      </c>
      <c r="AP155">
        <v>2.8233797089144998E-2</v>
      </c>
      <c r="AQ155">
        <f>(Table2[[#This Row],[Sharpe Ratio]]-AVERAGE(Table2[Sharpe Ratio]))/_xlfn.STDEV.P(Table2[Sharpe Ratio])</f>
        <v>-0.40616902316099018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3.3203321398532353</v>
      </c>
      <c r="AS155">
        <f>_xlfn.RANK.AVG(Table2[[#This Row],[1Y Return vs Nifty Z-Score]],Table2[1Y Return vs Nifty Z-Score])</f>
        <v>142</v>
      </c>
      <c r="AT155">
        <f>_xlfn.RANK.AVG(Table2[[#This Row],[6M Return vs Nifty Z-Score]],Table2[6M Return vs Nifty Z-Score])</f>
        <v>40</v>
      </c>
      <c r="AU155">
        <f>_xlfn.RANK.AVG(Table2[[#This Row],[Sharpe Ratio Z-Score]],Table2[Sharpe Ratio Z-Score])</f>
        <v>447</v>
      </c>
      <c r="AV155">
        <f>(Table2[[#This Row],[Rank 1Y]]+Table2[[#This Row],[Rank 6M]]+Table2[[#This Row],[Rank Sharpe]])/3</f>
        <v>209.66666666666666</v>
      </c>
    </row>
    <row r="156" spans="1:48" x14ac:dyDescent="0.3">
      <c r="A156" t="s">
        <v>312</v>
      </c>
      <c r="B156" t="s">
        <v>313</v>
      </c>
      <c r="C156" t="s">
        <v>3133</v>
      </c>
      <c r="D156" t="s">
        <v>54</v>
      </c>
      <c r="E156">
        <v>89292.441520020002</v>
      </c>
      <c r="F156">
        <v>1537.4</v>
      </c>
      <c r="G156">
        <v>51.369171570252</v>
      </c>
      <c r="H156">
        <f>(Table2[[#This Row],[1Y Return vs Nifty]]-AVERAGE(Table2[1Y Return vs Nifty]))/_xlfn.STDEV.P(Table2[1Y Return vs Nifty])</f>
        <v>0.44964455719262791</v>
      </c>
      <c r="I156">
        <v>4.0196629416339604</v>
      </c>
      <c r="J156">
        <f>(Table2[[#This Row],[1M Return vs Nifty]]-AVERAGE(Table2[1M Return vs Nifty]))/_xlfn.STDEV.P(Table2[1M Return vs Nifty])</f>
        <v>0.18272780626441312</v>
      </c>
      <c r="K156">
        <v>34.428838027764101</v>
      </c>
      <c r="L156">
        <f>(Table2[[#This Row],[6M Return vs Nifty]]-AVERAGE(Table2[6M Return vs Nifty]))/_xlfn.STDEV.P(Table2[6M Return vs Nifty])</f>
        <v>0.70104542815304283</v>
      </c>
      <c r="M156">
        <v>-0.30701674709622001</v>
      </c>
      <c r="N156">
        <f>(Table2[[#This Row],[1W Return vs Nifty]]-AVERAGE(Table2[1W Return vs Nifty]))/_xlfn.STDEV.P(Table2[1W Return vs Nifty])</f>
        <v>-0.52266766609787241</v>
      </c>
      <c r="O156">
        <v>1520.18</v>
      </c>
      <c r="P156">
        <v>1436.13168271323</v>
      </c>
      <c r="Q156">
        <v>1198.1659780328</v>
      </c>
      <c r="R156">
        <v>51.487143801691801</v>
      </c>
      <c r="S156" s="1">
        <f>(Table2[[#This Row],[Close Price]]-Table2[[#This Row],[20D EMA]])/Table2[[#This Row],[20D EMA]]</f>
        <v>1.1327605941401694E-2</v>
      </c>
      <c r="T156" s="1">
        <f>(Table2[[#This Row],[Close Price]]-Table2[[#This Row],[50D EMA]])/Table2[[#This Row],[50D EMA]]</f>
        <v>7.0514646049342503E-2</v>
      </c>
      <c r="U156" s="1">
        <f>(Table2[[#This Row],[Close Price]]-Table2[[#This Row],[200D EMA]])/Table2[[#This Row],[200D EMA]]</f>
        <v>0.28312773704705668</v>
      </c>
      <c r="V156">
        <v>0.620278949521335</v>
      </c>
      <c r="W156">
        <v>1516.25</v>
      </c>
      <c r="X156">
        <v>1546.75</v>
      </c>
      <c r="Y156">
        <v>1516.25</v>
      </c>
      <c r="Z156">
        <v>1584.45</v>
      </c>
      <c r="AA156">
        <v>1516.25</v>
      </c>
      <c r="AB156">
        <v>1584.45</v>
      </c>
      <c r="AC156" s="1">
        <f>(Table2[[#This Row],[Close Price]]/Table2[[#This Row],[Day Low]])-1</f>
        <v>1.3948887056883796E-2</v>
      </c>
      <c r="AD156" s="1">
        <f>(Table2[[#This Row],[Day High]]/Table2[[#This Row],[Close Price]])-1</f>
        <v>6.0816963704954929E-3</v>
      </c>
      <c r="AE156" s="1">
        <f>(Table2[[#This Row],[Close Price]]/Table2[[#This Row],[Current Week Low]])-1</f>
        <v>1.3948887056883796E-2</v>
      </c>
      <c r="AF156" s="1">
        <f>(Table2[[#This Row],[Current Week High]]/Table2[[#This Row],[Close Price]])-1</f>
        <v>3.0603616495381791E-2</v>
      </c>
      <c r="AG156" s="1">
        <f>(Table2[[#This Row],[Close Price]]/Table2[[#This Row],[Current Month Low]])-1</f>
        <v>1.3948887056883796E-2</v>
      </c>
      <c r="AH156" s="1">
        <f>(Table2[[#This Row],[Current Month High]]/Table2[[#This Row],[Close Price]])-1</f>
        <v>3.0603616495381791E-2</v>
      </c>
      <c r="AI156">
        <v>3.0603616495381698</v>
      </c>
      <c r="AJ156">
        <v>84.196968789312905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7.0000000000000007E-2</v>
      </c>
      <c r="AM156" t="s">
        <v>3176</v>
      </c>
      <c r="AN156">
        <v>1.71</v>
      </c>
      <c r="AO156" t="s">
        <v>3176</v>
      </c>
      <c r="AP156">
        <v>7.8570160049786994E-2</v>
      </c>
      <c r="AQ156">
        <f>(Table2[[#This Row],[Sharpe Ratio]]-AVERAGE(Table2[Sharpe Ratio]))/_xlfn.STDEV.P(Table2[Sharpe Ratio])</f>
        <v>0.17951658337454551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0.99026670888675694</v>
      </c>
      <c r="AS156">
        <f>_xlfn.RANK.AVG(Table2[[#This Row],[1Y Return vs Nifty Z-Score]],Table2[1Y Return vs Nifty Z-Score])</f>
        <v>182</v>
      </c>
      <c r="AT156">
        <f>_xlfn.RANK.AVG(Table2[[#This Row],[6M Return vs Nifty Z-Score]],Table2[6M Return vs Nifty Z-Score])</f>
        <v>151</v>
      </c>
      <c r="AU156">
        <f>_xlfn.RANK.AVG(Table2[[#This Row],[Sharpe Ratio Z-Score]],Table2[Sharpe Ratio Z-Score])</f>
        <v>296</v>
      </c>
      <c r="AV156">
        <f>(Table2[[#This Row],[Rank 1Y]]+Table2[[#This Row],[Rank 6M]]+Table2[[#This Row],[Rank Sharpe]])/3</f>
        <v>209.66666666666666</v>
      </c>
    </row>
    <row r="157" spans="1:48" x14ac:dyDescent="0.3">
      <c r="A157" t="s">
        <v>1738</v>
      </c>
      <c r="B157" t="s">
        <v>1739</v>
      </c>
      <c r="C157" t="s">
        <v>3140</v>
      </c>
      <c r="D157" t="s">
        <v>86</v>
      </c>
      <c r="E157">
        <v>4703.2123562950001</v>
      </c>
      <c r="F157">
        <v>1205.95</v>
      </c>
      <c r="G157">
        <v>30.6478523913859</v>
      </c>
      <c r="H157">
        <f>(Table2[[#This Row],[1Y Return vs Nifty]]-AVERAGE(Table2[1Y Return vs Nifty]))/_xlfn.STDEV.P(Table2[1Y Return vs Nifty])</f>
        <v>9.8763962104796321E-2</v>
      </c>
      <c r="I157">
        <v>-7.4411379540525999</v>
      </c>
      <c r="J157">
        <f>(Table2[[#This Row],[1M Return vs Nifty]]-AVERAGE(Table2[1M Return vs Nifty]))/_xlfn.STDEV.P(Table2[1M Return vs Nifty])</f>
        <v>-0.80705174342380259</v>
      </c>
      <c r="K157">
        <v>58.686481435233702</v>
      </c>
      <c r="L157">
        <f>(Table2[[#This Row],[6M Return vs Nifty]]-AVERAGE(Table2[6M Return vs Nifty]))/_xlfn.STDEV.P(Table2[6M Return vs Nifty])</f>
        <v>1.4899461390904276</v>
      </c>
      <c r="M157">
        <v>3.6123746503060801</v>
      </c>
      <c r="N157">
        <f>(Table2[[#This Row],[1W Return vs Nifty]]-AVERAGE(Table2[1W Return vs Nifty]))/_xlfn.STDEV.P(Table2[1W Return vs Nifty])</f>
        <v>0.20994312422373418</v>
      </c>
      <c r="O157">
        <v>1250.7</v>
      </c>
      <c r="P157">
        <v>1234.9547261899199</v>
      </c>
      <c r="Q157">
        <v>986.83170241445998</v>
      </c>
      <c r="R157">
        <v>38.166296171033601</v>
      </c>
      <c r="S157" s="1">
        <f>(Table2[[#This Row],[Close Price]]-Table2[[#This Row],[20D EMA]])/Table2[[#This Row],[20D EMA]]</f>
        <v>-3.5779963220596463E-2</v>
      </c>
      <c r="T157" s="1">
        <f>(Table2[[#This Row],[Close Price]]-Table2[[#This Row],[50D EMA]])/Table2[[#This Row],[50D EMA]]</f>
        <v>-2.348646924037873E-2</v>
      </c>
      <c r="U157" s="1">
        <f>(Table2[[#This Row],[Close Price]]-Table2[[#This Row],[200D EMA]])/Table2[[#This Row],[200D EMA]]</f>
        <v>0.22204221555654122</v>
      </c>
      <c r="V157">
        <v>8.2265754992036103E-2</v>
      </c>
      <c r="W157">
        <v>1200</v>
      </c>
      <c r="X157">
        <v>1250</v>
      </c>
      <c r="Y157">
        <v>1200</v>
      </c>
      <c r="Z157">
        <v>1277</v>
      </c>
      <c r="AA157">
        <v>1200</v>
      </c>
      <c r="AB157">
        <v>1277</v>
      </c>
      <c r="AC157" s="1">
        <f>(Table2[[#This Row],[Close Price]]/Table2[[#This Row],[Day Low]])-1</f>
        <v>4.9583333333333979E-3</v>
      </c>
      <c r="AD157" s="1">
        <f>(Table2[[#This Row],[Day High]]/Table2[[#This Row],[Close Price]])-1</f>
        <v>3.6527219204776307E-2</v>
      </c>
      <c r="AE157" s="1">
        <f>(Table2[[#This Row],[Close Price]]/Table2[[#This Row],[Current Week Low]])-1</f>
        <v>4.9583333333333979E-3</v>
      </c>
      <c r="AF157" s="1">
        <f>(Table2[[#This Row],[Current Week High]]/Table2[[#This Row],[Close Price]])-1</f>
        <v>5.8916207139599441E-2</v>
      </c>
      <c r="AG157" s="1">
        <f>(Table2[[#This Row],[Close Price]]/Table2[[#This Row],[Current Month Low]])-1</f>
        <v>4.9583333333333979E-3</v>
      </c>
      <c r="AH157" s="1">
        <f>(Table2[[#This Row],[Current Month High]]/Table2[[#This Row],[Close Price]])-1</f>
        <v>5.8916207139599441E-2</v>
      </c>
      <c r="AI157">
        <v>32.070152162195697</v>
      </c>
      <c r="AJ157">
        <v>97.6967213114754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</v>
      </c>
      <c r="AM157">
        <v>0</v>
      </c>
      <c r="AN157">
        <v>-2.19</v>
      </c>
      <c r="AO157" t="s">
        <v>3174</v>
      </c>
      <c r="AP157">
        <v>7.4831952494835E-2</v>
      </c>
      <c r="AQ157">
        <f>(Table2[[#This Row],[Sharpe Ratio]]-AVERAGE(Table2[Sharpe Ratio]))/_xlfn.STDEV.P(Table2[Sharpe Ratio])</f>
        <v>0.13602090290812635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1.1276223849032818</v>
      </c>
      <c r="AS157">
        <f>_xlfn.RANK.AVG(Table2[[#This Row],[1Y Return vs Nifty Z-Score]],Table2[1Y Return vs Nifty Z-Score])</f>
        <v>266</v>
      </c>
      <c r="AT157">
        <f>_xlfn.RANK.AVG(Table2[[#This Row],[6M Return vs Nifty Z-Score]],Table2[6M Return vs Nifty Z-Score])</f>
        <v>51</v>
      </c>
      <c r="AU157">
        <f>_xlfn.RANK.AVG(Table2[[#This Row],[Sharpe Ratio Z-Score]],Table2[Sharpe Ratio Z-Score])</f>
        <v>312</v>
      </c>
      <c r="AV157">
        <f>(Table2[[#This Row],[Rank 1Y]]+Table2[[#This Row],[Rank 6M]]+Table2[[#This Row],[Rank Sharpe]])/3</f>
        <v>209.66666666666666</v>
      </c>
    </row>
    <row r="158" spans="1:48" x14ac:dyDescent="0.3">
      <c r="A158" t="s">
        <v>863</v>
      </c>
      <c r="B158" t="s">
        <v>864</v>
      </c>
      <c r="C158" t="s">
        <v>3136</v>
      </c>
      <c r="D158" t="s">
        <v>774</v>
      </c>
      <c r="E158">
        <v>18343.7287129</v>
      </c>
      <c r="F158">
        <v>445.85</v>
      </c>
      <c r="G158">
        <v>24.718375043287399</v>
      </c>
      <c r="H158">
        <f>(Table2[[#This Row],[1Y Return vs Nifty]]-AVERAGE(Table2[1Y Return vs Nifty]))/_xlfn.STDEV.P(Table2[1Y Return vs Nifty])</f>
        <v>-1.6417370932829212E-3</v>
      </c>
      <c r="I158">
        <v>18.322365873608</v>
      </c>
      <c r="J158">
        <f>(Table2[[#This Row],[1M Return vs Nifty]]-AVERAGE(Table2[1M Return vs Nifty]))/_xlfn.STDEV.P(Table2[1M Return vs Nifty])</f>
        <v>1.4179401615075449</v>
      </c>
      <c r="K158">
        <v>17.425927456066599</v>
      </c>
      <c r="L158">
        <f>(Table2[[#This Row],[6M Return vs Nifty]]-AVERAGE(Table2[6M Return vs Nifty]))/_xlfn.STDEV.P(Table2[6M Return vs Nifty])</f>
        <v>0.14808123403489065</v>
      </c>
      <c r="M158">
        <v>8.0413722784713606</v>
      </c>
      <c r="N158">
        <f>(Table2[[#This Row],[1W Return vs Nifty]]-AVERAGE(Table2[1W Return vs Nifty]))/_xlfn.STDEV.P(Table2[1W Return vs Nifty])</f>
        <v>1.03780927070077</v>
      </c>
      <c r="O158">
        <v>415.45</v>
      </c>
      <c r="P158">
        <v>388.50814914459397</v>
      </c>
      <c r="Q158">
        <v>341.010024414893</v>
      </c>
      <c r="R158">
        <v>68.842711920195697</v>
      </c>
      <c r="S158" s="1">
        <f>(Table2[[#This Row],[Close Price]]-Table2[[#This Row],[20D EMA]])/Table2[[#This Row],[20D EMA]]</f>
        <v>7.3173667107955309E-2</v>
      </c>
      <c r="T158" s="1">
        <f>(Table2[[#This Row],[Close Price]]-Table2[[#This Row],[50D EMA]])/Table2[[#This Row],[50D EMA]]</f>
        <v>0.14759497575960681</v>
      </c>
      <c r="U158" s="1">
        <f>(Table2[[#This Row],[Close Price]]-Table2[[#This Row],[200D EMA]])/Table2[[#This Row],[200D EMA]]</f>
        <v>0.30743957091874957</v>
      </c>
      <c r="V158">
        <v>1.39548515345128</v>
      </c>
      <c r="W158">
        <v>441.45</v>
      </c>
      <c r="X158">
        <v>457.1</v>
      </c>
      <c r="Y158">
        <v>407.25</v>
      </c>
      <c r="Z158">
        <v>463.5</v>
      </c>
      <c r="AA158">
        <v>407.25</v>
      </c>
      <c r="AB158">
        <v>463.5</v>
      </c>
      <c r="AC158" s="1">
        <f>(Table2[[#This Row],[Close Price]]/Table2[[#This Row],[Day Low]])-1</f>
        <v>9.9671536980405762E-3</v>
      </c>
      <c r="AD158" s="1">
        <f>(Table2[[#This Row],[Day High]]/Table2[[#This Row],[Close Price]])-1</f>
        <v>2.5232701581249239E-2</v>
      </c>
      <c r="AE158" s="1">
        <f>(Table2[[#This Row],[Close Price]]/Table2[[#This Row],[Current Week Low]])-1</f>
        <v>9.4782074892572288E-2</v>
      </c>
      <c r="AF158" s="1">
        <f>(Table2[[#This Row],[Current Week High]]/Table2[[#This Row],[Close Price]])-1</f>
        <v>3.9587305147471108E-2</v>
      </c>
      <c r="AG158" s="1">
        <f>(Table2[[#This Row],[Close Price]]/Table2[[#This Row],[Current Month Low]])-1</f>
        <v>9.4782074892572288E-2</v>
      </c>
      <c r="AH158" s="1">
        <f>(Table2[[#This Row],[Current Month High]]/Table2[[#This Row],[Close Price]])-1</f>
        <v>3.9587305147471108E-2</v>
      </c>
      <c r="AI158">
        <v>3.9587305147471099</v>
      </c>
      <c r="AJ158">
        <v>94.016536118363803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0.14000000000000001</v>
      </c>
      <c r="AM158" t="s">
        <v>3176</v>
      </c>
      <c r="AN158">
        <v>13.16</v>
      </c>
      <c r="AO158" t="s">
        <v>3176</v>
      </c>
      <c r="AP158">
        <v>0.18891542591420299</v>
      </c>
      <c r="AQ158">
        <f>(Table2[[#This Row],[Sharpe Ratio]]-AVERAGE(Table2[Sharpe Ratio]))/_xlfn.STDEV.P(Table2[Sharpe Ratio])</f>
        <v>1.4634320306756901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4.0656209598256119</v>
      </c>
      <c r="AS158">
        <f>_xlfn.RANK.AVG(Table2[[#This Row],[1Y Return vs Nifty Z-Score]],Table2[1Y Return vs Nifty Z-Score])</f>
        <v>299</v>
      </c>
      <c r="AT158">
        <f>_xlfn.RANK.AVG(Table2[[#This Row],[6M Return vs Nifty Z-Score]],Table2[6M Return vs Nifty Z-Score])</f>
        <v>276</v>
      </c>
      <c r="AU158">
        <f>_xlfn.RANK.AVG(Table2[[#This Row],[Sharpe Ratio Z-Score]],Table2[Sharpe Ratio Z-Score])</f>
        <v>56</v>
      </c>
      <c r="AV158">
        <f>(Table2[[#This Row],[Rank 1Y]]+Table2[[#This Row],[Rank 6M]]+Table2[[#This Row],[Rank Sharpe]])/3</f>
        <v>210.33333333333334</v>
      </c>
    </row>
    <row r="159" spans="1:48" x14ac:dyDescent="0.3">
      <c r="A159" t="s">
        <v>1010</v>
      </c>
      <c r="B159" t="s">
        <v>1011</v>
      </c>
      <c r="C159" t="s">
        <v>3133</v>
      </c>
      <c r="D159" t="s">
        <v>54</v>
      </c>
      <c r="E159">
        <v>14096.923713599999</v>
      </c>
      <c r="F159">
        <v>1150.5</v>
      </c>
      <c r="G159">
        <v>56.096944291209603</v>
      </c>
      <c r="H159">
        <f>(Table2[[#This Row],[1Y Return vs Nifty]]-AVERAGE(Table2[1Y Return vs Nifty]))/_xlfn.STDEV.P(Table2[1Y Return vs Nifty])</f>
        <v>0.52970141512962332</v>
      </c>
      <c r="I159">
        <v>12.8176471641648</v>
      </c>
      <c r="J159">
        <f>(Table2[[#This Row],[1M Return vs Nifty]]-AVERAGE(Table2[1M Return vs Nifty]))/_xlfn.STDEV.P(Table2[1M Return vs Nifty])</f>
        <v>0.94254074963541346</v>
      </c>
      <c r="K159">
        <v>45.662096768269301</v>
      </c>
      <c r="L159">
        <f>(Table2[[#This Row],[6M Return vs Nifty]]-AVERAGE(Table2[6M Return vs Nifty]))/_xlfn.STDEV.P(Table2[6M Return vs Nifty])</f>
        <v>1.0663705200290043</v>
      </c>
      <c r="M159">
        <v>8.6985291511789402</v>
      </c>
      <c r="N159">
        <f>(Table2[[#This Row],[1W Return vs Nifty]]-AVERAGE(Table2[1W Return vs Nifty]))/_xlfn.STDEV.P(Table2[1W Return vs Nifty])</f>
        <v>1.1606447232148172</v>
      </c>
      <c r="O159">
        <v>1028.76</v>
      </c>
      <c r="P159">
        <v>960.54549378871695</v>
      </c>
      <c r="Q159">
        <v>827.863962449371</v>
      </c>
      <c r="R159">
        <v>80.452737658544393</v>
      </c>
      <c r="S159" s="1">
        <f>(Table2[[#This Row],[Close Price]]-Table2[[#This Row],[20D EMA]])/Table2[[#This Row],[20D EMA]]</f>
        <v>0.11833663828298147</v>
      </c>
      <c r="T159" s="1">
        <f>(Table2[[#This Row],[Close Price]]-Table2[[#This Row],[50D EMA]])/Table2[[#This Row],[50D EMA]]</f>
        <v>0.1977569073402636</v>
      </c>
      <c r="U159" s="1">
        <f>(Table2[[#This Row],[Close Price]]-Table2[[#This Row],[200D EMA]])/Table2[[#This Row],[200D EMA]]</f>
        <v>0.38972108001423023</v>
      </c>
      <c r="V159">
        <v>1.37319836694099</v>
      </c>
      <c r="W159">
        <v>1093</v>
      </c>
      <c r="X159">
        <v>1175</v>
      </c>
      <c r="Y159">
        <v>1031.9000000000001</v>
      </c>
      <c r="Z159">
        <v>1175</v>
      </c>
      <c r="AA159">
        <v>1031.9000000000001</v>
      </c>
      <c r="AB159">
        <v>1175</v>
      </c>
      <c r="AC159" s="1">
        <f>(Table2[[#This Row],[Close Price]]/Table2[[#This Row],[Day Low]])-1</f>
        <v>5.2607502287282726E-2</v>
      </c>
      <c r="AD159" s="1">
        <f>(Table2[[#This Row],[Day High]]/Table2[[#This Row],[Close Price]])-1</f>
        <v>2.1295089091699193E-2</v>
      </c>
      <c r="AE159" s="1">
        <f>(Table2[[#This Row],[Close Price]]/Table2[[#This Row],[Current Week Low]])-1</f>
        <v>0.11493361759860443</v>
      </c>
      <c r="AF159" s="1">
        <f>(Table2[[#This Row],[Current Week High]]/Table2[[#This Row],[Close Price]])-1</f>
        <v>2.1295089091699193E-2</v>
      </c>
      <c r="AG159" s="1">
        <f>(Table2[[#This Row],[Close Price]]/Table2[[#This Row],[Current Month Low]])-1</f>
        <v>0.11493361759860443</v>
      </c>
      <c r="AH159" s="1">
        <f>(Table2[[#This Row],[Current Month High]]/Table2[[#This Row],[Close Price]])-1</f>
        <v>2.1295089091699193E-2</v>
      </c>
      <c r="AI159">
        <v>2.12950890916991</v>
      </c>
      <c r="AJ159">
        <v>88.297872340425499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0.16</v>
      </c>
      <c r="AM159" t="s">
        <v>3176</v>
      </c>
      <c r="AN159">
        <v>12.32</v>
      </c>
      <c r="AO159" t="s">
        <v>3176</v>
      </c>
      <c r="AP159">
        <v>5.0288587721633998E-2</v>
      </c>
      <c r="AQ159">
        <f>(Table2[[#This Row],[Sharpe Ratio]]-AVERAGE(Table2[Sharpe Ratio]))/_xlfn.STDEV.P(Table2[Sharpe Ratio])</f>
        <v>-0.14955188459848601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3.5497055234103723</v>
      </c>
      <c r="AS159">
        <f>_xlfn.RANK.AVG(Table2[[#This Row],[1Y Return vs Nifty Z-Score]],Table2[1Y Return vs Nifty Z-Score])</f>
        <v>164</v>
      </c>
      <c r="AT159">
        <f>_xlfn.RANK.AVG(Table2[[#This Row],[6M Return vs Nifty Z-Score]],Table2[6M Return vs Nifty Z-Score])</f>
        <v>90</v>
      </c>
      <c r="AU159">
        <f>_xlfn.RANK.AVG(Table2[[#This Row],[Sharpe Ratio Z-Score]],Table2[Sharpe Ratio Z-Score])</f>
        <v>378</v>
      </c>
      <c r="AV159">
        <f>(Table2[[#This Row],[Rank 1Y]]+Table2[[#This Row],[Rank 6M]]+Table2[[#This Row],[Rank Sharpe]])/3</f>
        <v>210.66666666666666</v>
      </c>
    </row>
    <row r="160" spans="1:48" x14ac:dyDescent="0.3">
      <c r="A160" t="s">
        <v>158</v>
      </c>
      <c r="B160" t="s">
        <v>159</v>
      </c>
      <c r="C160" t="s">
        <v>3137</v>
      </c>
      <c r="D160" t="s">
        <v>160</v>
      </c>
      <c r="E160">
        <v>179496.90589687999</v>
      </c>
      <c r="F160">
        <v>459.8</v>
      </c>
      <c r="G160">
        <v>66.645384488572603</v>
      </c>
      <c r="H160">
        <f>(Table2[[#This Row],[1Y Return vs Nifty]]-AVERAGE(Table2[1Y Return vs Nifty]))/_xlfn.STDEV.P(Table2[1Y Return vs Nifty])</f>
        <v>0.70832146058860501</v>
      </c>
      <c r="I160">
        <v>7.2723280674353701</v>
      </c>
      <c r="J160">
        <f>(Table2[[#This Row],[1M Return vs Nifty]]-AVERAGE(Table2[1M Return vs Nifty]))/_xlfn.STDEV.P(Table2[1M Return vs Nifty])</f>
        <v>0.46363500051764883</v>
      </c>
      <c r="K160">
        <v>52.208336940934203</v>
      </c>
      <c r="L160">
        <f>(Table2[[#This Row],[6M Return vs Nifty]]-AVERAGE(Table2[6M Return vs Nifty]))/_xlfn.STDEV.P(Table2[6M Return vs Nifty])</f>
        <v>1.2792656244475964</v>
      </c>
      <c r="M160">
        <v>1.79998074482036</v>
      </c>
      <c r="N160">
        <f>(Table2[[#This Row],[1W Return vs Nifty]]-AVERAGE(Table2[1W Return vs Nifty]))/_xlfn.STDEV.P(Table2[1W Return vs Nifty])</f>
        <v>-0.12882868926546828</v>
      </c>
      <c r="O160">
        <v>455.12</v>
      </c>
      <c r="P160">
        <v>445.90062832862498</v>
      </c>
      <c r="Q160">
        <v>377.13639517756798</v>
      </c>
      <c r="R160">
        <v>52.210123856465898</v>
      </c>
      <c r="S160" s="1">
        <f>(Table2[[#This Row],[Close Price]]-Table2[[#This Row],[20D EMA]])/Table2[[#This Row],[20D EMA]]</f>
        <v>1.0283002285111633E-2</v>
      </c>
      <c r="T160" s="1">
        <f>(Table2[[#This Row],[Close Price]]-Table2[[#This Row],[50D EMA]])/Table2[[#This Row],[50D EMA]]</f>
        <v>3.1171455674943158E-2</v>
      </c>
      <c r="U160" s="1">
        <f>(Table2[[#This Row],[Close Price]]-Table2[[#This Row],[200D EMA]])/Table2[[#This Row],[200D EMA]]</f>
        <v>0.21918755622488079</v>
      </c>
      <c r="V160">
        <v>0.77888904014747895</v>
      </c>
      <c r="W160">
        <v>457.2</v>
      </c>
      <c r="X160">
        <v>470.35</v>
      </c>
      <c r="Y160">
        <v>455</v>
      </c>
      <c r="Z160">
        <v>473.65</v>
      </c>
      <c r="AA160">
        <v>455</v>
      </c>
      <c r="AB160">
        <v>473.65</v>
      </c>
      <c r="AC160" s="1">
        <f>(Table2[[#This Row],[Close Price]]/Table2[[#This Row],[Day Low]])-1</f>
        <v>5.6867891513561197E-3</v>
      </c>
      <c r="AD160" s="1">
        <f>(Table2[[#This Row],[Day High]]/Table2[[#This Row],[Close Price]])-1</f>
        <v>2.2944758590691672E-2</v>
      </c>
      <c r="AE160" s="1">
        <f>(Table2[[#This Row],[Close Price]]/Table2[[#This Row],[Current Week Low]])-1</f>
        <v>1.0549450549450556E-2</v>
      </c>
      <c r="AF160" s="1">
        <f>(Table2[[#This Row],[Current Week High]]/Table2[[#This Row],[Close Price]])-1</f>
        <v>3.0121792083514398E-2</v>
      </c>
      <c r="AG160" s="1">
        <f>(Table2[[#This Row],[Close Price]]/Table2[[#This Row],[Current Month Low]])-1</f>
        <v>1.0549450549450556E-2</v>
      </c>
      <c r="AH160" s="1">
        <f>(Table2[[#This Row],[Current Month High]]/Table2[[#This Row],[Close Price]])-1</f>
        <v>3.0121792083514398E-2</v>
      </c>
      <c r="AI160">
        <v>10.2109612875163</v>
      </c>
      <c r="AJ160">
        <v>121.05769230769199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0.09</v>
      </c>
      <c r="AM160" t="s">
        <v>3176</v>
      </c>
      <c r="AN160">
        <v>0.99</v>
      </c>
      <c r="AO160" t="s">
        <v>3176</v>
      </c>
      <c r="AP160">
        <v>3.4615036524926E-2</v>
      </c>
      <c r="AQ160">
        <f>(Table2[[#This Row],[Sharpe Ratio]]-AVERAGE(Table2[Sharpe Ratio]))/_xlfn.STDEV.P(Table2[Sharpe Ratio])</f>
        <v>-0.33192051036486014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1.9904728859235217</v>
      </c>
      <c r="AS160">
        <f>_xlfn.RANK.AVG(Table2[[#This Row],[1Y Return vs Nifty Z-Score]],Table2[1Y Return vs Nifty Z-Score])</f>
        <v>136</v>
      </c>
      <c r="AT160">
        <f>_xlfn.RANK.AVG(Table2[[#This Row],[6M Return vs Nifty Z-Score]],Table2[6M Return vs Nifty Z-Score])</f>
        <v>67</v>
      </c>
      <c r="AU160">
        <f>_xlfn.RANK.AVG(Table2[[#This Row],[Sharpe Ratio Z-Score]],Table2[Sharpe Ratio Z-Score])</f>
        <v>431</v>
      </c>
      <c r="AV160">
        <f>(Table2[[#This Row],[Rank 1Y]]+Table2[[#This Row],[Rank 6M]]+Table2[[#This Row],[Rank Sharpe]])/3</f>
        <v>211.33333333333334</v>
      </c>
    </row>
    <row r="161" spans="1:48" x14ac:dyDescent="0.3">
      <c r="A161" t="s">
        <v>446</v>
      </c>
      <c r="B161" t="s">
        <v>447</v>
      </c>
      <c r="C161" t="s">
        <v>3143</v>
      </c>
      <c r="D161" t="s">
        <v>382</v>
      </c>
      <c r="E161">
        <v>49804.465417585001</v>
      </c>
      <c r="F161">
        <v>1691.15</v>
      </c>
      <c r="G161">
        <v>21.836275385554401</v>
      </c>
      <c r="H161">
        <f>(Table2[[#This Row],[1Y Return vs Nifty]]-AVERAGE(Table2[1Y Return vs Nifty]))/_xlfn.STDEV.P(Table2[1Y Return vs Nifty])</f>
        <v>-5.0445234316529121E-2</v>
      </c>
      <c r="I161">
        <v>2.5896796692909798</v>
      </c>
      <c r="J161">
        <f>(Table2[[#This Row],[1M Return vs Nifty]]-AVERAGE(Table2[1M Return vs Nifty]))/_xlfn.STDEV.P(Table2[1M Return vs Nifty])</f>
        <v>5.9231358481779448E-2</v>
      </c>
      <c r="K161">
        <v>43.3412805025675</v>
      </c>
      <c r="L161">
        <f>(Table2[[#This Row],[6M Return vs Nifty]]-AVERAGE(Table2[6M Return vs Nifty]))/_xlfn.STDEV.P(Table2[6M Return vs Nifty])</f>
        <v>0.99089354268159169</v>
      </c>
      <c r="M161">
        <v>0.73334039327186396</v>
      </c>
      <c r="N161">
        <f>(Table2[[#This Row],[1W Return vs Nifty]]-AVERAGE(Table2[1W Return vs Nifty]))/_xlfn.STDEV.P(Table2[1W Return vs Nifty])</f>
        <v>-0.32820460039666549</v>
      </c>
      <c r="O161">
        <v>1716.83</v>
      </c>
      <c r="P161">
        <v>1644.6125980157501</v>
      </c>
      <c r="Q161">
        <v>1373.2002645601201</v>
      </c>
      <c r="R161">
        <v>34.9272262870942</v>
      </c>
      <c r="S161" s="1">
        <f>(Table2[[#This Row],[Close Price]]-Table2[[#This Row],[20D EMA]])/Table2[[#This Row],[20D EMA]]</f>
        <v>-1.4957800131637866E-2</v>
      </c>
      <c r="T161" s="1">
        <f>(Table2[[#This Row],[Close Price]]-Table2[[#This Row],[50D EMA]])/Table2[[#This Row],[50D EMA]]</f>
        <v>2.8296877964085924E-2</v>
      </c>
      <c r="U161" s="1">
        <f>(Table2[[#This Row],[Close Price]]-Table2[[#This Row],[200D EMA]])/Table2[[#This Row],[200D EMA]]</f>
        <v>0.23153923258362424</v>
      </c>
      <c r="V161">
        <v>0.54271789894128297</v>
      </c>
      <c r="W161">
        <v>1681</v>
      </c>
      <c r="X161">
        <v>1725</v>
      </c>
      <c r="Y161">
        <v>1681</v>
      </c>
      <c r="Z161">
        <v>1773.55</v>
      </c>
      <c r="AA161">
        <v>1681</v>
      </c>
      <c r="AB161">
        <v>1773.55</v>
      </c>
      <c r="AC161" s="1">
        <f>(Table2[[#This Row],[Close Price]]/Table2[[#This Row],[Day Low]])-1</f>
        <v>6.0380725758477638E-3</v>
      </c>
      <c r="AD161" s="1">
        <f>(Table2[[#This Row],[Day High]]/Table2[[#This Row],[Close Price]])-1</f>
        <v>2.0015965467285568E-2</v>
      </c>
      <c r="AE161" s="1">
        <f>(Table2[[#This Row],[Close Price]]/Table2[[#This Row],[Current Week Low]])-1</f>
        <v>6.0380725758477638E-3</v>
      </c>
      <c r="AF161" s="1">
        <f>(Table2[[#This Row],[Current Week High]]/Table2[[#This Row],[Close Price]])-1</f>
        <v>4.8724240901161897E-2</v>
      </c>
      <c r="AG161" s="1">
        <f>(Table2[[#This Row],[Close Price]]/Table2[[#This Row],[Current Month Low]])-1</f>
        <v>6.0380725758477638E-3</v>
      </c>
      <c r="AH161" s="1">
        <f>(Table2[[#This Row],[Current Month High]]/Table2[[#This Row],[Close Price]])-1</f>
        <v>4.8724240901161897E-2</v>
      </c>
      <c r="AI161">
        <v>5.7860036070129697</v>
      </c>
      <c r="AJ161">
        <v>65.953584220597605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0.05</v>
      </c>
      <c r="AM161" t="s">
        <v>3176</v>
      </c>
      <c r="AN161">
        <v>-4.0199999999999996</v>
      </c>
      <c r="AO161" t="s">
        <v>3174</v>
      </c>
      <c r="AP161">
        <v>0.10026398350346299</v>
      </c>
      <c r="AQ161">
        <f>(Table2[[#This Row],[Sharpe Ratio]]-AVERAGE(Table2[Sharpe Ratio]))/_xlfn.STDEV.P(Table2[Sharpe Ratio])</f>
        <v>0.43193371087888455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1.1034087773290611</v>
      </c>
      <c r="AS161">
        <f>_xlfn.RANK.AVG(Table2[[#This Row],[1Y Return vs Nifty Z-Score]],Table2[1Y Return vs Nifty Z-Score])</f>
        <v>313</v>
      </c>
      <c r="AT161">
        <f>_xlfn.RANK.AVG(Table2[[#This Row],[6M Return vs Nifty Z-Score]],Table2[6M Return vs Nifty Z-Score])</f>
        <v>100</v>
      </c>
      <c r="AU161">
        <f>_xlfn.RANK.AVG(Table2[[#This Row],[Sharpe Ratio Z-Score]],Table2[Sharpe Ratio Z-Score])</f>
        <v>228</v>
      </c>
      <c r="AV161">
        <f>(Table2[[#This Row],[Rank 1Y]]+Table2[[#This Row],[Rank 6M]]+Table2[[#This Row],[Rank Sharpe]])/3</f>
        <v>213.66666666666666</v>
      </c>
    </row>
    <row r="162" spans="1:48" x14ac:dyDescent="0.3">
      <c r="A162" t="s">
        <v>1635</v>
      </c>
      <c r="B162" t="s">
        <v>1636</v>
      </c>
      <c r="C162" t="s">
        <v>3140</v>
      </c>
      <c r="D162" t="s">
        <v>1396</v>
      </c>
      <c r="E162">
        <v>5593.14064813</v>
      </c>
      <c r="F162">
        <v>774.55</v>
      </c>
      <c r="G162">
        <v>47.008834744933701</v>
      </c>
      <c r="H162">
        <f>(Table2[[#This Row],[1Y Return vs Nifty]]-AVERAGE(Table2[1Y Return vs Nifty]))/_xlfn.STDEV.P(Table2[1Y Return vs Nifty])</f>
        <v>0.37580960649067208</v>
      </c>
      <c r="I162">
        <v>38.723884277816602</v>
      </c>
      <c r="J162">
        <f>(Table2[[#This Row],[1M Return vs Nifty]]-AVERAGE(Table2[1M Return vs Nifty]))/_xlfn.STDEV.P(Table2[1M Return vs Nifty])</f>
        <v>3.1798594098101107</v>
      </c>
      <c r="K162">
        <v>73.157046424784994</v>
      </c>
      <c r="L162">
        <f>(Table2[[#This Row],[6M Return vs Nifty]]-AVERAGE(Table2[6M Return vs Nifty]))/_xlfn.STDEV.P(Table2[6M Return vs Nifty])</f>
        <v>1.960554054961076</v>
      </c>
      <c r="M162">
        <v>5.0239598163022103</v>
      </c>
      <c r="N162">
        <f>(Table2[[#This Row],[1W Return vs Nifty]]-AVERAGE(Table2[1W Return vs Nifty]))/_xlfn.STDEV.P(Table2[1W Return vs Nifty])</f>
        <v>0.4737959572814614</v>
      </c>
      <c r="O162">
        <v>731.27</v>
      </c>
      <c r="P162">
        <v>647.10266345258196</v>
      </c>
      <c r="Q162">
        <v>524.16393305223801</v>
      </c>
      <c r="R162">
        <v>58.286572055096599</v>
      </c>
      <c r="S162" s="1">
        <f>(Table2[[#This Row],[Close Price]]-Table2[[#This Row],[20D EMA]])/Table2[[#This Row],[20D EMA]]</f>
        <v>5.9184706059321419E-2</v>
      </c>
      <c r="T162" s="1">
        <f>(Table2[[#This Row],[Close Price]]-Table2[[#This Row],[50D EMA]])/Table2[[#This Row],[50D EMA]]</f>
        <v>0.19695072164813768</v>
      </c>
      <c r="U162" s="1">
        <f>(Table2[[#This Row],[Close Price]]-Table2[[#This Row],[200D EMA]])/Table2[[#This Row],[200D EMA]]</f>
        <v>0.47768656170169677</v>
      </c>
      <c r="V162">
        <v>0.96501833403364301</v>
      </c>
      <c r="W162">
        <v>770</v>
      </c>
      <c r="X162">
        <v>810.95</v>
      </c>
      <c r="Y162">
        <v>754</v>
      </c>
      <c r="Z162">
        <v>812</v>
      </c>
      <c r="AA162">
        <v>754</v>
      </c>
      <c r="AB162">
        <v>812</v>
      </c>
      <c r="AC162" s="1">
        <f>(Table2[[#This Row],[Close Price]]/Table2[[#This Row],[Day Low]])-1</f>
        <v>5.9090909090908639E-3</v>
      </c>
      <c r="AD162" s="1">
        <f>(Table2[[#This Row],[Day High]]/Table2[[#This Row],[Close Price]])-1</f>
        <v>4.6995029371893482E-2</v>
      </c>
      <c r="AE162" s="1">
        <f>(Table2[[#This Row],[Close Price]]/Table2[[#This Row],[Current Week Low]])-1</f>
        <v>2.7254641909814303E-2</v>
      </c>
      <c r="AF162" s="1">
        <f>(Table2[[#This Row],[Current Week High]]/Table2[[#This Row],[Close Price]])-1</f>
        <v>4.8350655219159488E-2</v>
      </c>
      <c r="AG162" s="1">
        <f>(Table2[[#This Row],[Close Price]]/Table2[[#This Row],[Current Month Low]])-1</f>
        <v>2.7254641909814303E-2</v>
      </c>
      <c r="AH162" s="1">
        <f>(Table2[[#This Row],[Current Month High]]/Table2[[#This Row],[Close Price]])-1</f>
        <v>4.8350655219159488E-2</v>
      </c>
      <c r="AI162">
        <v>11.0063908075656</v>
      </c>
      <c r="AJ162">
        <v>106.546666666666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0.4</v>
      </c>
      <c r="AM162" t="s">
        <v>3176</v>
      </c>
      <c r="AN162">
        <v>3.23</v>
      </c>
      <c r="AO162" t="s">
        <v>3176</v>
      </c>
      <c r="AP162">
        <v>4.0028142772298998E-2</v>
      </c>
      <c r="AQ162">
        <f>(Table2[[#This Row],[Sharpe Ratio]]-AVERAGE(Table2[Sharpe Ratio]))/_xlfn.STDEV.P(Table2[Sharpe Ratio])</f>
        <v>-0.26893665079970103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5.7210823777436186</v>
      </c>
      <c r="AS162">
        <f>_xlfn.RANK.AVG(Table2[[#This Row],[1Y Return vs Nifty Z-Score]],Table2[1Y Return vs Nifty Z-Score])</f>
        <v>197</v>
      </c>
      <c r="AT162">
        <f>_xlfn.RANK.AVG(Table2[[#This Row],[6M Return vs Nifty Z-Score]],Table2[6M Return vs Nifty Z-Score])</f>
        <v>32</v>
      </c>
      <c r="AU162">
        <f>_xlfn.RANK.AVG(Table2[[#This Row],[Sharpe Ratio Z-Score]],Table2[Sharpe Ratio Z-Score])</f>
        <v>414</v>
      </c>
      <c r="AV162">
        <f>(Table2[[#This Row],[Rank 1Y]]+Table2[[#This Row],[Rank 6M]]+Table2[[#This Row],[Rank Sharpe]])/3</f>
        <v>214.33333333333334</v>
      </c>
    </row>
    <row r="163" spans="1:48" x14ac:dyDescent="0.3">
      <c r="A163" t="s">
        <v>439</v>
      </c>
      <c r="B163" t="s">
        <v>440</v>
      </c>
      <c r="C163" t="s">
        <v>3135</v>
      </c>
      <c r="D163" t="s">
        <v>106</v>
      </c>
      <c r="E163">
        <v>51287.756828924998</v>
      </c>
      <c r="F163">
        <v>130.51</v>
      </c>
      <c r="G163">
        <v>83.605139639685802</v>
      </c>
      <c r="H163">
        <f>(Table2[[#This Row],[1Y Return vs Nifty]]-AVERAGE(Table2[1Y Return vs Nifty]))/_xlfn.STDEV.P(Table2[1Y Return vs Nifty])</f>
        <v>0.99550631250845067</v>
      </c>
      <c r="I163">
        <v>-10.002792915358301</v>
      </c>
      <c r="J163">
        <f>(Table2[[#This Row],[1M Return vs Nifty]]-AVERAGE(Table2[1M Return vs Nifty]))/_xlfn.STDEV.P(Table2[1M Return vs Nifty])</f>
        <v>-1.0282818055403169</v>
      </c>
      <c r="K163">
        <v>-1.32243314539332</v>
      </c>
      <c r="L163">
        <f>(Table2[[#This Row],[6M Return vs Nifty]]-AVERAGE(Table2[6M Return vs Nifty]))/_xlfn.STDEV.P(Table2[6M Return vs Nifty])</f>
        <v>-0.46164802774689284</v>
      </c>
      <c r="M163">
        <v>0.46998049504724598</v>
      </c>
      <c r="N163">
        <f>(Table2[[#This Row],[1W Return vs Nifty]]-AVERAGE(Table2[1W Return vs Nifty]))/_xlfn.STDEV.P(Table2[1W Return vs Nifty])</f>
        <v>-0.37743170828520978</v>
      </c>
      <c r="O163">
        <v>135.74</v>
      </c>
      <c r="P163">
        <v>137.46895660963301</v>
      </c>
      <c r="Q163">
        <v>120.610260807667</v>
      </c>
      <c r="R163">
        <v>30.2934769474098</v>
      </c>
      <c r="S163" s="1">
        <f>(Table2[[#This Row],[Close Price]]-Table2[[#This Row],[20D EMA]])/Table2[[#This Row],[20D EMA]]</f>
        <v>-3.8529541771032988E-2</v>
      </c>
      <c r="T163" s="1">
        <f>(Table2[[#This Row],[Close Price]]-Table2[[#This Row],[50D EMA]])/Table2[[#This Row],[50D EMA]]</f>
        <v>-5.0622022464273053E-2</v>
      </c>
      <c r="U163" s="1">
        <f>(Table2[[#This Row],[Close Price]]-Table2[[#This Row],[200D EMA]])/Table2[[#This Row],[200D EMA]]</f>
        <v>8.2080406144878146E-2</v>
      </c>
      <c r="V163">
        <v>0.49119932407203498</v>
      </c>
      <c r="W163">
        <v>129.80000000000001</v>
      </c>
      <c r="X163">
        <v>133.25</v>
      </c>
      <c r="Y163">
        <v>129.80000000000001</v>
      </c>
      <c r="Z163">
        <v>140</v>
      </c>
      <c r="AA163">
        <v>129.80000000000001</v>
      </c>
      <c r="AB163">
        <v>140</v>
      </c>
      <c r="AC163" s="1">
        <f>(Table2[[#This Row],[Close Price]]/Table2[[#This Row],[Day Low]])-1</f>
        <v>5.4699537750384497E-3</v>
      </c>
      <c r="AD163" s="1">
        <f>(Table2[[#This Row],[Day High]]/Table2[[#This Row],[Close Price]])-1</f>
        <v>2.0994559803846569E-2</v>
      </c>
      <c r="AE163" s="1">
        <f>(Table2[[#This Row],[Close Price]]/Table2[[#This Row],[Current Week Low]])-1</f>
        <v>5.4699537750384497E-3</v>
      </c>
      <c r="AF163" s="1">
        <f>(Table2[[#This Row],[Current Week High]]/Table2[[#This Row],[Close Price]])-1</f>
        <v>7.2714734503103395E-2</v>
      </c>
      <c r="AG163" s="1">
        <f>(Table2[[#This Row],[Close Price]]/Table2[[#This Row],[Current Month Low]])-1</f>
        <v>5.4699537750384497E-3</v>
      </c>
      <c r="AH163" s="1">
        <f>(Table2[[#This Row],[Current Month High]]/Table2[[#This Row],[Close Price]])-1</f>
        <v>7.2714734503103395E-2</v>
      </c>
      <c r="AI163">
        <v>30.641330166270698</v>
      </c>
      <c r="AJ163">
        <v>112.730236348818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-0.05</v>
      </c>
      <c r="AM163" t="s">
        <v>3174</v>
      </c>
      <c r="AN163">
        <v>-4.4000000000000004</v>
      </c>
      <c r="AO163" t="s">
        <v>3174</v>
      </c>
      <c r="AP163">
        <v>0.180029639056627</v>
      </c>
      <c r="AQ163">
        <f>(Table2[[#This Row],[Sharpe Ratio]]-AVERAGE(Table2[Sharpe Ratio]))/_xlfn.STDEV.P(Table2[Sharpe Ratio])</f>
        <v>1.3600420128213189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101</v>
      </c>
      <c r="AT163">
        <f>_xlfn.RANK.AVG(Table2[[#This Row],[6M Return vs Nifty Z-Score]],Table2[6M Return vs Nifty Z-Score])</f>
        <v>477</v>
      </c>
      <c r="AU163">
        <f>_xlfn.RANK.AVG(Table2[[#This Row],[Sharpe Ratio Z-Score]],Table2[Sharpe Ratio Z-Score])</f>
        <v>69</v>
      </c>
      <c r="AV163">
        <f>(Table2[[#This Row],[Rank 1Y]]+Table2[[#This Row],[Rank 6M]]+Table2[[#This Row],[Rank Sharpe]])/3</f>
        <v>215.66666666666666</v>
      </c>
    </row>
    <row r="164" spans="1:48" x14ac:dyDescent="0.3">
      <c r="A164" t="s">
        <v>739</v>
      </c>
      <c r="B164" t="s">
        <v>740</v>
      </c>
      <c r="C164" t="s">
        <v>3132</v>
      </c>
      <c r="D164" t="s">
        <v>46</v>
      </c>
      <c r="E164">
        <v>23150.794201649998</v>
      </c>
      <c r="F164">
        <v>246.15</v>
      </c>
      <c r="G164">
        <v>76.117776982073906</v>
      </c>
      <c r="H164">
        <f>(Table2[[#This Row],[1Y Return vs Nifty]]-AVERAGE(Table2[1Y Return vs Nifty]))/_xlfn.STDEV.P(Table2[1Y Return vs Nifty])</f>
        <v>0.86872045286970956</v>
      </c>
      <c r="I164">
        <v>-12.6245655644415</v>
      </c>
      <c r="J164">
        <f>(Table2[[#This Row],[1M Return vs Nifty]]-AVERAGE(Table2[1M Return vs Nifty]))/_xlfn.STDEV.P(Table2[1M Return vs Nifty])</f>
        <v>-1.2547037611796568</v>
      </c>
      <c r="K164">
        <v>1.48311093101653</v>
      </c>
      <c r="L164">
        <f>(Table2[[#This Row],[6M Return vs Nifty]]-AVERAGE(Table2[6M Return vs Nifty]))/_xlfn.STDEV.P(Table2[6M Return vs Nifty])</f>
        <v>-0.37040685978725651</v>
      </c>
      <c r="M164">
        <v>-2.85352042253515</v>
      </c>
      <c r="N164">
        <f>(Table2[[#This Row],[1W Return vs Nifty]]-AVERAGE(Table2[1W Return vs Nifty]))/_xlfn.STDEV.P(Table2[1W Return vs Nifty])</f>
        <v>-0.99865893133784644</v>
      </c>
      <c r="O164">
        <v>263.02</v>
      </c>
      <c r="P164">
        <v>270.33685271535001</v>
      </c>
      <c r="Q164">
        <v>234.15895552955399</v>
      </c>
      <c r="R164">
        <v>16.304808085504</v>
      </c>
      <c r="S164" s="1">
        <f>(Table2[[#This Row],[Close Price]]-Table2[[#This Row],[20D EMA]])/Table2[[#This Row],[20D EMA]]</f>
        <v>-6.413960915519723E-2</v>
      </c>
      <c r="T164" s="1">
        <f>(Table2[[#This Row],[Close Price]]-Table2[[#This Row],[50D EMA]])/Table2[[#This Row],[50D EMA]]</f>
        <v>-8.9469313829799738E-2</v>
      </c>
      <c r="U164" s="1">
        <f>(Table2[[#This Row],[Close Price]]-Table2[[#This Row],[200D EMA]])/Table2[[#This Row],[200D EMA]]</f>
        <v>5.1208993665555459E-2</v>
      </c>
      <c r="V164">
        <v>0.27021688010428502</v>
      </c>
      <c r="W164">
        <v>243.3</v>
      </c>
      <c r="X164">
        <v>253.45</v>
      </c>
      <c r="Y164">
        <v>243.3</v>
      </c>
      <c r="Z164">
        <v>263.2</v>
      </c>
      <c r="AA164">
        <v>243.3</v>
      </c>
      <c r="AB164">
        <v>263.2</v>
      </c>
      <c r="AC164" s="1">
        <f>(Table2[[#This Row],[Close Price]]/Table2[[#This Row],[Day Low]])-1</f>
        <v>1.1713933415536282E-2</v>
      </c>
      <c r="AD164" s="1">
        <f>(Table2[[#This Row],[Day High]]/Table2[[#This Row],[Close Price]])-1</f>
        <v>2.9656713386146505E-2</v>
      </c>
      <c r="AE164" s="1">
        <f>(Table2[[#This Row],[Close Price]]/Table2[[#This Row],[Current Week Low]])-1</f>
        <v>1.1713933415536282E-2</v>
      </c>
      <c r="AF164" s="1">
        <f>(Table2[[#This Row],[Current Week High]]/Table2[[#This Row],[Close Price]])-1</f>
        <v>6.9266707292301444E-2</v>
      </c>
      <c r="AG164" s="1">
        <f>(Table2[[#This Row],[Close Price]]/Table2[[#This Row],[Current Month Low]])-1</f>
        <v>1.1713933415536282E-2</v>
      </c>
      <c r="AH164" s="1">
        <f>(Table2[[#This Row],[Current Month High]]/Table2[[#This Row],[Close Price]])-1</f>
        <v>6.9266707292301444E-2</v>
      </c>
      <c r="AI164">
        <v>42.839731870810397</v>
      </c>
      <c r="AJ164">
        <v>104.10447761194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-0.11</v>
      </c>
      <c r="AM164" t="s">
        <v>3174</v>
      </c>
      <c r="AN164">
        <v>-7.01</v>
      </c>
      <c r="AO164" t="s">
        <v>3174</v>
      </c>
      <c r="AP164">
        <v>0.165711778258024</v>
      </c>
      <c r="AQ164">
        <f>(Table2[[#This Row],[Sharpe Ratio]]-AVERAGE(Table2[Sharpe Ratio]))/_xlfn.STDEV.P(Table2[Sharpe Ratio])</f>
        <v>1.1934474379872571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114</v>
      </c>
      <c r="AT164">
        <f>_xlfn.RANK.AVG(Table2[[#This Row],[6M Return vs Nifty Z-Score]],Table2[6M Return vs Nifty Z-Score])</f>
        <v>448</v>
      </c>
      <c r="AU164">
        <f>_xlfn.RANK.AVG(Table2[[#This Row],[Sharpe Ratio Z-Score]],Table2[Sharpe Ratio Z-Score])</f>
        <v>87</v>
      </c>
      <c r="AV164">
        <f>(Table2[[#This Row],[Rank 1Y]]+Table2[[#This Row],[Rank 6M]]+Table2[[#This Row],[Rank Sharpe]])/3</f>
        <v>216.33333333333334</v>
      </c>
    </row>
    <row r="165" spans="1:48" x14ac:dyDescent="0.3">
      <c r="A165" t="s">
        <v>1000</v>
      </c>
      <c r="B165" t="s">
        <v>1001</v>
      </c>
      <c r="C165" t="s">
        <v>3128</v>
      </c>
      <c r="D165" t="s">
        <v>21</v>
      </c>
      <c r="E165">
        <v>14713.99051616</v>
      </c>
      <c r="F165">
        <v>2610.4</v>
      </c>
      <c r="G165">
        <v>181.54117565068901</v>
      </c>
      <c r="H165">
        <f>(Table2[[#This Row],[1Y Return vs Nifty]]-AVERAGE(Table2[1Y Return vs Nifty]))/_xlfn.STDEV.P(Table2[1Y Return vs Nifty])</f>
        <v>2.6538879193673508</v>
      </c>
      <c r="I165">
        <v>12.3168394829395</v>
      </c>
      <c r="J165">
        <f>(Table2[[#This Row],[1M Return vs Nifty]]-AVERAGE(Table2[1M Return vs Nifty]))/_xlfn.STDEV.P(Table2[1M Return vs Nifty])</f>
        <v>0.89928991527268254</v>
      </c>
      <c r="K165">
        <v>46.222787600616101</v>
      </c>
      <c r="L165">
        <f>(Table2[[#This Row],[6M Return vs Nifty]]-AVERAGE(Table2[6M Return vs Nifty]))/_xlfn.STDEV.P(Table2[6M Return vs Nifty])</f>
        <v>1.0846051600896403</v>
      </c>
      <c r="M165">
        <v>3.6745567816668001</v>
      </c>
      <c r="N165">
        <f>(Table2[[#This Row],[1W Return vs Nifty]]-AVERAGE(Table2[1W Return vs Nifty]))/_xlfn.STDEV.P(Table2[1W Return vs Nifty])</f>
        <v>0.22156617887202784</v>
      </c>
      <c r="O165">
        <v>2568.13</v>
      </c>
      <c r="P165">
        <v>2463.7768275680401</v>
      </c>
      <c r="Q165">
        <v>1883.30783510077</v>
      </c>
      <c r="R165">
        <v>50.696686262322999</v>
      </c>
      <c r="S165" s="1">
        <f>(Table2[[#This Row],[Close Price]]-Table2[[#This Row],[20D EMA]])/Table2[[#This Row],[20D EMA]]</f>
        <v>1.6459447146367195E-2</v>
      </c>
      <c r="T165" s="1">
        <f>(Table2[[#This Row],[Close Price]]-Table2[[#This Row],[50D EMA]])/Table2[[#This Row],[50D EMA]]</f>
        <v>5.9511547795783812E-2</v>
      </c>
      <c r="U165" s="1">
        <f>(Table2[[#This Row],[Close Price]]-Table2[[#This Row],[200D EMA]])/Table2[[#This Row],[200D EMA]]</f>
        <v>0.38607186321206249</v>
      </c>
      <c r="V165">
        <v>0.96814240519178196</v>
      </c>
      <c r="W165">
        <v>2600</v>
      </c>
      <c r="X165">
        <v>2706.2</v>
      </c>
      <c r="Y165">
        <v>2600</v>
      </c>
      <c r="Z165">
        <v>2925</v>
      </c>
      <c r="AA165">
        <v>2600</v>
      </c>
      <c r="AB165">
        <v>2925</v>
      </c>
      <c r="AC165" s="1">
        <f>(Table2[[#This Row],[Close Price]]/Table2[[#This Row],[Day Low]])-1</f>
        <v>4.0000000000000036E-3</v>
      </c>
      <c r="AD165" s="1">
        <f>(Table2[[#This Row],[Day High]]/Table2[[#This Row],[Close Price]])-1</f>
        <v>3.669935642047184E-2</v>
      </c>
      <c r="AE165" s="1">
        <f>(Table2[[#This Row],[Close Price]]/Table2[[#This Row],[Current Week Low]])-1</f>
        <v>4.0000000000000036E-3</v>
      </c>
      <c r="AF165" s="1">
        <f>(Table2[[#This Row],[Current Week High]]/Table2[[#This Row],[Close Price]])-1</f>
        <v>0.12051792828685248</v>
      </c>
      <c r="AG165" s="1">
        <f>(Table2[[#This Row],[Close Price]]/Table2[[#This Row],[Current Month Low]])-1</f>
        <v>4.0000000000000036E-3</v>
      </c>
      <c r="AH165" s="1">
        <f>(Table2[[#This Row],[Current Month High]]/Table2[[#This Row],[Close Price]])-1</f>
        <v>0.12051792828685248</v>
      </c>
      <c r="AI165">
        <v>12.051792828685199</v>
      </c>
      <c r="AJ165">
        <v>253.42539940427801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-0.1</v>
      </c>
      <c r="AM165" t="s">
        <v>3174</v>
      </c>
      <c r="AN165">
        <v>4.18</v>
      </c>
      <c r="AO165" t="s">
        <v>3176</v>
      </c>
      <c r="AQ165">
        <f>(Table2[[#This Row],[Sharpe Ratio]]-AVERAGE(Table2[Sharpe Ratio]))/_xlfn.STDEV.P(Table2[Sharpe Ratio])</f>
        <v>-0.73468160532523463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4.1246675682764664</v>
      </c>
      <c r="AS165">
        <f>_xlfn.RANK.AVG(Table2[[#This Row],[1Y Return vs Nifty Z-Score]],Table2[1Y Return vs Nifty Z-Score])</f>
        <v>18</v>
      </c>
      <c r="AT165">
        <f>_xlfn.RANK.AVG(Table2[[#This Row],[6M Return vs Nifty Z-Score]],Table2[6M Return vs Nifty Z-Score])</f>
        <v>88</v>
      </c>
      <c r="AU165">
        <f>_xlfn.RANK.AVG(Table2[[#This Row],[Sharpe Ratio Z-Score]],Table2[Sharpe Ratio Z-Score])</f>
        <v>544</v>
      </c>
      <c r="AV165">
        <f>(Table2[[#This Row],[Rank 1Y]]+Table2[[#This Row],[Rank 6M]]+Table2[[#This Row],[Rank Sharpe]])/3</f>
        <v>216.66666666666666</v>
      </c>
    </row>
    <row r="166" spans="1:48" x14ac:dyDescent="0.3">
      <c r="A166" t="s">
        <v>200</v>
      </c>
      <c r="B166" t="s">
        <v>201</v>
      </c>
      <c r="C166" t="s">
        <v>3134</v>
      </c>
      <c r="D166" t="s">
        <v>202</v>
      </c>
      <c r="E166">
        <v>127281.52251757801</v>
      </c>
      <c r="F166">
        <v>187.83</v>
      </c>
      <c r="G166">
        <v>62.810583314467202</v>
      </c>
      <c r="H166">
        <f>(Table2[[#This Row],[1Y Return vs Nifty]]-AVERAGE(Table2[1Y Return vs Nifty]))/_xlfn.STDEV.P(Table2[1Y Return vs Nifty])</f>
        <v>0.64338556985699724</v>
      </c>
      <c r="I166">
        <v>1.7323105816037601</v>
      </c>
      <c r="J166">
        <f>(Table2[[#This Row],[1M Return vs Nifty]]-AVERAGE(Table2[1M Return vs Nifty]))/_xlfn.STDEV.P(Table2[1M Return vs Nifty])</f>
        <v>-1.481289001808221E-2</v>
      </c>
      <c r="K166">
        <v>44.842542064215301</v>
      </c>
      <c r="L166">
        <f>(Table2[[#This Row],[6M Return vs Nifty]]-AVERAGE(Table2[6M Return vs Nifty]))/_xlfn.STDEV.P(Table2[6M Return vs Nifty])</f>
        <v>1.0397171770879836</v>
      </c>
      <c r="M166">
        <v>-0.21383513064920601</v>
      </c>
      <c r="N166">
        <f>(Table2[[#This Row],[1W Return vs Nifty]]-AVERAGE(Table2[1W Return vs Nifty]))/_xlfn.STDEV.P(Table2[1W Return vs Nifty])</f>
        <v>-0.50525020232685502</v>
      </c>
      <c r="O166">
        <v>192.17</v>
      </c>
      <c r="P166">
        <v>186.90663351932901</v>
      </c>
      <c r="Q166">
        <v>149.14967308017901</v>
      </c>
      <c r="R166">
        <v>32.849464916186101</v>
      </c>
      <c r="S166" s="1">
        <f>(Table2[[#This Row],[Close Price]]-Table2[[#This Row],[20D EMA]])/Table2[[#This Row],[20D EMA]]</f>
        <v>-2.2584170265910263E-2</v>
      </c>
      <c r="T166" s="1">
        <f>(Table2[[#This Row],[Close Price]]-Table2[[#This Row],[50D EMA]])/Table2[[#This Row],[50D EMA]]</f>
        <v>4.9402552669459776E-3</v>
      </c>
      <c r="U166" s="1">
        <f>(Table2[[#This Row],[Close Price]]-Table2[[#This Row],[200D EMA]])/Table2[[#This Row],[200D EMA]]</f>
        <v>0.25933899901361135</v>
      </c>
      <c r="V166">
        <v>0.51751652847791996</v>
      </c>
      <c r="W166">
        <v>187.4</v>
      </c>
      <c r="X166">
        <v>193.85</v>
      </c>
      <c r="Y166">
        <v>187.4</v>
      </c>
      <c r="Z166">
        <v>195.75</v>
      </c>
      <c r="AA166">
        <v>187.4</v>
      </c>
      <c r="AB166">
        <v>195.75</v>
      </c>
      <c r="AC166" s="1">
        <f>(Table2[[#This Row],[Close Price]]/Table2[[#This Row],[Day Low]])-1</f>
        <v>2.2945570971184548E-3</v>
      </c>
      <c r="AD166" s="1">
        <f>(Table2[[#This Row],[Day High]]/Table2[[#This Row],[Close Price]])-1</f>
        <v>3.2050258212213079E-2</v>
      </c>
      <c r="AE166" s="1">
        <f>(Table2[[#This Row],[Close Price]]/Table2[[#This Row],[Current Week Low]])-1</f>
        <v>2.2945570971184548E-3</v>
      </c>
      <c r="AF166" s="1">
        <f>(Table2[[#This Row],[Current Week High]]/Table2[[#This Row],[Close Price]])-1</f>
        <v>4.2165788212745525E-2</v>
      </c>
      <c r="AG166" s="1">
        <f>(Table2[[#This Row],[Close Price]]/Table2[[#This Row],[Current Month Low]])-1</f>
        <v>2.2945570971184548E-3</v>
      </c>
      <c r="AH166" s="1">
        <f>(Table2[[#This Row],[Current Month High]]/Table2[[#This Row],[Close Price]])-1</f>
        <v>4.2165788212745525E-2</v>
      </c>
      <c r="AI166">
        <v>11.2069424479582</v>
      </c>
      <c r="AJ166">
        <v>116.394009216589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0.02</v>
      </c>
      <c r="AM166" t="s">
        <v>3176</v>
      </c>
      <c r="AN166">
        <v>-2.95</v>
      </c>
      <c r="AO166" t="s">
        <v>3174</v>
      </c>
      <c r="AP166">
        <v>4.2414982908034998E-2</v>
      </c>
      <c r="AQ166">
        <f>(Table2[[#This Row],[Sharpe Ratio]]-AVERAGE(Table2[Sharpe Ratio]))/_xlfn.STDEV.P(Table2[Sharpe Ratio])</f>
        <v>-0.2411647215148032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0.92187493308524049</v>
      </c>
      <c r="AS166">
        <f>_xlfn.RANK.AVG(Table2[[#This Row],[1Y Return vs Nifty Z-Score]],Table2[1Y Return vs Nifty Z-Score])</f>
        <v>148</v>
      </c>
      <c r="AT166">
        <f>_xlfn.RANK.AVG(Table2[[#This Row],[6M Return vs Nifty Z-Score]],Table2[6M Return vs Nifty Z-Score])</f>
        <v>95</v>
      </c>
      <c r="AU166">
        <f>_xlfn.RANK.AVG(Table2[[#This Row],[Sharpe Ratio Z-Score]],Table2[Sharpe Ratio Z-Score])</f>
        <v>409</v>
      </c>
      <c r="AV166">
        <f>(Table2[[#This Row],[Rank 1Y]]+Table2[[#This Row],[Rank 6M]]+Table2[[#This Row],[Rank Sharpe]])/3</f>
        <v>217.33333333333334</v>
      </c>
    </row>
    <row r="167" spans="1:48" x14ac:dyDescent="0.3">
      <c r="A167" t="s">
        <v>1414</v>
      </c>
      <c r="B167" t="s">
        <v>1415</v>
      </c>
      <c r="C167" t="s">
        <v>3132</v>
      </c>
      <c r="D167" t="s">
        <v>46</v>
      </c>
      <c r="E167">
        <v>7786.2474338399998</v>
      </c>
      <c r="F167">
        <v>46.35</v>
      </c>
      <c r="G167">
        <v>44.794859936364603</v>
      </c>
      <c r="H167">
        <f>(Table2[[#This Row],[1Y Return vs Nifty]]-AVERAGE(Table2[1Y Return vs Nifty]))/_xlfn.STDEV.P(Table2[1Y Return vs Nifty])</f>
        <v>0.33831967683732733</v>
      </c>
      <c r="I167">
        <v>-3.3536121542589998</v>
      </c>
      <c r="J167">
        <f>(Table2[[#This Row],[1M Return vs Nifty]]-AVERAGE(Table2[1M Return vs Nifty]))/_xlfn.STDEV.P(Table2[1M Return vs Nifty])</f>
        <v>-0.45404417595254937</v>
      </c>
      <c r="K167">
        <v>14.9941873627403</v>
      </c>
      <c r="L167">
        <f>(Table2[[#This Row],[6M Return vs Nifty]]-AVERAGE(Table2[6M Return vs Nifty]))/_xlfn.STDEV.P(Table2[6M Return vs Nifty])</f>
        <v>6.8996821084482976E-2</v>
      </c>
      <c r="M167">
        <v>3.10426600074668</v>
      </c>
      <c r="N167">
        <f>(Table2[[#This Row],[1W Return vs Nifty]]-AVERAGE(Table2[1W Return vs Nifty]))/_xlfn.STDEV.P(Table2[1W Return vs Nifty])</f>
        <v>0.11496769524012361</v>
      </c>
      <c r="O167">
        <v>47.74</v>
      </c>
      <c r="P167">
        <v>47.555931231780001</v>
      </c>
      <c r="Q167">
        <v>39.940230279897897</v>
      </c>
      <c r="R167">
        <v>41.553491718781402</v>
      </c>
      <c r="S167" s="1">
        <f>(Table2[[#This Row],[Close Price]]-Table2[[#This Row],[20D EMA]])/Table2[[#This Row],[20D EMA]]</f>
        <v>-2.9116045245077514E-2</v>
      </c>
      <c r="T167" s="1">
        <f>(Table2[[#This Row],[Close Price]]-Table2[[#This Row],[50D EMA]])/Table2[[#This Row],[50D EMA]]</f>
        <v>-2.5358166700647358E-2</v>
      </c>
      <c r="U167" s="1">
        <f>(Table2[[#This Row],[Close Price]]-Table2[[#This Row],[200D EMA]])/Table2[[#This Row],[200D EMA]]</f>
        <v>0.16048404516406034</v>
      </c>
      <c r="V167">
        <v>0.32977090132595699</v>
      </c>
      <c r="W167">
        <v>46.21</v>
      </c>
      <c r="X167">
        <v>48.6</v>
      </c>
      <c r="Y167">
        <v>45.68</v>
      </c>
      <c r="Z167">
        <v>48.6</v>
      </c>
      <c r="AA167">
        <v>45.68</v>
      </c>
      <c r="AB167">
        <v>48.6</v>
      </c>
      <c r="AC167" s="1">
        <f>(Table2[[#This Row],[Close Price]]/Table2[[#This Row],[Day Low]])-1</f>
        <v>3.0296472624973259E-3</v>
      </c>
      <c r="AD167" s="1">
        <f>(Table2[[#This Row],[Day High]]/Table2[[#This Row],[Close Price]])-1</f>
        <v>4.8543689320388328E-2</v>
      </c>
      <c r="AE167" s="1">
        <f>(Table2[[#This Row],[Close Price]]/Table2[[#This Row],[Current Week Low]])-1</f>
        <v>1.4667250437828461E-2</v>
      </c>
      <c r="AF167" s="1">
        <f>(Table2[[#This Row],[Current Week High]]/Table2[[#This Row],[Close Price]])-1</f>
        <v>4.8543689320388328E-2</v>
      </c>
      <c r="AG167" s="1">
        <f>(Table2[[#This Row],[Close Price]]/Table2[[#This Row],[Current Month Low]])-1</f>
        <v>1.4667250437828461E-2</v>
      </c>
      <c r="AH167" s="1">
        <f>(Table2[[#This Row],[Current Month High]]/Table2[[#This Row],[Close Price]])-1</f>
        <v>4.8543689320388328E-2</v>
      </c>
      <c r="AI167">
        <v>24.056094929881301</v>
      </c>
      <c r="AJ167">
        <v>106.779048715711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-0.06</v>
      </c>
      <c r="AM167" t="s">
        <v>3174</v>
      </c>
      <c r="AN167">
        <v>-7.1</v>
      </c>
      <c r="AO167" t="s">
        <v>3174</v>
      </c>
      <c r="AP167">
        <v>0.13860845163555999</v>
      </c>
      <c r="AQ167">
        <f>(Table2[[#This Row],[Sharpe Ratio]]-AVERAGE(Table2[Sharpe Ratio]))/_xlfn.STDEV.P(Table2[Sharpe Ratio])</f>
        <v>0.87808837431353726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0.94632839152292192</v>
      </c>
      <c r="AS167">
        <f>_xlfn.RANK.AVG(Table2[[#This Row],[1Y Return vs Nifty Z-Score]],Table2[1Y Return vs Nifty Z-Score])</f>
        <v>204</v>
      </c>
      <c r="AT167">
        <f>_xlfn.RANK.AVG(Table2[[#This Row],[6M Return vs Nifty Z-Score]],Table2[6M Return vs Nifty Z-Score])</f>
        <v>307</v>
      </c>
      <c r="AU167">
        <f>_xlfn.RANK.AVG(Table2[[#This Row],[Sharpe Ratio Z-Score]],Table2[Sharpe Ratio Z-Score])</f>
        <v>143</v>
      </c>
      <c r="AV167">
        <f>(Table2[[#This Row],[Rank 1Y]]+Table2[[#This Row],[Rank 6M]]+Table2[[#This Row],[Rank Sharpe]])/3</f>
        <v>218</v>
      </c>
    </row>
    <row r="168" spans="1:48" x14ac:dyDescent="0.3">
      <c r="A168" t="s">
        <v>1724</v>
      </c>
      <c r="B168" t="s">
        <v>1725</v>
      </c>
      <c r="C168" t="s">
        <v>3133</v>
      </c>
      <c r="D168" t="s">
        <v>54</v>
      </c>
      <c r="E168">
        <v>4789.1290140000001</v>
      </c>
      <c r="F168">
        <v>595.04999999999995</v>
      </c>
      <c r="G168">
        <v>82.947065352598898</v>
      </c>
      <c r="H168">
        <f>(Table2[[#This Row],[1Y Return vs Nifty]]-AVERAGE(Table2[1Y Return vs Nifty]))/_xlfn.STDEV.P(Table2[1Y Return vs Nifty])</f>
        <v>0.98436293425767996</v>
      </c>
      <c r="I168">
        <v>41.3042899306256</v>
      </c>
      <c r="J168">
        <f>(Table2[[#This Row],[1M Return vs Nifty]]-AVERAGE(Table2[1M Return vs Nifty]))/_xlfn.STDEV.P(Table2[1M Return vs Nifty])</f>
        <v>3.4027088221938007</v>
      </c>
      <c r="K168">
        <v>58.035634630296698</v>
      </c>
      <c r="L168">
        <f>(Table2[[#This Row],[6M Return vs Nifty]]-AVERAGE(Table2[6M Return vs Nifty]))/_xlfn.STDEV.P(Table2[6M Return vs Nifty])</f>
        <v>1.4687794701563786</v>
      </c>
      <c r="M168">
        <v>7.4932389547072598</v>
      </c>
      <c r="N168">
        <f>(Table2[[#This Row],[1W Return vs Nifty]]-AVERAGE(Table2[1W Return vs Nifty]))/_xlfn.STDEV.P(Table2[1W Return vs Nifty])</f>
        <v>0.93535244850368648</v>
      </c>
      <c r="O168">
        <v>534.12</v>
      </c>
      <c r="P168">
        <v>477.92969593425602</v>
      </c>
      <c r="Q168">
        <v>385.42218369740198</v>
      </c>
      <c r="R168">
        <v>75.129748563787302</v>
      </c>
      <c r="S168" s="1">
        <f>(Table2[[#This Row],[Close Price]]-Table2[[#This Row],[20D EMA]])/Table2[[#This Row],[20D EMA]]</f>
        <v>0.11407548865423491</v>
      </c>
      <c r="T168" s="1">
        <f>(Table2[[#This Row],[Close Price]]-Table2[[#This Row],[50D EMA]])/Table2[[#This Row],[50D EMA]]</f>
        <v>0.2450575996053089</v>
      </c>
      <c r="U168" s="1">
        <f>(Table2[[#This Row],[Close Price]]-Table2[[#This Row],[200D EMA]])/Table2[[#This Row],[200D EMA]]</f>
        <v>0.54389141354452608</v>
      </c>
      <c r="V168">
        <v>0.80160042625343098</v>
      </c>
      <c r="W168">
        <v>569</v>
      </c>
      <c r="X168">
        <v>614.70000000000005</v>
      </c>
      <c r="Y168">
        <v>525</v>
      </c>
      <c r="Z168">
        <v>614.9</v>
      </c>
      <c r="AA168">
        <v>525</v>
      </c>
      <c r="AB168">
        <v>614.9</v>
      </c>
      <c r="AC168" s="1">
        <f>(Table2[[#This Row],[Close Price]]/Table2[[#This Row],[Day Low]])-1</f>
        <v>4.5782073813708246E-2</v>
      </c>
      <c r="AD168" s="1">
        <f>(Table2[[#This Row],[Day High]]/Table2[[#This Row],[Close Price]])-1</f>
        <v>3.3022435089488544E-2</v>
      </c>
      <c r="AE168" s="1">
        <f>(Table2[[#This Row],[Close Price]]/Table2[[#This Row],[Current Week Low]])-1</f>
        <v>0.13342857142857145</v>
      </c>
      <c r="AF168" s="1">
        <f>(Table2[[#This Row],[Current Week High]]/Table2[[#This Row],[Close Price]])-1</f>
        <v>3.335854129905047E-2</v>
      </c>
      <c r="AG168" s="1">
        <f>(Table2[[#This Row],[Close Price]]/Table2[[#This Row],[Current Month Low]])-1</f>
        <v>0.13342857142857145</v>
      </c>
      <c r="AH168" s="1">
        <f>(Table2[[#This Row],[Current Month High]]/Table2[[#This Row],[Close Price]])-1</f>
        <v>3.335854129905047E-2</v>
      </c>
      <c r="AI168">
        <v>3.3358541299050399</v>
      </c>
      <c r="AJ168">
        <v>153.32056194125099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0.27</v>
      </c>
      <c r="AM168" t="s">
        <v>3176</v>
      </c>
      <c r="AN168">
        <v>7.36</v>
      </c>
      <c r="AO168" t="s">
        <v>3176</v>
      </c>
      <c r="AP168">
        <v>8.9060098755360008E-3</v>
      </c>
      <c r="AQ168">
        <f>(Table2[[#This Row],[Sharpe Ratio]]-AVERAGE(Table2[Sharpe Ratio]))/_xlfn.STDEV.P(Table2[Sharpe Ratio])</f>
        <v>-0.63105628380879419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6.1601473913027514</v>
      </c>
      <c r="AS168">
        <f>_xlfn.RANK.AVG(Table2[[#This Row],[1Y Return vs Nifty Z-Score]],Table2[1Y Return vs Nifty Z-Score])</f>
        <v>102</v>
      </c>
      <c r="AT168">
        <f>_xlfn.RANK.AVG(Table2[[#This Row],[6M Return vs Nifty Z-Score]],Table2[6M Return vs Nifty Z-Score])</f>
        <v>54</v>
      </c>
      <c r="AU168">
        <f>_xlfn.RANK.AVG(Table2[[#This Row],[Sharpe Ratio Z-Score]],Table2[Sharpe Ratio Z-Score])</f>
        <v>503</v>
      </c>
      <c r="AV168">
        <f>(Table2[[#This Row],[Rank 1Y]]+Table2[[#This Row],[Rank 6M]]+Table2[[#This Row],[Rank Sharpe]])/3</f>
        <v>219.66666666666666</v>
      </c>
    </row>
    <row r="169" spans="1:48" x14ac:dyDescent="0.3">
      <c r="A169" t="s">
        <v>1553</v>
      </c>
      <c r="B169" t="s">
        <v>1554</v>
      </c>
      <c r="C169" t="s">
        <v>3143</v>
      </c>
      <c r="D169" t="s">
        <v>382</v>
      </c>
      <c r="E169">
        <v>6513.4094168000001</v>
      </c>
      <c r="F169">
        <v>132.77000000000001</v>
      </c>
      <c r="G169">
        <v>55.400961187201098</v>
      </c>
      <c r="H169">
        <f>(Table2[[#This Row],[1Y Return vs Nifty]]-AVERAGE(Table2[1Y Return vs Nifty]))/_xlfn.STDEV.P(Table2[1Y Return vs Nifty])</f>
        <v>0.51791611499512946</v>
      </c>
      <c r="I169">
        <v>-2.4559347257369901</v>
      </c>
      <c r="J169">
        <f>(Table2[[#This Row],[1M Return vs Nifty]]-AVERAGE(Table2[1M Return vs Nifty]))/_xlfn.STDEV.P(Table2[1M Return vs Nifty])</f>
        <v>-0.37651881197016041</v>
      </c>
      <c r="K169">
        <v>23.1244042180343</v>
      </c>
      <c r="L169">
        <f>(Table2[[#This Row],[6M Return vs Nifty]]-AVERAGE(Table2[6M Return vs Nifty]))/_xlfn.STDEV.P(Table2[6M Return vs Nifty])</f>
        <v>0.33340559936017972</v>
      </c>
      <c r="M169">
        <v>7.5668836914981302E-2</v>
      </c>
      <c r="N169">
        <f>(Table2[[#This Row],[1W Return vs Nifty]]-AVERAGE(Table2[1W Return vs Nifty]))/_xlfn.STDEV.P(Table2[1W Return vs Nifty])</f>
        <v>-0.45113625733554547</v>
      </c>
      <c r="O169">
        <v>137.65</v>
      </c>
      <c r="P169">
        <v>135.43255665433901</v>
      </c>
      <c r="Q169">
        <v>113.070993934741</v>
      </c>
      <c r="R169">
        <v>31.262201468970598</v>
      </c>
      <c r="S169" s="1">
        <f>(Table2[[#This Row],[Close Price]]-Table2[[#This Row],[20D EMA]])/Table2[[#This Row],[20D EMA]]</f>
        <v>-3.5452233926625464E-2</v>
      </c>
      <c r="T169" s="1">
        <f>(Table2[[#This Row],[Close Price]]-Table2[[#This Row],[50D EMA]])/Table2[[#This Row],[50D EMA]]</f>
        <v>-1.9659649940261953E-2</v>
      </c>
      <c r="U169" s="1">
        <f>(Table2[[#This Row],[Close Price]]-Table2[[#This Row],[200D EMA]])/Table2[[#This Row],[200D EMA]]</f>
        <v>0.17421803222697688</v>
      </c>
      <c r="V169">
        <v>0.18588804593365699</v>
      </c>
      <c r="W169">
        <v>132</v>
      </c>
      <c r="X169">
        <v>137.15</v>
      </c>
      <c r="Y169">
        <v>132</v>
      </c>
      <c r="Z169">
        <v>142.29</v>
      </c>
      <c r="AA169">
        <v>132</v>
      </c>
      <c r="AB169">
        <v>142.29</v>
      </c>
      <c r="AC169" s="1">
        <f>(Table2[[#This Row],[Close Price]]/Table2[[#This Row],[Day Low]])-1</f>
        <v>5.833333333333357E-3</v>
      </c>
      <c r="AD169" s="1">
        <f>(Table2[[#This Row],[Day High]]/Table2[[#This Row],[Close Price]])-1</f>
        <v>3.2989380131053681E-2</v>
      </c>
      <c r="AE169" s="1">
        <f>(Table2[[#This Row],[Close Price]]/Table2[[#This Row],[Current Week Low]])-1</f>
        <v>5.833333333333357E-3</v>
      </c>
      <c r="AF169" s="1">
        <f>(Table2[[#This Row],[Current Week High]]/Table2[[#This Row],[Close Price]])-1</f>
        <v>7.1702944942381386E-2</v>
      </c>
      <c r="AG169" s="1">
        <f>(Table2[[#This Row],[Close Price]]/Table2[[#This Row],[Current Month Low]])-1</f>
        <v>5.833333333333357E-3</v>
      </c>
      <c r="AH169" s="1">
        <f>(Table2[[#This Row],[Current Month High]]/Table2[[#This Row],[Close Price]])-1</f>
        <v>7.1702944942381386E-2</v>
      </c>
      <c r="AI169">
        <v>28.0033140016569</v>
      </c>
      <c r="AJ169">
        <v>104.104534973097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0.03</v>
      </c>
      <c r="AM169" t="s">
        <v>3176</v>
      </c>
      <c r="AN169">
        <v>-0.95</v>
      </c>
      <c r="AO169" t="s">
        <v>3174</v>
      </c>
      <c r="AP169">
        <v>8.6098015195972002E-2</v>
      </c>
      <c r="AQ169">
        <f>(Table2[[#This Row],[Sharpe Ratio]]-AVERAGE(Table2[Sharpe Ratio]))/_xlfn.STDEV.P(Table2[Sharpe Ratio])</f>
        <v>0.26710647163588819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0.2907731166854915</v>
      </c>
      <c r="AS169">
        <f>_xlfn.RANK.AVG(Table2[[#This Row],[1Y Return vs Nifty Z-Score]],Table2[1Y Return vs Nifty Z-Score])</f>
        <v>168</v>
      </c>
      <c r="AT169">
        <f>_xlfn.RANK.AVG(Table2[[#This Row],[6M Return vs Nifty Z-Score]],Table2[6M Return vs Nifty Z-Score])</f>
        <v>229</v>
      </c>
      <c r="AU169">
        <f>_xlfn.RANK.AVG(Table2[[#This Row],[Sharpe Ratio Z-Score]],Table2[Sharpe Ratio Z-Score])</f>
        <v>264</v>
      </c>
      <c r="AV169">
        <f>(Table2[[#This Row],[Rank 1Y]]+Table2[[#This Row],[Rank 6M]]+Table2[[#This Row],[Rank Sharpe]])/3</f>
        <v>220.33333333333334</v>
      </c>
    </row>
    <row r="170" spans="1:48" x14ac:dyDescent="0.3">
      <c r="A170" t="s">
        <v>325</v>
      </c>
      <c r="B170" t="s">
        <v>326</v>
      </c>
      <c r="C170" t="s">
        <v>3128</v>
      </c>
      <c r="D170" t="s">
        <v>294</v>
      </c>
      <c r="E170">
        <v>79403.438135944903</v>
      </c>
      <c r="F170">
        <v>5189.95</v>
      </c>
      <c r="G170">
        <v>47.508703287526401</v>
      </c>
      <c r="H170">
        <f>(Table2[[#This Row],[1Y Return vs Nifty]]-AVERAGE(Table2[1Y Return vs Nifty]))/_xlfn.STDEV.P(Table2[1Y Return vs Nifty])</f>
        <v>0.38427403726250731</v>
      </c>
      <c r="I170">
        <v>12.378674923567701</v>
      </c>
      <c r="J170">
        <f>(Table2[[#This Row],[1M Return vs Nifty]]-AVERAGE(Table2[1M Return vs Nifty]))/_xlfn.STDEV.P(Table2[1M Return vs Nifty])</f>
        <v>0.90463015764638854</v>
      </c>
      <c r="K170">
        <v>13.503357596030201</v>
      </c>
      <c r="L170">
        <f>(Table2[[#This Row],[6M Return vs Nifty]]-AVERAGE(Table2[6M Return vs Nifty]))/_xlfn.STDEV.P(Table2[6M Return vs Nifty])</f>
        <v>2.0512446774567358E-2</v>
      </c>
      <c r="M170">
        <v>5.25861899763414</v>
      </c>
      <c r="N170">
        <f>(Table2[[#This Row],[1W Return vs Nifty]]-AVERAGE(Table2[1W Return vs Nifty]))/_xlfn.STDEV.P(Table2[1W Return vs Nifty])</f>
        <v>0.51765834071317163</v>
      </c>
      <c r="O170">
        <v>5020.41</v>
      </c>
      <c r="P170">
        <v>4739.0943880363102</v>
      </c>
      <c r="Q170">
        <v>4027.2678324579001</v>
      </c>
      <c r="R170">
        <v>62.454749317051601</v>
      </c>
      <c r="S170" s="1">
        <f>(Table2[[#This Row],[Close Price]]-Table2[[#This Row],[20D EMA]])/Table2[[#This Row],[20D EMA]]</f>
        <v>3.3770150246692991E-2</v>
      </c>
      <c r="T170" s="1">
        <f>(Table2[[#This Row],[Close Price]]-Table2[[#This Row],[50D EMA]])/Table2[[#This Row],[50D EMA]]</f>
        <v>9.5135394032636267E-2</v>
      </c>
      <c r="U170" s="1">
        <f>(Table2[[#This Row],[Close Price]]-Table2[[#This Row],[200D EMA]])/Table2[[#This Row],[200D EMA]]</f>
        <v>0.28870246924513532</v>
      </c>
      <c r="V170">
        <v>0.91667438961769299</v>
      </c>
      <c r="W170">
        <v>5174.6499999999996</v>
      </c>
      <c r="X170">
        <v>5333.15</v>
      </c>
      <c r="Y170">
        <v>5146.6499999999996</v>
      </c>
      <c r="Z170">
        <v>5333.15</v>
      </c>
      <c r="AA170">
        <v>5146.6499999999996</v>
      </c>
      <c r="AB170">
        <v>5333.15</v>
      </c>
      <c r="AC170" s="1">
        <f>(Table2[[#This Row],[Close Price]]/Table2[[#This Row],[Day Low]])-1</f>
        <v>2.9567217106472032E-3</v>
      </c>
      <c r="AD170" s="1">
        <f>(Table2[[#This Row],[Day High]]/Table2[[#This Row],[Close Price]])-1</f>
        <v>2.7591787974835968E-2</v>
      </c>
      <c r="AE170" s="1">
        <f>(Table2[[#This Row],[Close Price]]/Table2[[#This Row],[Current Week Low]])-1</f>
        <v>8.4132396801803733E-3</v>
      </c>
      <c r="AF170" s="1">
        <f>(Table2[[#This Row],[Current Week High]]/Table2[[#This Row],[Close Price]])-1</f>
        <v>2.7591787974835968E-2</v>
      </c>
      <c r="AG170" s="1">
        <f>(Table2[[#This Row],[Close Price]]/Table2[[#This Row],[Current Month Low]])-1</f>
        <v>8.4132396801803733E-3</v>
      </c>
      <c r="AH170" s="1">
        <f>(Table2[[#This Row],[Current Month High]]/Table2[[#This Row],[Close Price]])-1</f>
        <v>2.7591787974835968E-2</v>
      </c>
      <c r="AI170">
        <v>2.7591787974835902</v>
      </c>
      <c r="AJ170">
        <v>86.126452445846994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0.12</v>
      </c>
      <c r="AM170" t="s">
        <v>3176</v>
      </c>
      <c r="AN170">
        <v>5.65</v>
      </c>
      <c r="AO170" t="s">
        <v>3176</v>
      </c>
      <c r="AP170">
        <v>0.134542301372749</v>
      </c>
      <c r="AQ170">
        <f>(Table2[[#This Row],[Sharpe Ratio]]-AVERAGE(Table2[Sharpe Ratio]))/_xlfn.STDEV.P(Table2[Sharpe Ratio])</f>
        <v>0.83077693695758126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2.6578519193542158</v>
      </c>
      <c r="AS170">
        <f>_xlfn.RANK.AVG(Table2[[#This Row],[1Y Return vs Nifty Z-Score]],Table2[1Y Return vs Nifty Z-Score])</f>
        <v>195</v>
      </c>
      <c r="AT170">
        <f>_xlfn.RANK.AVG(Table2[[#This Row],[6M Return vs Nifty Z-Score]],Table2[6M Return vs Nifty Z-Score])</f>
        <v>320</v>
      </c>
      <c r="AU170">
        <f>_xlfn.RANK.AVG(Table2[[#This Row],[Sharpe Ratio Z-Score]],Table2[Sharpe Ratio Z-Score])</f>
        <v>147</v>
      </c>
      <c r="AV170">
        <f>(Table2[[#This Row],[Rank 1Y]]+Table2[[#This Row],[Rank 6M]]+Table2[[#This Row],[Rank Sharpe]])/3</f>
        <v>220.66666666666666</v>
      </c>
    </row>
    <row r="171" spans="1:48" x14ac:dyDescent="0.3">
      <c r="A171" t="s">
        <v>1862</v>
      </c>
      <c r="B171" t="s">
        <v>1863</v>
      </c>
      <c r="C171" t="s">
        <v>3143</v>
      </c>
      <c r="D171" t="s">
        <v>267</v>
      </c>
      <c r="E171">
        <v>3996.5104200000001</v>
      </c>
      <c r="F171">
        <v>1290.8</v>
      </c>
      <c r="G171">
        <v>44.7071269398133</v>
      </c>
      <c r="H171">
        <f>(Table2[[#This Row],[1Y Return vs Nifty]]-AVERAGE(Table2[1Y Return vs Nifty]))/_xlfn.STDEV.P(Table2[1Y Return vs Nifty])</f>
        <v>0.33683406649693176</v>
      </c>
      <c r="I171">
        <v>6.0302879676533596</v>
      </c>
      <c r="J171">
        <f>(Table2[[#This Row],[1M Return vs Nifty]]-AVERAGE(Table2[1M Return vs Nifty]))/_xlfn.STDEV.P(Table2[1M Return vs Nifty])</f>
        <v>0.35636973155030938</v>
      </c>
      <c r="K171">
        <v>45.406378034751299</v>
      </c>
      <c r="L171">
        <f>(Table2[[#This Row],[6M Return vs Nifty]]-AVERAGE(Table2[6M Return vs Nifty]))/_xlfn.STDEV.P(Table2[6M Return vs Nifty])</f>
        <v>1.058054102507167</v>
      </c>
      <c r="M171">
        <v>-0.32527368734110201</v>
      </c>
      <c r="N171">
        <f>(Table2[[#This Row],[1W Return vs Nifty]]-AVERAGE(Table2[1W Return vs Nifty]))/_xlfn.STDEV.P(Table2[1W Return vs Nifty])</f>
        <v>-0.52608024475243653</v>
      </c>
      <c r="O171">
        <v>1283.55</v>
      </c>
      <c r="P171">
        <v>1170.56829957335</v>
      </c>
      <c r="Q171">
        <v>941.35337858764501</v>
      </c>
      <c r="R171">
        <v>46.320024709048297</v>
      </c>
      <c r="S171" s="1">
        <f>(Table2[[#This Row],[Close Price]]-Table2[[#This Row],[20D EMA]])/Table2[[#This Row],[20D EMA]]</f>
        <v>5.6483970238790857E-3</v>
      </c>
      <c r="T171" s="1">
        <f>(Table2[[#This Row],[Close Price]]-Table2[[#This Row],[50D EMA]])/Table2[[#This Row],[50D EMA]]</f>
        <v>0.1027122470944003</v>
      </c>
      <c r="U171" s="1">
        <f>(Table2[[#This Row],[Close Price]]-Table2[[#This Row],[200D EMA]])/Table2[[#This Row],[200D EMA]]</f>
        <v>0.37121725949148393</v>
      </c>
      <c r="V171">
        <v>0.64675068999789498</v>
      </c>
      <c r="W171">
        <v>1261.05</v>
      </c>
      <c r="X171">
        <v>1326.9</v>
      </c>
      <c r="Y171">
        <v>1261.05</v>
      </c>
      <c r="Z171">
        <v>1399.9</v>
      </c>
      <c r="AA171">
        <v>1261.05</v>
      </c>
      <c r="AB171">
        <v>1399.9</v>
      </c>
      <c r="AC171" s="1">
        <f>(Table2[[#This Row],[Close Price]]/Table2[[#This Row],[Day Low]])-1</f>
        <v>2.3591451568137689E-2</v>
      </c>
      <c r="AD171" s="1">
        <f>(Table2[[#This Row],[Day High]]/Table2[[#This Row],[Close Price]])-1</f>
        <v>2.7967152153703267E-2</v>
      </c>
      <c r="AE171" s="1">
        <f>(Table2[[#This Row],[Close Price]]/Table2[[#This Row],[Current Week Low]])-1</f>
        <v>2.3591451568137689E-2</v>
      </c>
      <c r="AF171" s="1">
        <f>(Table2[[#This Row],[Current Week High]]/Table2[[#This Row],[Close Price]])-1</f>
        <v>8.4521227145956113E-2</v>
      </c>
      <c r="AG171" s="1">
        <f>(Table2[[#This Row],[Close Price]]/Table2[[#This Row],[Current Month Low]])-1</f>
        <v>2.3591451568137689E-2</v>
      </c>
      <c r="AH171" s="1">
        <f>(Table2[[#This Row],[Current Month High]]/Table2[[#This Row],[Close Price]])-1</f>
        <v>8.4521227145956113E-2</v>
      </c>
      <c r="AI171">
        <v>8.4521227145956104</v>
      </c>
      <c r="AJ171">
        <v>107.707780191487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0.39</v>
      </c>
      <c r="AM171" t="s">
        <v>3176</v>
      </c>
      <c r="AN171">
        <v>-1.03</v>
      </c>
      <c r="AO171" t="s">
        <v>3174</v>
      </c>
      <c r="AP171">
        <v>5.8483711605083998E-2</v>
      </c>
      <c r="AQ171">
        <f>(Table2[[#This Row],[Sharpe Ratio]]-AVERAGE(Table2[Sharpe Ratio]))/_xlfn.STDEV.P(Table2[Sharpe Ratio])</f>
        <v>-5.419803263136623E-2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1.1709796231706053</v>
      </c>
      <c r="AS171">
        <f>_xlfn.RANK.AVG(Table2[[#This Row],[1Y Return vs Nifty Z-Score]],Table2[1Y Return vs Nifty Z-Score])</f>
        <v>205</v>
      </c>
      <c r="AT171">
        <f>_xlfn.RANK.AVG(Table2[[#This Row],[6M Return vs Nifty Z-Score]],Table2[6M Return vs Nifty Z-Score])</f>
        <v>92</v>
      </c>
      <c r="AU171">
        <f>_xlfn.RANK.AVG(Table2[[#This Row],[Sharpe Ratio Z-Score]],Table2[Sharpe Ratio Z-Score])</f>
        <v>366</v>
      </c>
      <c r="AV171">
        <f>(Table2[[#This Row],[Rank 1Y]]+Table2[[#This Row],[Rank 6M]]+Table2[[#This Row],[Rank Sharpe]])/3</f>
        <v>221</v>
      </c>
    </row>
    <row r="172" spans="1:48" x14ac:dyDescent="0.3">
      <c r="A172" t="s">
        <v>732</v>
      </c>
      <c r="B172" t="s">
        <v>733</v>
      </c>
      <c r="C172" t="s">
        <v>3129</v>
      </c>
      <c r="D172" t="s">
        <v>417</v>
      </c>
      <c r="E172">
        <v>23325.548122284999</v>
      </c>
      <c r="F172">
        <v>6548.45</v>
      </c>
      <c r="G172">
        <v>123.933134118594</v>
      </c>
      <c r="H172">
        <f>(Table2[[#This Row],[1Y Return vs Nifty]]-AVERAGE(Table2[1Y Return vs Nifty]))/_xlfn.STDEV.P(Table2[1Y Return vs Nifty])</f>
        <v>1.6783928883732804</v>
      </c>
      <c r="I172">
        <v>3.9359206823117998</v>
      </c>
      <c r="J172">
        <f>(Table2[[#This Row],[1M Return vs Nifty]]-AVERAGE(Table2[1M Return vs Nifty]))/_xlfn.STDEV.P(Table2[1M Return vs Nifty])</f>
        <v>0.17549564365412318</v>
      </c>
      <c r="K172">
        <v>49.748747739582498</v>
      </c>
      <c r="L172">
        <f>(Table2[[#This Row],[6M Return vs Nifty]]-AVERAGE(Table2[6M Return vs Nifty]))/_xlfn.STDEV.P(Table2[6M Return vs Nifty])</f>
        <v>1.1992755101167549</v>
      </c>
      <c r="M172">
        <v>3.56575258337371</v>
      </c>
      <c r="N172">
        <f>(Table2[[#This Row],[1W Return vs Nifty]]-AVERAGE(Table2[1W Return vs Nifty]))/_xlfn.STDEV.P(Table2[1W Return vs Nifty])</f>
        <v>0.20122854947511676</v>
      </c>
      <c r="O172">
        <v>6379.75</v>
      </c>
      <c r="P172">
        <v>5940.8080904803801</v>
      </c>
      <c r="Q172">
        <v>4631.4303522357995</v>
      </c>
      <c r="R172">
        <v>54.926715804555499</v>
      </c>
      <c r="S172" s="1">
        <f>(Table2[[#This Row],[Close Price]]-Table2[[#This Row],[20D EMA]])/Table2[[#This Row],[20D EMA]]</f>
        <v>2.6443042438967015E-2</v>
      </c>
      <c r="T172" s="1">
        <f>(Table2[[#This Row],[Close Price]]-Table2[[#This Row],[50D EMA]])/Table2[[#This Row],[50D EMA]]</f>
        <v>0.10228270300353788</v>
      </c>
      <c r="U172" s="1">
        <f>(Table2[[#This Row],[Close Price]]-Table2[[#This Row],[200D EMA]])/Table2[[#This Row],[200D EMA]]</f>
        <v>0.41391524906312555</v>
      </c>
      <c r="V172">
        <v>1.07463739144646</v>
      </c>
      <c r="W172">
        <v>6474.8</v>
      </c>
      <c r="X172">
        <v>6670</v>
      </c>
      <c r="Y172">
        <v>6418.4</v>
      </c>
      <c r="Z172">
        <v>6875</v>
      </c>
      <c r="AA172">
        <v>6418.4</v>
      </c>
      <c r="AB172">
        <v>6875</v>
      </c>
      <c r="AC172" s="1">
        <f>(Table2[[#This Row],[Close Price]]/Table2[[#This Row],[Day Low]])-1</f>
        <v>1.1374868721813813E-2</v>
      </c>
      <c r="AD172" s="1">
        <f>(Table2[[#This Row],[Day High]]/Table2[[#This Row],[Close Price]])-1</f>
        <v>1.8561644358588758E-2</v>
      </c>
      <c r="AE172" s="1">
        <f>(Table2[[#This Row],[Close Price]]/Table2[[#This Row],[Current Week Low]])-1</f>
        <v>2.0262059080144557E-2</v>
      </c>
      <c r="AF172" s="1">
        <f>(Table2[[#This Row],[Current Week High]]/Table2[[#This Row],[Close Price]])-1</f>
        <v>4.9866762363612871E-2</v>
      </c>
      <c r="AG172" s="1">
        <f>(Table2[[#This Row],[Close Price]]/Table2[[#This Row],[Current Month Low]])-1</f>
        <v>2.0262059080144557E-2</v>
      </c>
      <c r="AH172" s="1">
        <f>(Table2[[#This Row],[Current Month High]]/Table2[[#This Row],[Close Price]])-1</f>
        <v>4.9866762363612871E-2</v>
      </c>
      <c r="AI172">
        <v>5.3508845604685202</v>
      </c>
      <c r="AJ172">
        <v>211.830952380952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0.22</v>
      </c>
      <c r="AM172" t="s">
        <v>3176</v>
      </c>
      <c r="AN172">
        <v>4.67</v>
      </c>
      <c r="AO172" t="s">
        <v>3176</v>
      </c>
      <c r="AQ172">
        <f>(Table2[[#This Row],[Sharpe Ratio]]-AVERAGE(Table2[Sharpe Ratio]))/_xlfn.STDEV.P(Table2[Sharpe Ratio])</f>
        <v>-0.73468160532523463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2.5197109862940406</v>
      </c>
      <c r="AS172">
        <f>_xlfn.RANK.AVG(Table2[[#This Row],[1Y Return vs Nifty Z-Score]],Table2[1Y Return vs Nifty Z-Score])</f>
        <v>47</v>
      </c>
      <c r="AT172">
        <f>_xlfn.RANK.AVG(Table2[[#This Row],[6M Return vs Nifty Z-Score]],Table2[6M Return vs Nifty Z-Score])</f>
        <v>78</v>
      </c>
      <c r="AU172">
        <f>_xlfn.RANK.AVG(Table2[[#This Row],[Sharpe Ratio Z-Score]],Table2[Sharpe Ratio Z-Score])</f>
        <v>544</v>
      </c>
      <c r="AV172">
        <f>(Table2[[#This Row],[Rank 1Y]]+Table2[[#This Row],[Rank 6M]]+Table2[[#This Row],[Rank Sharpe]])/3</f>
        <v>223</v>
      </c>
    </row>
    <row r="173" spans="1:48" x14ac:dyDescent="0.3">
      <c r="A173" t="s">
        <v>961</v>
      </c>
      <c r="B173" t="s">
        <v>962</v>
      </c>
      <c r="C173" t="s">
        <v>3130</v>
      </c>
      <c r="D173" t="s">
        <v>963</v>
      </c>
      <c r="E173">
        <v>15555.88458729</v>
      </c>
      <c r="F173">
        <v>484.7</v>
      </c>
      <c r="G173">
        <v>90.239845962091593</v>
      </c>
      <c r="H173">
        <f>(Table2[[#This Row],[1Y Return vs Nifty]]-AVERAGE(Table2[1Y Return vs Nifty]))/_xlfn.STDEV.P(Table2[1Y Return vs Nifty])</f>
        <v>1.1078538750619529</v>
      </c>
      <c r="I173">
        <v>-1.7954040921313601</v>
      </c>
      <c r="J173">
        <f>(Table2[[#This Row],[1M Return vs Nifty]]-AVERAGE(Table2[1M Return vs Nifty]))/_xlfn.STDEV.P(Table2[1M Return vs Nifty])</f>
        <v>-0.31947395803403522</v>
      </c>
      <c r="K173">
        <v>5.3199451711335497</v>
      </c>
      <c r="L173">
        <f>(Table2[[#This Row],[6M Return vs Nifty]]-AVERAGE(Table2[6M Return vs Nifty]))/_xlfn.STDEV.P(Table2[6M Return vs Nifty])</f>
        <v>-0.24562634385118839</v>
      </c>
      <c r="M173">
        <v>1.45978686320988</v>
      </c>
      <c r="N173">
        <f>(Table2[[#This Row],[1W Return vs Nifty]]-AVERAGE(Table2[1W Return vs Nifty]))/_xlfn.STDEV.P(Table2[1W Return vs Nifty])</f>
        <v>-0.19241756906818805</v>
      </c>
      <c r="O173">
        <v>489.4</v>
      </c>
      <c r="P173">
        <v>480.98062227344502</v>
      </c>
      <c r="Q173">
        <v>401.438068683925</v>
      </c>
      <c r="R173">
        <v>42.637502388991798</v>
      </c>
      <c r="S173" s="1">
        <f>(Table2[[#This Row],[Close Price]]-Table2[[#This Row],[20D EMA]])/Table2[[#This Row],[20D EMA]]</f>
        <v>-9.6035962402942158E-3</v>
      </c>
      <c r="T173" s="1">
        <f>(Table2[[#This Row],[Close Price]]-Table2[[#This Row],[50D EMA]])/Table2[[#This Row],[50D EMA]]</f>
        <v>7.7329055565162506E-3</v>
      </c>
      <c r="U173" s="1">
        <f>(Table2[[#This Row],[Close Price]]-Table2[[#This Row],[200D EMA]])/Table2[[#This Row],[200D EMA]]</f>
        <v>0.207409156757457</v>
      </c>
      <c r="V173">
        <v>0.51596575941386902</v>
      </c>
      <c r="W173">
        <v>477</v>
      </c>
      <c r="X173">
        <v>494.45</v>
      </c>
      <c r="Y173">
        <v>477</v>
      </c>
      <c r="Z173">
        <v>516</v>
      </c>
      <c r="AA173">
        <v>477</v>
      </c>
      <c r="AB173">
        <v>516</v>
      </c>
      <c r="AC173" s="1">
        <f>(Table2[[#This Row],[Close Price]]/Table2[[#This Row],[Day Low]])-1</f>
        <v>1.6142557651991574E-2</v>
      </c>
      <c r="AD173" s="1">
        <f>(Table2[[#This Row],[Day High]]/Table2[[#This Row],[Close Price]])-1</f>
        <v>2.0115535382710936E-2</v>
      </c>
      <c r="AE173" s="1">
        <f>(Table2[[#This Row],[Close Price]]/Table2[[#This Row],[Current Week Low]])-1</f>
        <v>1.6142557651991574E-2</v>
      </c>
      <c r="AF173" s="1">
        <f>(Table2[[#This Row],[Current Week High]]/Table2[[#This Row],[Close Price]])-1</f>
        <v>6.4576026408087461E-2</v>
      </c>
      <c r="AG173" s="1">
        <f>(Table2[[#This Row],[Close Price]]/Table2[[#This Row],[Current Month Low]])-1</f>
        <v>1.6142557651991574E-2</v>
      </c>
      <c r="AH173" s="1">
        <f>(Table2[[#This Row],[Current Month High]]/Table2[[#This Row],[Close Price]])-1</f>
        <v>6.4576026408087461E-2</v>
      </c>
      <c r="AI173">
        <v>27.460284712193101</v>
      </c>
      <c r="AJ173">
        <v>139.358024691358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7.0000000000000007E-2</v>
      </c>
      <c r="AM173" t="s">
        <v>3176</v>
      </c>
      <c r="AN173">
        <v>3.12</v>
      </c>
      <c r="AO173" t="s">
        <v>3176</v>
      </c>
      <c r="AP173">
        <v>0.12090188679890899</v>
      </c>
      <c r="AQ173">
        <f>(Table2[[#This Row],[Sharpe Ratio]]-AVERAGE(Table2[Sharpe Ratio]))/_xlfn.STDEV.P(Table2[Sharpe Ratio])</f>
        <v>0.67206474534925542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1.0224007494577967</v>
      </c>
      <c r="AS173">
        <f>_xlfn.RANK.AVG(Table2[[#This Row],[1Y Return vs Nifty Z-Score]],Table2[1Y Return vs Nifty Z-Score])</f>
        <v>90</v>
      </c>
      <c r="AT173">
        <f>_xlfn.RANK.AVG(Table2[[#This Row],[6M Return vs Nifty Z-Score]],Table2[6M Return vs Nifty Z-Score])</f>
        <v>401</v>
      </c>
      <c r="AU173">
        <f>_xlfn.RANK.AVG(Table2[[#This Row],[Sharpe Ratio Z-Score]],Table2[Sharpe Ratio Z-Score])</f>
        <v>180</v>
      </c>
      <c r="AV173">
        <f>(Table2[[#This Row],[Rank 1Y]]+Table2[[#This Row],[Rank 6M]]+Table2[[#This Row],[Rank Sharpe]])/3</f>
        <v>223.66666666666666</v>
      </c>
    </row>
    <row r="174" spans="1:48" x14ac:dyDescent="0.3">
      <c r="A174" t="s">
        <v>636</v>
      </c>
      <c r="B174" t="s">
        <v>637</v>
      </c>
      <c r="C174" t="s">
        <v>3133</v>
      </c>
      <c r="D174" t="s">
        <v>54</v>
      </c>
      <c r="E174">
        <v>29861.243128192</v>
      </c>
      <c r="F174">
        <v>226.31</v>
      </c>
      <c r="G174">
        <v>91.5100550304997</v>
      </c>
      <c r="H174">
        <f>(Table2[[#This Row],[1Y Return vs Nifty]]-AVERAGE(Table2[1Y Return vs Nifty]))/_xlfn.STDEV.P(Table2[1Y Return vs Nifty])</f>
        <v>1.1293627235074495</v>
      </c>
      <c r="I174">
        <v>25.938278156778701</v>
      </c>
      <c r="J174">
        <f>(Table2[[#This Row],[1M Return vs Nifty]]-AVERAGE(Table2[1M Return vs Nifty]))/_xlfn.STDEV.P(Table2[1M Return vs Nifty])</f>
        <v>2.0756668159282419</v>
      </c>
      <c r="K174">
        <v>67.335129293563</v>
      </c>
      <c r="L174">
        <f>(Table2[[#This Row],[6M Return vs Nifty]]-AVERAGE(Table2[6M Return vs Nifty]))/_xlfn.STDEV.P(Table2[6M Return vs Nifty])</f>
        <v>1.7712151943516699</v>
      </c>
      <c r="M174">
        <v>20.863042440229599</v>
      </c>
      <c r="N174">
        <f>(Table2[[#This Row],[1W Return vs Nifty]]-AVERAGE(Table2[1W Return vs Nifty]))/_xlfn.STDEV.P(Table2[1W Return vs Nifty])</f>
        <v>3.4344298063978087</v>
      </c>
      <c r="O174">
        <v>193.17</v>
      </c>
      <c r="P174">
        <v>178.25674627946799</v>
      </c>
      <c r="Q174">
        <v>149.472720003483</v>
      </c>
      <c r="R174">
        <v>89.128965592350994</v>
      </c>
      <c r="S174" s="1">
        <f>(Table2[[#This Row],[Close Price]]-Table2[[#This Row],[20D EMA]])/Table2[[#This Row],[20D EMA]]</f>
        <v>0.17155873065175761</v>
      </c>
      <c r="T174" s="1">
        <f>(Table2[[#This Row],[Close Price]]-Table2[[#This Row],[50D EMA]])/Table2[[#This Row],[50D EMA]]</f>
        <v>0.26957326846522212</v>
      </c>
      <c r="U174" s="1">
        <f>(Table2[[#This Row],[Close Price]]-Table2[[#This Row],[200D EMA]])/Table2[[#This Row],[200D EMA]]</f>
        <v>0.51405554133708509</v>
      </c>
      <c r="V174">
        <v>2.3309090190627999</v>
      </c>
      <c r="W174">
        <v>218.36</v>
      </c>
      <c r="X174">
        <v>228</v>
      </c>
      <c r="Y174">
        <v>186.53</v>
      </c>
      <c r="Z174">
        <v>228</v>
      </c>
      <c r="AA174">
        <v>186.53</v>
      </c>
      <c r="AB174">
        <v>228</v>
      </c>
      <c r="AC174" s="1">
        <f>(Table2[[#This Row],[Close Price]]/Table2[[#This Row],[Day Low]])-1</f>
        <v>3.6407766990291135E-2</v>
      </c>
      <c r="AD174" s="1">
        <f>(Table2[[#This Row],[Day High]]/Table2[[#This Row],[Close Price]])-1</f>
        <v>7.4676328929343949E-3</v>
      </c>
      <c r="AE174" s="1">
        <f>(Table2[[#This Row],[Close Price]]/Table2[[#This Row],[Current Week Low]])-1</f>
        <v>0.2132632820457836</v>
      </c>
      <c r="AF174" s="1">
        <f>(Table2[[#This Row],[Current Week High]]/Table2[[#This Row],[Close Price]])-1</f>
        <v>7.4676328929343949E-3</v>
      </c>
      <c r="AG174" s="1">
        <f>(Table2[[#This Row],[Close Price]]/Table2[[#This Row],[Current Month Low]])-1</f>
        <v>0.2132632820457836</v>
      </c>
      <c r="AH174" s="1">
        <f>(Table2[[#This Row],[Current Month High]]/Table2[[#This Row],[Close Price]])-1</f>
        <v>7.4676328929343949E-3</v>
      </c>
      <c r="AI174">
        <v>0.74676328929343905</v>
      </c>
      <c r="AJ174">
        <v>158.63999999999999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0.25</v>
      </c>
      <c r="AM174" t="s">
        <v>3176</v>
      </c>
      <c r="AN174">
        <v>20.68</v>
      </c>
      <c r="AO174" t="s">
        <v>3176</v>
      </c>
      <c r="AQ174">
        <f>(Table2[[#This Row],[Sharpe Ratio]]-AVERAGE(Table2[Sharpe Ratio]))/_xlfn.STDEV.P(Table2[Sharpe Ratio])</f>
        <v>-0.73468160532523463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7.6759929348599352</v>
      </c>
      <c r="AS174">
        <f>_xlfn.RANK.AVG(Table2[[#This Row],[1Y Return vs Nifty Z-Score]],Table2[1Y Return vs Nifty Z-Score])</f>
        <v>89</v>
      </c>
      <c r="AT174">
        <f>_xlfn.RANK.AVG(Table2[[#This Row],[6M Return vs Nifty Z-Score]],Table2[6M Return vs Nifty Z-Score])</f>
        <v>41</v>
      </c>
      <c r="AU174">
        <f>_xlfn.RANK.AVG(Table2[[#This Row],[Sharpe Ratio Z-Score]],Table2[Sharpe Ratio Z-Score])</f>
        <v>544</v>
      </c>
      <c r="AV174">
        <f>(Table2[[#This Row],[Rank 1Y]]+Table2[[#This Row],[Rank 6M]]+Table2[[#This Row],[Rank Sharpe]])/3</f>
        <v>224.66666666666666</v>
      </c>
    </row>
    <row r="175" spans="1:48" x14ac:dyDescent="0.3">
      <c r="A175" t="s">
        <v>996</v>
      </c>
      <c r="B175" t="s">
        <v>997</v>
      </c>
      <c r="C175" t="s">
        <v>3134</v>
      </c>
      <c r="D175" t="s">
        <v>255</v>
      </c>
      <c r="E175">
        <v>14912.1249333</v>
      </c>
      <c r="F175">
        <v>6251</v>
      </c>
      <c r="G175">
        <v>0.86832306138866799</v>
      </c>
      <c r="H175">
        <f>(Table2[[#This Row],[1Y Return vs Nifty]]-AVERAGE(Table2[1Y Return vs Nifty]))/_xlfn.STDEV.P(Table2[1Y Return vs Nifty])</f>
        <v>-0.40550214578866606</v>
      </c>
      <c r="I175">
        <v>17.268361794873901</v>
      </c>
      <c r="J175">
        <f>(Table2[[#This Row],[1M Return vs Nifty]]-AVERAGE(Table2[1M Return vs Nifty]))/_xlfn.STDEV.P(Table2[1M Return vs Nifty])</f>
        <v>1.3269140899516194</v>
      </c>
      <c r="K175">
        <v>39.468271193969798</v>
      </c>
      <c r="L175">
        <f>(Table2[[#This Row],[6M Return vs Nifty]]-AVERAGE(Table2[6M Return vs Nifty]))/_xlfn.STDEV.P(Table2[6M Return vs Nifty])</f>
        <v>0.86493655066484088</v>
      </c>
      <c r="M175">
        <v>7.0277941706973603</v>
      </c>
      <c r="N175">
        <f>(Table2[[#This Row],[1W Return vs Nifty]]-AVERAGE(Table2[1W Return vs Nifty]))/_xlfn.STDEV.P(Table2[1W Return vs Nifty])</f>
        <v>0.84835172913420365</v>
      </c>
      <c r="O175">
        <v>5864.48</v>
      </c>
      <c r="P175">
        <v>5523.9544947106597</v>
      </c>
      <c r="Q175">
        <v>4878.6544822071401</v>
      </c>
      <c r="R175">
        <v>66.365261317949106</v>
      </c>
      <c r="S175" s="1">
        <f>(Table2[[#This Row],[Close Price]]-Table2[[#This Row],[20D EMA]])/Table2[[#This Row],[20D EMA]]</f>
        <v>6.5908656863012657E-2</v>
      </c>
      <c r="T175" s="1">
        <f>(Table2[[#This Row],[Close Price]]-Table2[[#This Row],[50D EMA]])/Table2[[#This Row],[50D EMA]]</f>
        <v>0.13161685274299537</v>
      </c>
      <c r="U175" s="1">
        <f>(Table2[[#This Row],[Close Price]]-Table2[[#This Row],[200D EMA]])/Table2[[#This Row],[200D EMA]]</f>
        <v>0.28129590295806323</v>
      </c>
      <c r="V175">
        <v>1.32795069653589</v>
      </c>
      <c r="W175">
        <v>6211.6</v>
      </c>
      <c r="X175">
        <v>6567.55</v>
      </c>
      <c r="Y175">
        <v>5785</v>
      </c>
      <c r="Z175">
        <v>6567.55</v>
      </c>
      <c r="AA175">
        <v>5785</v>
      </c>
      <c r="AB175">
        <v>6567.55</v>
      </c>
      <c r="AC175" s="1">
        <f>(Table2[[#This Row],[Close Price]]/Table2[[#This Row],[Day Low]])-1</f>
        <v>6.3429712151457096E-3</v>
      </c>
      <c r="AD175" s="1">
        <f>(Table2[[#This Row],[Day High]]/Table2[[#This Row],[Close Price]])-1</f>
        <v>5.0639897616381324E-2</v>
      </c>
      <c r="AE175" s="1">
        <f>(Table2[[#This Row],[Close Price]]/Table2[[#This Row],[Current Week Low]])-1</f>
        <v>8.0553154710458097E-2</v>
      </c>
      <c r="AF175" s="1">
        <f>(Table2[[#This Row],[Current Week High]]/Table2[[#This Row],[Close Price]])-1</f>
        <v>5.0639897616381324E-2</v>
      </c>
      <c r="AG175" s="1">
        <f>(Table2[[#This Row],[Close Price]]/Table2[[#This Row],[Current Month Low]])-1</f>
        <v>8.0553154710458097E-2</v>
      </c>
      <c r="AH175" s="1">
        <f>(Table2[[#This Row],[Current Month High]]/Table2[[#This Row],[Close Price]])-1</f>
        <v>5.0639897616381324E-2</v>
      </c>
      <c r="AI175">
        <v>6.8573028315469502</v>
      </c>
      <c r="AJ175">
        <v>65.280733993469099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0.27</v>
      </c>
      <c r="AM175" t="s">
        <v>3176</v>
      </c>
      <c r="AN175">
        <v>12.09</v>
      </c>
      <c r="AO175" t="s">
        <v>3176</v>
      </c>
      <c r="AP175">
        <v>0.14758596073716301</v>
      </c>
      <c r="AQ175">
        <f>(Table2[[#This Row],[Sharpe Ratio]]-AVERAGE(Table2[Sharpe Ratio]))/_xlfn.STDEV.P(Table2[Sharpe Ratio])</f>
        <v>0.98254562060806772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3.6172458445700659</v>
      </c>
      <c r="AS175">
        <f>_xlfn.RANK.AVG(Table2[[#This Row],[1Y Return vs Nifty Z-Score]],Table2[1Y Return vs Nifty Z-Score])</f>
        <v>435</v>
      </c>
      <c r="AT175">
        <f>_xlfn.RANK.AVG(Table2[[#This Row],[6M Return vs Nifty Z-Score]],Table2[6M Return vs Nifty Z-Score])</f>
        <v>123</v>
      </c>
      <c r="AU175">
        <f>_xlfn.RANK.AVG(Table2[[#This Row],[Sharpe Ratio Z-Score]],Table2[Sharpe Ratio Z-Score])</f>
        <v>118</v>
      </c>
      <c r="AV175">
        <f>(Table2[[#This Row],[Rank 1Y]]+Table2[[#This Row],[Rank 6M]]+Table2[[#This Row],[Rank Sharpe]])/3</f>
        <v>225.33333333333334</v>
      </c>
    </row>
    <row r="176" spans="1:48" x14ac:dyDescent="0.3">
      <c r="A176" t="s">
        <v>898</v>
      </c>
      <c r="B176" t="s">
        <v>899</v>
      </c>
      <c r="C176" t="s">
        <v>3134</v>
      </c>
      <c r="D176" t="s">
        <v>736</v>
      </c>
      <c r="E176">
        <v>17497.903887500001</v>
      </c>
      <c r="F176">
        <v>968.75</v>
      </c>
      <c r="G176">
        <v>9.2205930767594992</v>
      </c>
      <c r="H176">
        <f>(Table2[[#This Row],[1Y Return vs Nifty]]-AVERAGE(Table2[1Y Return vs Nifty]))/_xlfn.STDEV.P(Table2[1Y Return vs Nifty])</f>
        <v>-0.26407053865833574</v>
      </c>
      <c r="I176">
        <v>11.2965155151931</v>
      </c>
      <c r="J176">
        <f>(Table2[[#This Row],[1M Return vs Nifty]]-AVERAGE(Table2[1M Return vs Nifty]))/_xlfn.STDEV.P(Table2[1M Return vs Nifty])</f>
        <v>0.81117253093593744</v>
      </c>
      <c r="K176">
        <v>23.603655507289702</v>
      </c>
      <c r="L176">
        <f>(Table2[[#This Row],[6M Return vs Nifty]]-AVERAGE(Table2[6M Return vs Nifty]))/_xlfn.STDEV.P(Table2[6M Return vs Nifty])</f>
        <v>0.34899168397938152</v>
      </c>
      <c r="M176">
        <v>3.7885645522169802</v>
      </c>
      <c r="N176">
        <f>(Table2[[#This Row],[1W Return vs Nifty]]-AVERAGE(Table2[1W Return vs Nifty]))/_xlfn.STDEV.P(Table2[1W Return vs Nifty])</f>
        <v>0.24287645753950912</v>
      </c>
      <c r="O176">
        <v>951.37</v>
      </c>
      <c r="P176">
        <v>908.624375265514</v>
      </c>
      <c r="Q176">
        <v>777.96531841419505</v>
      </c>
      <c r="R176">
        <v>54.629816479853801</v>
      </c>
      <c r="S176" s="1">
        <f>(Table2[[#This Row],[Close Price]]-Table2[[#This Row],[20D EMA]])/Table2[[#This Row],[20D EMA]]</f>
        <v>1.8268391897999722E-2</v>
      </c>
      <c r="T176" s="1">
        <f>(Table2[[#This Row],[Close Price]]-Table2[[#This Row],[50D EMA]])/Table2[[#This Row],[50D EMA]]</f>
        <v>6.6172145906735508E-2</v>
      </c>
      <c r="U176" s="1">
        <f>(Table2[[#This Row],[Close Price]]-Table2[[#This Row],[200D EMA]])/Table2[[#This Row],[200D EMA]]</f>
        <v>0.2452354585352218</v>
      </c>
      <c r="V176">
        <v>0.76742187067631396</v>
      </c>
      <c r="W176">
        <v>964.45</v>
      </c>
      <c r="X176">
        <v>998.6</v>
      </c>
      <c r="Y176">
        <v>944.4</v>
      </c>
      <c r="Z176">
        <v>1012.2</v>
      </c>
      <c r="AA176">
        <v>944.4</v>
      </c>
      <c r="AB176">
        <v>1012.2</v>
      </c>
      <c r="AC176" s="1">
        <f>(Table2[[#This Row],[Close Price]]/Table2[[#This Row],[Day Low]])-1</f>
        <v>4.4584996630203655E-3</v>
      </c>
      <c r="AD176" s="1">
        <f>(Table2[[#This Row],[Day High]]/Table2[[#This Row],[Close Price]])-1</f>
        <v>3.0812903225806432E-2</v>
      </c>
      <c r="AE176" s="1">
        <f>(Table2[[#This Row],[Close Price]]/Table2[[#This Row],[Current Week Low]])-1</f>
        <v>2.5783566285472181E-2</v>
      </c>
      <c r="AF176" s="1">
        <f>(Table2[[#This Row],[Current Week High]]/Table2[[#This Row],[Close Price]])-1</f>
        <v>4.4851612903225924E-2</v>
      </c>
      <c r="AG176" s="1">
        <f>(Table2[[#This Row],[Close Price]]/Table2[[#This Row],[Current Month Low]])-1</f>
        <v>2.5783566285472181E-2</v>
      </c>
      <c r="AH176" s="1">
        <f>(Table2[[#This Row],[Current Month High]]/Table2[[#This Row],[Close Price]])-1</f>
        <v>4.4851612903225924E-2</v>
      </c>
      <c r="AI176">
        <v>4.4851612903225897</v>
      </c>
      <c r="AJ176">
        <v>66.023993144815705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0.14000000000000001</v>
      </c>
      <c r="AM176" t="s">
        <v>3176</v>
      </c>
      <c r="AN176">
        <v>4.49</v>
      </c>
      <c r="AO176" t="s">
        <v>3176</v>
      </c>
      <c r="AP176">
        <v>0.182173463987719</v>
      </c>
      <c r="AQ176">
        <f>(Table2[[#This Row],[Sharpe Ratio]]-AVERAGE(Table2[Sharpe Ratio]))/_xlfn.STDEV.P(Table2[Sharpe Ratio])</f>
        <v>1.3849863538746123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2.5239564876711049</v>
      </c>
      <c r="AS176">
        <f>_xlfn.RANK.AVG(Table2[[#This Row],[1Y Return vs Nifty Z-Score]],Table2[1Y Return vs Nifty Z-Score])</f>
        <v>384</v>
      </c>
      <c r="AT176">
        <f>_xlfn.RANK.AVG(Table2[[#This Row],[6M Return vs Nifty Z-Score]],Table2[6M Return vs Nifty Z-Score])</f>
        <v>226</v>
      </c>
      <c r="AU176">
        <f>_xlfn.RANK.AVG(Table2[[#This Row],[Sharpe Ratio Z-Score]],Table2[Sharpe Ratio Z-Score])</f>
        <v>66</v>
      </c>
      <c r="AV176">
        <f>(Table2[[#This Row],[Rank 1Y]]+Table2[[#This Row],[Rank 6M]]+Table2[[#This Row],[Rank Sharpe]])/3</f>
        <v>225.33333333333334</v>
      </c>
    </row>
    <row r="177" spans="1:48" x14ac:dyDescent="0.3">
      <c r="A177" t="s">
        <v>460</v>
      </c>
      <c r="B177" t="s">
        <v>461</v>
      </c>
      <c r="C177" t="s">
        <v>3133</v>
      </c>
      <c r="D177" t="s">
        <v>54</v>
      </c>
      <c r="E177">
        <v>47969.012587439996</v>
      </c>
      <c r="F177">
        <v>2831.6</v>
      </c>
      <c r="G177">
        <v>68.975915104572806</v>
      </c>
      <c r="H177">
        <f>(Table2[[#This Row],[1Y Return vs Nifty]]-AVERAGE(Table2[1Y Return vs Nifty]))/_xlfn.STDEV.P(Table2[1Y Return vs Nifty])</f>
        <v>0.74778506627673047</v>
      </c>
      <c r="I177">
        <v>-3.01272878518586</v>
      </c>
      <c r="J177">
        <f>(Table2[[#This Row],[1M Return vs Nifty]]-AVERAGE(Table2[1M Return vs Nifty]))/_xlfn.STDEV.P(Table2[1M Return vs Nifty])</f>
        <v>-0.42460475102855483</v>
      </c>
      <c r="K177">
        <v>26.0523170951457</v>
      </c>
      <c r="L177">
        <f>(Table2[[#This Row],[6M Return vs Nifty]]-AVERAGE(Table2[6M Return vs Nifty]))/_xlfn.STDEV.P(Table2[6M Return vs Nifty])</f>
        <v>0.4286264133327623</v>
      </c>
      <c r="M177">
        <v>2.5220689137393402</v>
      </c>
      <c r="N177">
        <f>(Table2[[#This Row],[1W Return vs Nifty]]-AVERAGE(Table2[1W Return vs Nifty]))/_xlfn.STDEV.P(Table2[1W Return vs Nifty])</f>
        <v>6.143690493346724E-3</v>
      </c>
      <c r="O177">
        <v>2827.78</v>
      </c>
      <c r="P177">
        <v>2736.8022536461599</v>
      </c>
      <c r="Q177">
        <v>2305.2937707485498</v>
      </c>
      <c r="R177">
        <v>49.6953071430165</v>
      </c>
      <c r="S177" s="1">
        <f>(Table2[[#This Row],[Close Price]]-Table2[[#This Row],[20D EMA]])/Table2[[#This Row],[20D EMA]]</f>
        <v>1.3508830248462429E-3</v>
      </c>
      <c r="T177" s="1">
        <f>(Table2[[#This Row],[Close Price]]-Table2[[#This Row],[50D EMA]])/Table2[[#This Row],[50D EMA]]</f>
        <v>3.4638142462629078E-2</v>
      </c>
      <c r="U177" s="1">
        <f>(Table2[[#This Row],[Close Price]]-Table2[[#This Row],[200D EMA]])/Table2[[#This Row],[200D EMA]]</f>
        <v>0.22830332338969261</v>
      </c>
      <c r="V177">
        <v>0.68125188022980399</v>
      </c>
      <c r="W177">
        <v>2772</v>
      </c>
      <c r="X177">
        <v>2850.1</v>
      </c>
      <c r="Y177">
        <v>2716.2</v>
      </c>
      <c r="Z177">
        <v>2879.85</v>
      </c>
      <c r="AA177">
        <v>2716.2</v>
      </c>
      <c r="AB177">
        <v>2879.85</v>
      </c>
      <c r="AC177" s="1">
        <f>(Table2[[#This Row],[Close Price]]/Table2[[#This Row],[Day Low]])-1</f>
        <v>2.1500721500721465E-2</v>
      </c>
      <c r="AD177" s="1">
        <f>(Table2[[#This Row],[Day High]]/Table2[[#This Row],[Close Price]])-1</f>
        <v>6.5334086735413521E-3</v>
      </c>
      <c r="AE177" s="1">
        <f>(Table2[[#This Row],[Close Price]]/Table2[[#This Row],[Current Week Low]])-1</f>
        <v>4.2485825786024556E-2</v>
      </c>
      <c r="AF177" s="1">
        <f>(Table2[[#This Row],[Current Week High]]/Table2[[#This Row],[Close Price]])-1</f>
        <v>1.7039836135047226E-2</v>
      </c>
      <c r="AG177" s="1">
        <f>(Table2[[#This Row],[Close Price]]/Table2[[#This Row],[Current Month Low]])-1</f>
        <v>4.2485825786024556E-2</v>
      </c>
      <c r="AH177" s="1">
        <f>(Table2[[#This Row],[Current Month High]]/Table2[[#This Row],[Close Price]])-1</f>
        <v>1.7039836135047226E-2</v>
      </c>
      <c r="AI177">
        <v>9.0549512643028596</v>
      </c>
      <c r="AJ177">
        <v>104.440272914335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-0.06</v>
      </c>
      <c r="AM177" t="s">
        <v>3174</v>
      </c>
      <c r="AN177">
        <v>-7.51</v>
      </c>
      <c r="AO177" t="s">
        <v>3174</v>
      </c>
      <c r="AP177">
        <v>6.6355385038360998E-2</v>
      </c>
      <c r="AQ177">
        <f>(Table2[[#This Row],[Sharpe Ratio]]-AVERAGE(Table2[Sharpe Ratio]))/_xlfn.STDEV.P(Table2[Sharpe Ratio])</f>
        <v>3.7392331829874587E-2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0.79534275090415929</v>
      </c>
      <c r="AS177">
        <f>_xlfn.RANK.AVG(Table2[[#This Row],[1Y Return vs Nifty Z-Score]],Table2[1Y Return vs Nifty Z-Score])</f>
        <v>127</v>
      </c>
      <c r="AT177">
        <f>_xlfn.RANK.AVG(Table2[[#This Row],[6M Return vs Nifty Z-Score]],Table2[6M Return vs Nifty Z-Score])</f>
        <v>204</v>
      </c>
      <c r="AU177">
        <f>_xlfn.RANK.AVG(Table2[[#This Row],[Sharpe Ratio Z-Score]],Table2[Sharpe Ratio Z-Score])</f>
        <v>346</v>
      </c>
      <c r="AV177">
        <f>(Table2[[#This Row],[Rank 1Y]]+Table2[[#This Row],[Rank 6M]]+Table2[[#This Row],[Rank Sharpe]])/3</f>
        <v>225.66666666666666</v>
      </c>
    </row>
    <row r="178" spans="1:48" x14ac:dyDescent="0.3">
      <c r="A178" t="s">
        <v>203</v>
      </c>
      <c r="B178" t="s">
        <v>204</v>
      </c>
      <c r="C178" t="s">
        <v>3129</v>
      </c>
      <c r="D178" t="s">
        <v>51</v>
      </c>
      <c r="E178">
        <v>127014.18438111</v>
      </c>
      <c r="F178">
        <v>1511.35</v>
      </c>
      <c r="G178">
        <v>10.0670856628187</v>
      </c>
      <c r="H178">
        <f>(Table2[[#This Row],[1Y Return vs Nifty]]-AVERAGE(Table2[1Y Return vs Nifty]))/_xlfn.STDEV.P(Table2[1Y Return vs Nifty])</f>
        <v>-0.24973661427012295</v>
      </c>
      <c r="I178">
        <v>9.4395514908143099</v>
      </c>
      <c r="J178">
        <f>(Table2[[#This Row],[1M Return vs Nifty]]-AVERAGE(Table2[1M Return vs Nifty]))/_xlfn.STDEV.P(Table2[1M Return vs Nifty])</f>
        <v>0.65080110204839714</v>
      </c>
      <c r="K178">
        <v>37.648160547649503</v>
      </c>
      <c r="L178">
        <f>(Table2[[#This Row],[6M Return vs Nifty]]-AVERAGE(Table2[6M Return vs Nifty]))/_xlfn.STDEV.P(Table2[6M Return vs Nifty])</f>
        <v>0.80574339002893858</v>
      </c>
      <c r="M178">
        <v>6.6986224684378799</v>
      </c>
      <c r="N178">
        <f>(Table2[[#This Row],[1W Return vs Nifty]]-AVERAGE(Table2[1W Return vs Nifty]))/_xlfn.STDEV.P(Table2[1W Return vs Nifty])</f>
        <v>0.7868231098940689</v>
      </c>
      <c r="O178">
        <v>1440.86</v>
      </c>
      <c r="P178">
        <v>1401.97966550316</v>
      </c>
      <c r="Q178">
        <v>1272.52402395223</v>
      </c>
      <c r="R178">
        <v>68.167902539963407</v>
      </c>
      <c r="S178" s="1">
        <f>(Table2[[#This Row],[Close Price]]-Table2[[#This Row],[20D EMA]])/Table2[[#This Row],[20D EMA]]</f>
        <v>4.892217148092113E-2</v>
      </c>
      <c r="T178" s="1">
        <f>(Table2[[#This Row],[Close Price]]-Table2[[#This Row],[50D EMA]])/Table2[[#This Row],[50D EMA]]</f>
        <v>7.8011355790661679E-2</v>
      </c>
      <c r="U178" s="1">
        <f>(Table2[[#This Row],[Close Price]]-Table2[[#This Row],[200D EMA]])/Table2[[#This Row],[200D EMA]]</f>
        <v>0.18767895265821352</v>
      </c>
      <c r="V178">
        <v>1.3953589293466999</v>
      </c>
      <c r="W178">
        <v>1506.1</v>
      </c>
      <c r="X178">
        <v>1556.8</v>
      </c>
      <c r="Y178">
        <v>1452.55</v>
      </c>
      <c r="Z178">
        <v>1556.8</v>
      </c>
      <c r="AA178">
        <v>1452.55</v>
      </c>
      <c r="AB178">
        <v>1556.8</v>
      </c>
      <c r="AC178" s="1">
        <f>(Table2[[#This Row],[Close Price]]/Table2[[#This Row],[Day Low]])-1</f>
        <v>3.4858243144546552E-3</v>
      </c>
      <c r="AD178" s="1">
        <f>(Table2[[#This Row],[Day High]]/Table2[[#This Row],[Close Price]])-1</f>
        <v>3.0072451781519849E-2</v>
      </c>
      <c r="AE178" s="1">
        <f>(Table2[[#This Row],[Close Price]]/Table2[[#This Row],[Current Week Low]])-1</f>
        <v>4.0480534232900656E-2</v>
      </c>
      <c r="AF178" s="1">
        <f>(Table2[[#This Row],[Current Week High]]/Table2[[#This Row],[Close Price]])-1</f>
        <v>3.0072451781519849E-2</v>
      </c>
      <c r="AG178" s="1">
        <f>(Table2[[#This Row],[Close Price]]/Table2[[#This Row],[Current Month Low]])-1</f>
        <v>4.0480534232900656E-2</v>
      </c>
      <c r="AH178" s="1">
        <f>(Table2[[#This Row],[Current Month High]]/Table2[[#This Row],[Close Price]])-1</f>
        <v>3.0072451781519849E-2</v>
      </c>
      <c r="AI178">
        <v>3.00724517815198</v>
      </c>
      <c r="AJ178">
        <v>49.461036392404999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0.02</v>
      </c>
      <c r="AM178" t="s">
        <v>3176</v>
      </c>
      <c r="AN178">
        <v>7.92</v>
      </c>
      <c r="AO178" t="s">
        <v>3176</v>
      </c>
      <c r="AP178">
        <v>0.12477738146723701</v>
      </c>
      <c r="AQ178">
        <f>(Table2[[#This Row],[Sharpe Ratio]]-AVERAGE(Table2[Sharpe Ratio]))/_xlfn.STDEV.P(Table2[Sharpe Ratio])</f>
        <v>0.71715782144654316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2.7107888091478247</v>
      </c>
      <c r="AS178">
        <f>_xlfn.RANK.AVG(Table2[[#This Row],[1Y Return vs Nifty Z-Score]],Table2[1Y Return vs Nifty Z-Score])</f>
        <v>378</v>
      </c>
      <c r="AT178">
        <f>_xlfn.RANK.AVG(Table2[[#This Row],[6M Return vs Nifty Z-Score]],Table2[6M Return vs Nifty Z-Score])</f>
        <v>134</v>
      </c>
      <c r="AU178">
        <f>_xlfn.RANK.AVG(Table2[[#This Row],[Sharpe Ratio Z-Score]],Table2[Sharpe Ratio Z-Score])</f>
        <v>167</v>
      </c>
      <c r="AV178">
        <f>(Table2[[#This Row],[Rank 1Y]]+Table2[[#This Row],[Rank 6M]]+Table2[[#This Row],[Rank Sharpe]])/3</f>
        <v>226.33333333333334</v>
      </c>
    </row>
    <row r="179" spans="1:48" x14ac:dyDescent="0.3">
      <c r="A179" t="s">
        <v>1420</v>
      </c>
      <c r="B179" t="s">
        <v>1421</v>
      </c>
      <c r="C179" t="s">
        <v>3139</v>
      </c>
      <c r="D179" t="s">
        <v>202</v>
      </c>
      <c r="E179">
        <v>7732.4044346600003</v>
      </c>
      <c r="F179">
        <v>1908.35</v>
      </c>
      <c r="G179">
        <v>71.133755210416098</v>
      </c>
      <c r="H179">
        <f>(Table2[[#This Row],[1Y Return vs Nifty]]-AVERAGE(Table2[1Y Return vs Nifty]))/_xlfn.STDEV.P(Table2[1Y Return vs Nifty])</f>
        <v>0.78432444940707202</v>
      </c>
      <c r="I179">
        <v>-3.5408160104664401</v>
      </c>
      <c r="J179">
        <f>(Table2[[#This Row],[1M Return vs Nifty]]-AVERAGE(Table2[1M Return vs Nifty]))/_xlfn.STDEV.P(Table2[1M Return vs Nifty])</f>
        <v>-0.47021150580875815</v>
      </c>
      <c r="K179">
        <v>30.038166407015702</v>
      </c>
      <c r="L179">
        <f>(Table2[[#This Row],[6M Return vs Nifty]]-AVERAGE(Table2[6M Return vs Nifty]))/_xlfn.STDEV.P(Table2[6M Return vs Nifty])</f>
        <v>0.55825315831390376</v>
      </c>
      <c r="M179">
        <v>-3.44945349789994</v>
      </c>
      <c r="N179">
        <f>(Table2[[#This Row],[1W Return vs Nifty]]-AVERAGE(Table2[1W Return vs Nifty]))/_xlfn.STDEV.P(Table2[1W Return vs Nifty])</f>
        <v>-1.1100504605459645</v>
      </c>
      <c r="O179">
        <v>1954.35</v>
      </c>
      <c r="P179">
        <v>1851.2414479961899</v>
      </c>
      <c r="Q179">
        <v>1491.4247874057401</v>
      </c>
      <c r="R179">
        <v>35.279968125831502</v>
      </c>
      <c r="S179" s="1">
        <f>(Table2[[#This Row],[Close Price]]-Table2[[#This Row],[20D EMA]])/Table2[[#This Row],[20D EMA]]</f>
        <v>-2.3537237444674702E-2</v>
      </c>
      <c r="T179" s="1">
        <f>(Table2[[#This Row],[Close Price]]-Table2[[#This Row],[50D EMA]])/Table2[[#This Row],[50D EMA]]</f>
        <v>3.0848786399864332E-2</v>
      </c>
      <c r="U179" s="1">
        <f>(Table2[[#This Row],[Close Price]]-Table2[[#This Row],[200D EMA]])/Table2[[#This Row],[200D EMA]]</f>
        <v>0.27954826560143253</v>
      </c>
      <c r="V179">
        <v>0.51132157938350198</v>
      </c>
      <c r="W179">
        <v>1895.1</v>
      </c>
      <c r="X179">
        <v>1936.4</v>
      </c>
      <c r="Y179">
        <v>1892.05</v>
      </c>
      <c r="Z179">
        <v>1986.1</v>
      </c>
      <c r="AA179">
        <v>1892.05</v>
      </c>
      <c r="AB179">
        <v>1986.1</v>
      </c>
      <c r="AC179" s="1">
        <f>(Table2[[#This Row],[Close Price]]/Table2[[#This Row],[Day Low]])-1</f>
        <v>6.991715476755811E-3</v>
      </c>
      <c r="AD179" s="1">
        <f>(Table2[[#This Row],[Day High]]/Table2[[#This Row],[Close Price]])-1</f>
        <v>1.4698561584615133E-2</v>
      </c>
      <c r="AE179" s="1">
        <f>(Table2[[#This Row],[Close Price]]/Table2[[#This Row],[Current Week Low]])-1</f>
        <v>8.6149943183320143E-3</v>
      </c>
      <c r="AF179" s="1">
        <f>(Table2[[#This Row],[Current Week High]]/Table2[[#This Row],[Close Price]])-1</f>
        <v>4.0742002253255416E-2</v>
      </c>
      <c r="AG179" s="1">
        <f>(Table2[[#This Row],[Close Price]]/Table2[[#This Row],[Current Month Low]])-1</f>
        <v>8.6149943183320143E-3</v>
      </c>
      <c r="AH179" s="1">
        <f>(Table2[[#This Row],[Current Month High]]/Table2[[#This Row],[Close Price]])-1</f>
        <v>4.0742002253255416E-2</v>
      </c>
      <c r="AI179">
        <v>13.815599863756599</v>
      </c>
      <c r="AJ179">
        <v>124.511764705882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0.11</v>
      </c>
      <c r="AM179" t="s">
        <v>3176</v>
      </c>
      <c r="AN179">
        <v>-6.11</v>
      </c>
      <c r="AO179" t="s">
        <v>3174</v>
      </c>
      <c r="AP179">
        <v>4.901209526519E-2</v>
      </c>
      <c r="AQ179">
        <f>(Table2[[#This Row],[Sharpe Ratio]]-AVERAGE(Table2[Sharpe Ratio]))/_xlfn.STDEV.P(Table2[Sharpe Ratio])</f>
        <v>-0.16440443282838108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-0.40208879146212795</v>
      </c>
      <c r="AS179">
        <f>_xlfn.RANK.AVG(Table2[[#This Row],[1Y Return vs Nifty Z-Score]],Table2[1Y Return vs Nifty Z-Score])</f>
        <v>124</v>
      </c>
      <c r="AT179">
        <f>_xlfn.RANK.AVG(Table2[[#This Row],[6M Return vs Nifty Z-Score]],Table2[6M Return vs Nifty Z-Score])</f>
        <v>174</v>
      </c>
      <c r="AU179">
        <f>_xlfn.RANK.AVG(Table2[[#This Row],[Sharpe Ratio Z-Score]],Table2[Sharpe Ratio Z-Score])</f>
        <v>383</v>
      </c>
      <c r="AV179">
        <f>(Table2[[#This Row],[Rank 1Y]]+Table2[[#This Row],[Rank 6M]]+Table2[[#This Row],[Rank Sharpe]])/3</f>
        <v>227</v>
      </c>
    </row>
    <row r="180" spans="1:48" x14ac:dyDescent="0.3">
      <c r="A180" t="s">
        <v>1020</v>
      </c>
      <c r="B180" t="s">
        <v>1021</v>
      </c>
      <c r="C180" t="s">
        <v>3140</v>
      </c>
      <c r="D180" t="s">
        <v>168</v>
      </c>
      <c r="E180">
        <v>13830.889685550001</v>
      </c>
      <c r="F180">
        <v>616.35</v>
      </c>
      <c r="G180">
        <v>9.8166306514437505</v>
      </c>
      <c r="H180">
        <f>(Table2[[#This Row],[1Y Return vs Nifty]]-AVERAGE(Table2[1Y Return vs Nifty]))/_xlfn.STDEV.P(Table2[1Y Return vs Nifty])</f>
        <v>-0.25397764751107615</v>
      </c>
      <c r="I180">
        <v>3.4479379026238202</v>
      </c>
      <c r="J180">
        <f>(Table2[[#This Row],[1M Return vs Nifty]]-AVERAGE(Table2[1M Return vs Nifty]))/_xlfn.STDEV.P(Table2[1M Return vs Nifty])</f>
        <v>0.13335239552240188</v>
      </c>
      <c r="K180">
        <v>20.1950380565589</v>
      </c>
      <c r="L180">
        <f>(Table2[[#This Row],[6M Return vs Nifty]]-AVERAGE(Table2[6M Return vs Nifty]))/_xlfn.STDEV.P(Table2[6M Return vs Nifty])</f>
        <v>0.23813752205501795</v>
      </c>
      <c r="M180">
        <v>3.4961002863574002</v>
      </c>
      <c r="N180">
        <f>(Table2[[#This Row],[1W Return vs Nifty]]-AVERAGE(Table2[1W Return vs Nifty]))/_xlfn.STDEV.P(Table2[1W Return vs Nifty])</f>
        <v>0.18820917498788017</v>
      </c>
      <c r="O180">
        <v>615.75</v>
      </c>
      <c r="P180">
        <v>612.70113957782803</v>
      </c>
      <c r="Q180">
        <v>540.85232001638406</v>
      </c>
      <c r="R180">
        <v>49.375286889795397</v>
      </c>
      <c r="S180" s="1">
        <f>(Table2[[#This Row],[Close Price]]-Table2[[#This Row],[20D EMA]])/Table2[[#This Row],[20D EMA]]</f>
        <v>9.7442143727165687E-4</v>
      </c>
      <c r="T180" s="1">
        <f>(Table2[[#This Row],[Close Price]]-Table2[[#This Row],[50D EMA]])/Table2[[#This Row],[50D EMA]]</f>
        <v>5.9553674482900124E-3</v>
      </c>
      <c r="U180" s="1">
        <f>(Table2[[#This Row],[Close Price]]-Table2[[#This Row],[200D EMA]])/Table2[[#This Row],[200D EMA]]</f>
        <v>0.13959019345859311</v>
      </c>
      <c r="V180">
        <v>0.31110268859418899</v>
      </c>
      <c r="W180">
        <v>613.70000000000005</v>
      </c>
      <c r="X180">
        <v>643</v>
      </c>
      <c r="Y180">
        <v>613</v>
      </c>
      <c r="Z180">
        <v>643</v>
      </c>
      <c r="AA180">
        <v>613</v>
      </c>
      <c r="AB180">
        <v>643</v>
      </c>
      <c r="AC180" s="1">
        <f>(Table2[[#This Row],[Close Price]]/Table2[[#This Row],[Day Low]])-1</f>
        <v>4.3180707185921374E-3</v>
      </c>
      <c r="AD180" s="1">
        <f>(Table2[[#This Row],[Day High]]/Table2[[#This Row],[Close Price]])-1</f>
        <v>4.323841972905007E-2</v>
      </c>
      <c r="AE180" s="1">
        <f>(Table2[[#This Row],[Close Price]]/Table2[[#This Row],[Current Week Low]])-1</f>
        <v>5.4649265905384325E-3</v>
      </c>
      <c r="AF180" s="1">
        <f>(Table2[[#This Row],[Current Week High]]/Table2[[#This Row],[Close Price]])-1</f>
        <v>4.323841972905007E-2</v>
      </c>
      <c r="AG180" s="1">
        <f>(Table2[[#This Row],[Close Price]]/Table2[[#This Row],[Current Month Low]])-1</f>
        <v>5.4649265905384325E-3</v>
      </c>
      <c r="AH180" s="1">
        <f>(Table2[[#This Row],[Current Month High]]/Table2[[#This Row],[Close Price]])-1</f>
        <v>4.323841972905007E-2</v>
      </c>
      <c r="AI180">
        <v>16.289445931694601</v>
      </c>
      <c r="AJ180">
        <v>78.0972332586867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-0.08</v>
      </c>
      <c r="AM180" t="s">
        <v>3174</v>
      </c>
      <c r="AN180">
        <v>0.6</v>
      </c>
      <c r="AO180" t="s">
        <v>3176</v>
      </c>
      <c r="AP180">
        <v>0.19205582185811301</v>
      </c>
      <c r="AQ180">
        <f>(Table2[[#This Row],[Sharpe Ratio]]-AVERAGE(Table2[Sharpe Ratio]))/_xlfn.STDEV.P(Table2[Sharpe Ratio])</f>
        <v>1.4999719114892645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1.8056933565434883</v>
      </c>
      <c r="AS180">
        <f>_xlfn.RANK.AVG(Table2[[#This Row],[1Y Return vs Nifty Z-Score]],Table2[1Y Return vs Nifty Z-Score])</f>
        <v>380</v>
      </c>
      <c r="AT180">
        <f>_xlfn.RANK.AVG(Table2[[#This Row],[6M Return vs Nifty Z-Score]],Table2[6M Return vs Nifty Z-Score])</f>
        <v>254</v>
      </c>
      <c r="AU180">
        <f>_xlfn.RANK.AVG(Table2[[#This Row],[Sharpe Ratio Z-Score]],Table2[Sharpe Ratio Z-Score])</f>
        <v>50</v>
      </c>
      <c r="AV180">
        <f>(Table2[[#This Row],[Rank 1Y]]+Table2[[#This Row],[Rank 6M]]+Table2[[#This Row],[Rank Sharpe]])/3</f>
        <v>228</v>
      </c>
    </row>
    <row r="181" spans="1:48" x14ac:dyDescent="0.3">
      <c r="A181" t="s">
        <v>1844</v>
      </c>
      <c r="B181" t="s">
        <v>1845</v>
      </c>
      <c r="C181" t="s">
        <v>3143</v>
      </c>
      <c r="D181" t="s">
        <v>267</v>
      </c>
      <c r="E181">
        <v>4063.3609348800001</v>
      </c>
      <c r="F181">
        <v>163.28</v>
      </c>
      <c r="G181">
        <v>43.181108467483298</v>
      </c>
      <c r="H181">
        <f>(Table2[[#This Row],[1Y Return vs Nifty]]-AVERAGE(Table2[1Y Return vs Nifty]))/_xlfn.STDEV.P(Table2[1Y Return vs Nifty])</f>
        <v>0.31099351720254681</v>
      </c>
      <c r="I181">
        <v>17.762765384780501</v>
      </c>
      <c r="J181">
        <f>(Table2[[#This Row],[1M Return vs Nifty]]-AVERAGE(Table2[1M Return vs Nifty]))/_xlfn.STDEV.P(Table2[1M Return vs Nifty])</f>
        <v>1.3696118531390216</v>
      </c>
      <c r="K181">
        <v>64.236449778930606</v>
      </c>
      <c r="L181">
        <f>(Table2[[#This Row],[6M Return vs Nifty]]-AVERAGE(Table2[6M Return vs Nifty]))/_xlfn.STDEV.P(Table2[6M Return vs Nifty])</f>
        <v>1.6704407526221874</v>
      </c>
      <c r="M181">
        <v>7.4033656674775798</v>
      </c>
      <c r="N181">
        <f>(Table2[[#This Row],[1W Return vs Nifty]]-AVERAGE(Table2[1W Return vs Nifty]))/_xlfn.STDEV.P(Table2[1W Return vs Nifty])</f>
        <v>0.91855337606867116</v>
      </c>
      <c r="O181">
        <v>160.68</v>
      </c>
      <c r="P181">
        <v>148.03481559496399</v>
      </c>
      <c r="Q181">
        <v>118.656657047848</v>
      </c>
      <c r="R181">
        <v>49.286378599682202</v>
      </c>
      <c r="S181" s="1">
        <f>(Table2[[#This Row],[Close Price]]-Table2[[#This Row],[20D EMA]])/Table2[[#This Row],[20D EMA]]</f>
        <v>1.6181229773462747E-2</v>
      </c>
      <c r="T181" s="1">
        <f>(Table2[[#This Row],[Close Price]]-Table2[[#This Row],[50D EMA]])/Table2[[#This Row],[50D EMA]]</f>
        <v>0.10298377678091722</v>
      </c>
      <c r="U181" s="1">
        <f>(Table2[[#This Row],[Close Price]]-Table2[[#This Row],[200D EMA]])/Table2[[#This Row],[200D EMA]]</f>
        <v>0.37607112877078402</v>
      </c>
      <c r="V181">
        <v>1.2699862236552899</v>
      </c>
      <c r="W181">
        <v>161.31</v>
      </c>
      <c r="X181">
        <v>172.15</v>
      </c>
      <c r="Y181">
        <v>161.31</v>
      </c>
      <c r="Z181">
        <v>177</v>
      </c>
      <c r="AA181">
        <v>161.31</v>
      </c>
      <c r="AB181">
        <v>177</v>
      </c>
      <c r="AC181" s="1">
        <f>(Table2[[#This Row],[Close Price]]/Table2[[#This Row],[Day Low]])-1</f>
        <v>1.2212510073770888E-2</v>
      </c>
      <c r="AD181" s="1">
        <f>(Table2[[#This Row],[Day High]]/Table2[[#This Row],[Close Price]])-1</f>
        <v>5.4323860852523387E-2</v>
      </c>
      <c r="AE181" s="1">
        <f>(Table2[[#This Row],[Close Price]]/Table2[[#This Row],[Current Week Low]])-1</f>
        <v>1.2212510073770888E-2</v>
      </c>
      <c r="AF181" s="1">
        <f>(Table2[[#This Row],[Current Week High]]/Table2[[#This Row],[Close Price]])-1</f>
        <v>8.4027437530622251E-2</v>
      </c>
      <c r="AG181" s="1">
        <f>(Table2[[#This Row],[Close Price]]/Table2[[#This Row],[Current Month Low]])-1</f>
        <v>1.2212510073770888E-2</v>
      </c>
      <c r="AH181" s="1">
        <f>(Table2[[#This Row],[Current Month High]]/Table2[[#This Row],[Close Price]])-1</f>
        <v>8.4027437530622251E-2</v>
      </c>
      <c r="AI181">
        <v>8.4027437530622198</v>
      </c>
      <c r="AJ181">
        <v>100.098039215686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0.34</v>
      </c>
      <c r="AM181" t="s">
        <v>3176</v>
      </c>
      <c r="AN181">
        <v>5.85</v>
      </c>
      <c r="AO181" t="s">
        <v>3176</v>
      </c>
      <c r="AP181">
        <v>3.5003934379516002E-2</v>
      </c>
      <c r="AQ181">
        <f>(Table2[[#This Row],[Sharpe Ratio]]-AVERAGE(Table2[Sharpe Ratio]))/_xlfn.STDEV.P(Table2[Sharpe Ratio])</f>
        <v>-0.32739551367362107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3.9422039853588058</v>
      </c>
      <c r="AS181">
        <f>_xlfn.RANK.AVG(Table2[[#This Row],[1Y Return vs Nifty Z-Score]],Table2[1Y Return vs Nifty Z-Score])</f>
        <v>212</v>
      </c>
      <c r="AT181">
        <f>_xlfn.RANK.AVG(Table2[[#This Row],[6M Return vs Nifty Z-Score]],Table2[6M Return vs Nifty Z-Score])</f>
        <v>45</v>
      </c>
      <c r="AU181">
        <f>_xlfn.RANK.AVG(Table2[[#This Row],[Sharpe Ratio Z-Score]],Table2[Sharpe Ratio Z-Score])</f>
        <v>429</v>
      </c>
      <c r="AV181">
        <f>(Table2[[#This Row],[Rank 1Y]]+Table2[[#This Row],[Rank 6M]]+Table2[[#This Row],[Rank Sharpe]])/3</f>
        <v>228.66666666666666</v>
      </c>
    </row>
    <row r="182" spans="1:48" x14ac:dyDescent="0.3">
      <c r="A182" t="s">
        <v>229</v>
      </c>
      <c r="B182" t="s">
        <v>230</v>
      </c>
      <c r="C182" t="s">
        <v>3133</v>
      </c>
      <c r="D182" t="s">
        <v>54</v>
      </c>
      <c r="E182">
        <v>115636.6534848</v>
      </c>
      <c r="F182">
        <v>3416.7</v>
      </c>
      <c r="G182">
        <v>52.380403325901199</v>
      </c>
      <c r="H182">
        <f>(Table2[[#This Row],[1Y Return vs Nifty]]-AVERAGE(Table2[1Y Return vs Nifty]))/_xlfn.STDEV.P(Table2[1Y Return vs Nifty])</f>
        <v>0.46676806159556139</v>
      </c>
      <c r="I182">
        <v>4.6719381602064001</v>
      </c>
      <c r="J182">
        <f>(Table2[[#This Row],[1M Return vs Nifty]]-AVERAGE(Table2[1M Return vs Nifty]))/_xlfn.STDEV.P(Table2[1M Return vs Nifty])</f>
        <v>0.23905970470568141</v>
      </c>
      <c r="K182">
        <v>16.3766968718428</v>
      </c>
      <c r="L182">
        <f>(Table2[[#This Row],[6M Return vs Nifty]]-AVERAGE(Table2[6M Return vs Nifty]))/_xlfn.STDEV.P(Table2[6M Return vs Nifty])</f>
        <v>0.11395843241202074</v>
      </c>
      <c r="M182">
        <v>1.15164744584491</v>
      </c>
      <c r="N182">
        <f>(Table2[[#This Row],[1W Return vs Nifty]]-AVERAGE(Table2[1W Return vs Nifty]))/_xlfn.STDEV.P(Table2[1W Return vs Nifty])</f>
        <v>-0.25001484354162046</v>
      </c>
      <c r="O182">
        <v>3370.67</v>
      </c>
      <c r="P182">
        <v>3207.1574928803998</v>
      </c>
      <c r="Q182">
        <v>2730.3604944867202</v>
      </c>
      <c r="R182">
        <v>54.355348418175701</v>
      </c>
      <c r="S182" s="1">
        <f>(Table2[[#This Row],[Close Price]]-Table2[[#This Row],[20D EMA]])/Table2[[#This Row],[20D EMA]]</f>
        <v>1.365603871040468E-2</v>
      </c>
      <c r="T182" s="1">
        <f>(Table2[[#This Row],[Close Price]]-Table2[[#This Row],[50D EMA]])/Table2[[#This Row],[50D EMA]]</f>
        <v>6.5335895597508228E-2</v>
      </c>
      <c r="U182" s="1">
        <f>(Table2[[#This Row],[Close Price]]-Table2[[#This Row],[200D EMA]])/Table2[[#This Row],[200D EMA]]</f>
        <v>0.25137321862778578</v>
      </c>
      <c r="V182">
        <v>0.99032606577836402</v>
      </c>
      <c r="W182">
        <v>3407.85</v>
      </c>
      <c r="X182">
        <v>3465</v>
      </c>
      <c r="Y182">
        <v>3395</v>
      </c>
      <c r="Z182">
        <v>3523</v>
      </c>
      <c r="AA182">
        <v>3395</v>
      </c>
      <c r="AB182">
        <v>3523</v>
      </c>
      <c r="AC182" s="1">
        <f>(Table2[[#This Row],[Close Price]]/Table2[[#This Row],[Day Low]])-1</f>
        <v>2.5969452880847399E-3</v>
      </c>
      <c r="AD182" s="1">
        <f>(Table2[[#This Row],[Day High]]/Table2[[#This Row],[Close Price]])-1</f>
        <v>1.4136447449293321E-2</v>
      </c>
      <c r="AE182" s="1">
        <f>(Table2[[#This Row],[Close Price]]/Table2[[#This Row],[Current Week Low]])-1</f>
        <v>6.3917525773196093E-3</v>
      </c>
      <c r="AF182" s="1">
        <f>(Table2[[#This Row],[Current Week High]]/Table2[[#This Row],[Close Price]])-1</f>
        <v>3.1111891591301566E-2</v>
      </c>
      <c r="AG182" s="1">
        <f>(Table2[[#This Row],[Close Price]]/Table2[[#This Row],[Current Month Low]])-1</f>
        <v>6.3917525773196093E-3</v>
      </c>
      <c r="AH182" s="1">
        <f>(Table2[[#This Row],[Current Month High]]/Table2[[#This Row],[Close Price]])-1</f>
        <v>3.1111891591301566E-2</v>
      </c>
      <c r="AI182">
        <v>4.6038575233412402</v>
      </c>
      <c r="AJ182">
        <v>87.581322572675504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0.01</v>
      </c>
      <c r="AM182" t="s">
        <v>3176</v>
      </c>
      <c r="AN182">
        <v>1.97</v>
      </c>
      <c r="AO182" t="s">
        <v>3176</v>
      </c>
      <c r="AP182">
        <v>9.9870931080635994E-2</v>
      </c>
      <c r="AQ182">
        <f>(Table2[[#This Row],[Sharpe Ratio]]-AVERAGE(Table2[Sharpe Ratio]))/_xlfn.STDEV.P(Table2[Sharpe Ratio])</f>
        <v>0.42736037396847465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0.99713172914011761</v>
      </c>
      <c r="AS182">
        <f>_xlfn.RANK.AVG(Table2[[#This Row],[1Y Return vs Nifty Z-Score]],Table2[1Y Return vs Nifty Z-Score])</f>
        <v>176</v>
      </c>
      <c r="AT182">
        <f>_xlfn.RANK.AVG(Table2[[#This Row],[6M Return vs Nifty Z-Score]],Table2[6M Return vs Nifty Z-Score])</f>
        <v>287</v>
      </c>
      <c r="AU182">
        <f>_xlfn.RANK.AVG(Table2[[#This Row],[Sharpe Ratio Z-Score]],Table2[Sharpe Ratio Z-Score])</f>
        <v>229</v>
      </c>
      <c r="AV182">
        <f>(Table2[[#This Row],[Rank 1Y]]+Table2[[#This Row],[Rank 6M]]+Table2[[#This Row],[Rank Sharpe]])/3</f>
        <v>230.66666666666666</v>
      </c>
    </row>
    <row r="183" spans="1:48" x14ac:dyDescent="0.3">
      <c r="A183" t="s">
        <v>838</v>
      </c>
      <c r="B183" t="s">
        <v>839</v>
      </c>
      <c r="C183" t="s">
        <v>3136</v>
      </c>
      <c r="D183" t="s">
        <v>299</v>
      </c>
      <c r="E183">
        <v>19320.838707819999</v>
      </c>
      <c r="F183">
        <v>885.4</v>
      </c>
      <c r="G183">
        <v>37.450544335808303</v>
      </c>
      <c r="H183">
        <f>(Table2[[#This Row],[1Y Return vs Nifty]]-AVERAGE(Table2[1Y Return vs Nifty]))/_xlfn.STDEV.P(Table2[1Y Return vs Nifty])</f>
        <v>0.21395607786992529</v>
      </c>
      <c r="I183">
        <v>8.5690252546024599</v>
      </c>
      <c r="J183">
        <f>(Table2[[#This Row],[1M Return vs Nifty]]-AVERAGE(Table2[1M Return vs Nifty]))/_xlfn.STDEV.P(Table2[1M Return vs Nifty])</f>
        <v>0.57562057374920739</v>
      </c>
      <c r="K183">
        <v>5.1192140153314902</v>
      </c>
      <c r="L183">
        <f>(Table2[[#This Row],[6M Return vs Nifty]]-AVERAGE(Table2[6M Return vs Nifty]))/_xlfn.STDEV.P(Table2[6M Return vs Nifty])</f>
        <v>-0.25215446980553252</v>
      </c>
      <c r="M183">
        <v>13.3866382069907</v>
      </c>
      <c r="N183">
        <f>(Table2[[#This Row],[1W Return vs Nifty]]-AVERAGE(Table2[1W Return vs Nifty]))/_xlfn.STDEV.P(Table2[1W Return vs Nifty])</f>
        <v>2.0369438554649153</v>
      </c>
      <c r="O183">
        <v>833.55</v>
      </c>
      <c r="P183">
        <v>820.52112778853302</v>
      </c>
      <c r="Q183">
        <v>760.22976110900595</v>
      </c>
      <c r="R183">
        <v>71.832587307805596</v>
      </c>
      <c r="S183" s="1">
        <f>(Table2[[#This Row],[Close Price]]-Table2[[#This Row],[20D EMA]])/Table2[[#This Row],[20D EMA]]</f>
        <v>6.2203827004978736E-2</v>
      </c>
      <c r="T183" s="1">
        <f>(Table2[[#This Row],[Close Price]]-Table2[[#This Row],[50D EMA]])/Table2[[#This Row],[50D EMA]]</f>
        <v>7.9070324960831134E-2</v>
      </c>
      <c r="U183" s="1">
        <f>(Table2[[#This Row],[Close Price]]-Table2[[#This Row],[200D EMA]])/Table2[[#This Row],[200D EMA]]</f>
        <v>0.16464790684910641</v>
      </c>
      <c r="V183">
        <v>1.66615389154537</v>
      </c>
      <c r="W183">
        <v>882.4</v>
      </c>
      <c r="X183">
        <v>917.75</v>
      </c>
      <c r="Y183">
        <v>830</v>
      </c>
      <c r="Z183">
        <v>924</v>
      </c>
      <c r="AA183">
        <v>830</v>
      </c>
      <c r="AB183">
        <v>924</v>
      </c>
      <c r="AC183" s="1">
        <f>(Table2[[#This Row],[Close Price]]/Table2[[#This Row],[Day Low]])-1</f>
        <v>3.3998186763373184E-3</v>
      </c>
      <c r="AD183" s="1">
        <f>(Table2[[#This Row],[Day High]]/Table2[[#This Row],[Close Price]])-1</f>
        <v>3.6537158346510168E-2</v>
      </c>
      <c r="AE183" s="1">
        <f>(Table2[[#This Row],[Close Price]]/Table2[[#This Row],[Current Week Low]])-1</f>
        <v>6.6746987951807224E-2</v>
      </c>
      <c r="AF183" s="1">
        <f>(Table2[[#This Row],[Current Week High]]/Table2[[#This Row],[Close Price]])-1</f>
        <v>4.3596114750395376E-2</v>
      </c>
      <c r="AG183" s="1">
        <f>(Table2[[#This Row],[Close Price]]/Table2[[#This Row],[Current Month Low]])-1</f>
        <v>6.6746987951807224E-2</v>
      </c>
      <c r="AH183" s="1">
        <f>(Table2[[#This Row],[Current Month High]]/Table2[[#This Row],[Close Price]])-1</f>
        <v>4.3596114750395376E-2</v>
      </c>
      <c r="AI183">
        <v>8.1996837587530997</v>
      </c>
      <c r="AJ183">
        <v>67.610033128253605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0.03</v>
      </c>
      <c r="AM183" t="s">
        <v>3176</v>
      </c>
      <c r="AN183">
        <v>14.36</v>
      </c>
      <c r="AO183" t="s">
        <v>3176</v>
      </c>
      <c r="AP183">
        <v>0.19406941403150299</v>
      </c>
      <c r="AQ183">
        <f>(Table2[[#This Row],[Sharpe Ratio]]-AVERAGE(Table2[Sharpe Ratio]))/_xlfn.STDEV.P(Table2[Sharpe Ratio])</f>
        <v>1.523400937426423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4.0977669747049381</v>
      </c>
      <c r="AS183">
        <f>_xlfn.RANK.AVG(Table2[[#This Row],[1Y Return vs Nifty Z-Score]],Table2[1Y Return vs Nifty Z-Score])</f>
        <v>241</v>
      </c>
      <c r="AT183">
        <f>_xlfn.RANK.AVG(Table2[[#This Row],[6M Return vs Nifty Z-Score]],Table2[6M Return vs Nifty Z-Score])</f>
        <v>405</v>
      </c>
      <c r="AU183">
        <f>_xlfn.RANK.AVG(Table2[[#This Row],[Sharpe Ratio Z-Score]],Table2[Sharpe Ratio Z-Score])</f>
        <v>47</v>
      </c>
      <c r="AV183">
        <f>(Table2[[#This Row],[Rank 1Y]]+Table2[[#This Row],[Rank 6M]]+Table2[[#This Row],[Rank Sharpe]])/3</f>
        <v>231</v>
      </c>
    </row>
    <row r="184" spans="1:48" x14ac:dyDescent="0.3">
      <c r="A184" t="s">
        <v>803</v>
      </c>
      <c r="B184" t="s">
        <v>804</v>
      </c>
      <c r="C184" t="s">
        <v>3137</v>
      </c>
      <c r="D184" t="s">
        <v>124</v>
      </c>
      <c r="E184">
        <v>20235.561220259999</v>
      </c>
      <c r="F184">
        <v>1109.0999999999999</v>
      </c>
      <c r="G184">
        <v>210.90033168910799</v>
      </c>
      <c r="H184">
        <f>(Table2[[#This Row],[1Y Return vs Nifty]]-AVERAGE(Table2[1Y Return vs Nifty]))/_xlfn.STDEV.P(Table2[1Y Return vs Nifty])</f>
        <v>3.1510357145011487</v>
      </c>
      <c r="I184">
        <v>22.463174539842498</v>
      </c>
      <c r="J184">
        <f>(Table2[[#This Row],[1M Return vs Nifty]]-AVERAGE(Table2[1M Return vs Nifty]))/_xlfn.STDEV.P(Table2[1M Return vs Nifty])</f>
        <v>1.7755493525504822</v>
      </c>
      <c r="K184">
        <v>-20.801313145152001</v>
      </c>
      <c r="L184">
        <f>(Table2[[#This Row],[6M Return vs Nifty]]-AVERAGE(Table2[6M Return vs Nifty]))/_xlfn.STDEV.P(Table2[6M Return vs Nifty])</f>
        <v>-1.0951350496289003</v>
      </c>
      <c r="M184">
        <v>22.957875805485301</v>
      </c>
      <c r="N184">
        <f>(Table2[[#This Row],[1W Return vs Nifty]]-AVERAGE(Table2[1W Return vs Nifty]))/_xlfn.STDEV.P(Table2[1W Return vs Nifty])</f>
        <v>3.8259950704153858</v>
      </c>
      <c r="O184">
        <v>966.95</v>
      </c>
      <c r="P184">
        <v>934.357295034294</v>
      </c>
      <c r="Q184">
        <v>843.35934062524404</v>
      </c>
      <c r="R184">
        <v>90.409816886161906</v>
      </c>
      <c r="S184" s="1">
        <f>(Table2[[#This Row],[Close Price]]-Table2[[#This Row],[20D EMA]])/Table2[[#This Row],[20D EMA]]</f>
        <v>0.14700863539996883</v>
      </c>
      <c r="T184" s="1">
        <f>(Table2[[#This Row],[Close Price]]-Table2[[#This Row],[50D EMA]])/Table2[[#This Row],[50D EMA]]</f>
        <v>0.18701914770119313</v>
      </c>
      <c r="U184" s="1">
        <f>(Table2[[#This Row],[Close Price]]-Table2[[#This Row],[200D EMA]])/Table2[[#This Row],[200D EMA]]</f>
        <v>0.31509778403324834</v>
      </c>
      <c r="V184">
        <v>1.6986998463967899</v>
      </c>
      <c r="W184">
        <v>1050</v>
      </c>
      <c r="X184">
        <v>1135.5</v>
      </c>
      <c r="Y184">
        <v>895.3</v>
      </c>
      <c r="Z184">
        <v>1135.5</v>
      </c>
      <c r="AA184">
        <v>895.3</v>
      </c>
      <c r="AB184">
        <v>1135.5</v>
      </c>
      <c r="AC184" s="1">
        <f>(Table2[[#This Row],[Close Price]]/Table2[[#This Row],[Day Low]])-1</f>
        <v>5.6285714285714272E-2</v>
      </c>
      <c r="AD184" s="1">
        <f>(Table2[[#This Row],[Day High]]/Table2[[#This Row],[Close Price]])-1</f>
        <v>2.3803083581282136E-2</v>
      </c>
      <c r="AE184" s="1">
        <f>(Table2[[#This Row],[Close Price]]/Table2[[#This Row],[Current Week Low]])-1</f>
        <v>0.23880263598793694</v>
      </c>
      <c r="AF184" s="1">
        <f>(Table2[[#This Row],[Current Week High]]/Table2[[#This Row],[Close Price]])-1</f>
        <v>2.3803083581282136E-2</v>
      </c>
      <c r="AG184" s="1">
        <f>(Table2[[#This Row],[Close Price]]/Table2[[#This Row],[Current Month Low]])-1</f>
        <v>0.23880263598793694</v>
      </c>
      <c r="AH184" s="1">
        <f>(Table2[[#This Row],[Current Month High]]/Table2[[#This Row],[Close Price]])-1</f>
        <v>2.3803083581282136E-2</v>
      </c>
      <c r="AI184">
        <v>18.474438734108698</v>
      </c>
      <c r="AJ184">
        <v>274.06408094435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0.34</v>
      </c>
      <c r="AM184" t="s">
        <v>3176</v>
      </c>
      <c r="AN184">
        <v>20.6</v>
      </c>
      <c r="AO184" t="s">
        <v>3176</v>
      </c>
      <c r="AP184">
        <v>0.23983618808927701</v>
      </c>
      <c r="AQ184">
        <f>(Table2[[#This Row],[Sharpe Ratio]]-AVERAGE(Table2[Sharpe Ratio]))/_xlfn.STDEV.P(Table2[Sharpe Ratio])</f>
        <v>2.0559173777612361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9.7133624655993529</v>
      </c>
      <c r="AS184">
        <f>_xlfn.RANK.AVG(Table2[[#This Row],[1Y Return vs Nifty Z-Score]],Table2[1Y Return vs Nifty Z-Score])</f>
        <v>12</v>
      </c>
      <c r="AT184">
        <f>_xlfn.RANK.AVG(Table2[[#This Row],[6M Return vs Nifty Z-Score]],Table2[6M Return vs Nifty Z-Score])</f>
        <v>668</v>
      </c>
      <c r="AU184">
        <f>_xlfn.RANK.AVG(Table2[[#This Row],[Sharpe Ratio Z-Score]],Table2[Sharpe Ratio Z-Score])</f>
        <v>14</v>
      </c>
      <c r="AV184">
        <f>(Table2[[#This Row],[Rank 1Y]]+Table2[[#This Row],[Rank 6M]]+Table2[[#This Row],[Rank Sharpe]])/3</f>
        <v>231.33333333333334</v>
      </c>
    </row>
    <row r="185" spans="1:48" x14ac:dyDescent="0.3">
      <c r="A185" t="s">
        <v>1024</v>
      </c>
      <c r="B185" t="s">
        <v>1025</v>
      </c>
      <c r="C185" t="s">
        <v>3127</v>
      </c>
      <c r="D185" t="s">
        <v>18</v>
      </c>
      <c r="E185">
        <v>13699.104243</v>
      </c>
      <c r="F185">
        <v>919.95</v>
      </c>
      <c r="G185">
        <v>85.195977222458694</v>
      </c>
      <c r="H185">
        <f>(Table2[[#This Row],[1Y Return vs Nifty]]-AVERAGE(Table2[1Y Return vs Nifty]))/_xlfn.STDEV.P(Table2[1Y Return vs Nifty])</f>
        <v>1.0224444641248183</v>
      </c>
      <c r="I185">
        <v>-1.3207865883235901</v>
      </c>
      <c r="J185">
        <f>(Table2[[#This Row],[1M Return vs Nifty]]-AVERAGE(Table2[1M Return vs Nifty]))/_xlfn.STDEV.P(Table2[1M Return vs Nifty])</f>
        <v>-0.27848496403015166</v>
      </c>
      <c r="K185">
        <v>-8.5349483548008198</v>
      </c>
      <c r="L185">
        <f>(Table2[[#This Row],[6M Return vs Nifty]]-AVERAGE(Table2[6M Return vs Nifty]))/_xlfn.STDEV.P(Table2[6M Return vs Nifty])</f>
        <v>-0.69621155400419543</v>
      </c>
      <c r="M185">
        <v>1.8398603208686899</v>
      </c>
      <c r="N185">
        <f>(Table2[[#This Row],[1W Return vs Nifty]]-AVERAGE(Table2[1W Return vs Nifty]))/_xlfn.STDEV.P(Table2[1W Return vs Nifty])</f>
        <v>-0.12137441773090769</v>
      </c>
      <c r="O185">
        <v>972.91</v>
      </c>
      <c r="P185">
        <v>976.70140414075695</v>
      </c>
      <c r="Q185">
        <v>866.65082318242003</v>
      </c>
      <c r="R185">
        <v>27.168243865710402</v>
      </c>
      <c r="S185" s="1">
        <f>(Table2[[#This Row],[Close Price]]-Table2[[#This Row],[20D EMA]])/Table2[[#This Row],[20D EMA]]</f>
        <v>-5.4434634241605002E-2</v>
      </c>
      <c r="T185" s="1">
        <f>(Table2[[#This Row],[Close Price]]-Table2[[#This Row],[50D EMA]])/Table2[[#This Row],[50D EMA]]</f>
        <v>-5.8105173085814664E-2</v>
      </c>
      <c r="U185" s="1">
        <f>(Table2[[#This Row],[Close Price]]-Table2[[#This Row],[200D EMA]])/Table2[[#This Row],[200D EMA]]</f>
        <v>6.1500174455336731E-2</v>
      </c>
      <c r="V185">
        <v>0.394162029443899</v>
      </c>
      <c r="W185">
        <v>916</v>
      </c>
      <c r="X185">
        <v>974.25</v>
      </c>
      <c r="Y185">
        <v>916</v>
      </c>
      <c r="Z185">
        <v>993.75</v>
      </c>
      <c r="AA185">
        <v>916</v>
      </c>
      <c r="AB185">
        <v>993.75</v>
      </c>
      <c r="AC185" s="1">
        <f>(Table2[[#This Row],[Close Price]]/Table2[[#This Row],[Day Low]])-1</f>
        <v>4.3122270742359525E-3</v>
      </c>
      <c r="AD185" s="1">
        <f>(Table2[[#This Row],[Day High]]/Table2[[#This Row],[Close Price]])-1</f>
        <v>5.9024947007989548E-2</v>
      </c>
      <c r="AE185" s="1">
        <f>(Table2[[#This Row],[Close Price]]/Table2[[#This Row],[Current Week Low]])-1</f>
        <v>4.3122270742359525E-3</v>
      </c>
      <c r="AF185" s="1">
        <f>(Table2[[#This Row],[Current Week High]]/Table2[[#This Row],[Close Price]])-1</f>
        <v>8.0221751182129486E-2</v>
      </c>
      <c r="AG185" s="1">
        <f>(Table2[[#This Row],[Close Price]]/Table2[[#This Row],[Current Month Low]])-1</f>
        <v>4.3122270742359525E-3</v>
      </c>
      <c r="AH185" s="1">
        <f>(Table2[[#This Row],[Current Month High]]/Table2[[#This Row],[Close Price]])-1</f>
        <v>8.0221751182129486E-2</v>
      </c>
      <c r="AI185">
        <v>38.594488830914699</v>
      </c>
      <c r="AJ185">
        <v>115.394521189416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-0.09</v>
      </c>
      <c r="AM185" t="s">
        <v>3174</v>
      </c>
      <c r="AN185">
        <v>-7.17</v>
      </c>
      <c r="AO185" t="s">
        <v>3174</v>
      </c>
      <c r="AP185">
        <v>0.190155132197492</v>
      </c>
      <c r="AQ185">
        <f>(Table2[[#This Row],[Sharpe Ratio]]-AVERAGE(Table2[Sharpe Ratio]))/_xlfn.STDEV.P(Table2[Sharpe Ratio])</f>
        <v>1.4778565556860044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98</v>
      </c>
      <c r="AT185">
        <f>_xlfn.RANK.AVG(Table2[[#This Row],[6M Return vs Nifty Z-Score]],Table2[6M Return vs Nifty Z-Score])</f>
        <v>552</v>
      </c>
      <c r="AU185">
        <f>_xlfn.RANK.AVG(Table2[[#This Row],[Sharpe Ratio Z-Score]],Table2[Sharpe Ratio Z-Score])</f>
        <v>53</v>
      </c>
      <c r="AV185">
        <f>(Table2[[#This Row],[Rank 1Y]]+Table2[[#This Row],[Rank 6M]]+Table2[[#This Row],[Rank Sharpe]])/3</f>
        <v>234.33333333333334</v>
      </c>
    </row>
    <row r="186" spans="1:48" x14ac:dyDescent="0.3">
      <c r="A186" t="s">
        <v>1290</v>
      </c>
      <c r="B186" t="s">
        <v>1291</v>
      </c>
      <c r="C186" t="s">
        <v>3140</v>
      </c>
      <c r="D186" t="s">
        <v>736</v>
      </c>
      <c r="E186">
        <v>8944.0728917800006</v>
      </c>
      <c r="F186">
        <v>223.9</v>
      </c>
      <c r="G186">
        <v>19.662469314290998</v>
      </c>
      <c r="H186">
        <f>(Table2[[#This Row],[1Y Return vs Nifty]]-AVERAGE(Table2[1Y Return vs Nifty]))/_xlfn.STDEV.P(Table2[1Y Return vs Nifty])</f>
        <v>-8.725497414566015E-2</v>
      </c>
      <c r="I186">
        <v>-12.350560828539299</v>
      </c>
      <c r="J186">
        <f>(Table2[[#This Row],[1M Return vs Nifty]]-AVERAGE(Table2[1M Return vs Nifty]))/_xlfn.STDEV.P(Table2[1M Return vs Nifty])</f>
        <v>-1.2310401196434191</v>
      </c>
      <c r="K186">
        <v>14.6071682461303</v>
      </c>
      <c r="L186">
        <f>(Table2[[#This Row],[6M Return vs Nifty]]-AVERAGE(Table2[6M Return vs Nifty]))/_xlfn.STDEV.P(Table2[6M Return vs Nifty])</f>
        <v>5.6410286971858854E-2</v>
      </c>
      <c r="M186">
        <v>-5.0762719410412602</v>
      </c>
      <c r="N186">
        <f>(Table2[[#This Row],[1W Return vs Nifty]]-AVERAGE(Table2[1W Return vs Nifty]))/_xlfn.STDEV.P(Table2[1W Return vs Nifty])</f>
        <v>-1.4141345961924954</v>
      </c>
      <c r="O186">
        <v>242.34</v>
      </c>
      <c r="P186">
        <v>242.711862506313</v>
      </c>
      <c r="Q186">
        <v>200.433620705951</v>
      </c>
      <c r="R186">
        <v>24.3570398974021</v>
      </c>
      <c r="S186" s="1">
        <f>(Table2[[#This Row],[Close Price]]-Table2[[#This Row],[20D EMA]])/Table2[[#This Row],[20D EMA]]</f>
        <v>-7.6091441776017149E-2</v>
      </c>
      <c r="T186" s="1">
        <f>(Table2[[#This Row],[Close Price]]-Table2[[#This Row],[50D EMA]])/Table2[[#This Row],[50D EMA]]</f>
        <v>-7.7506976016978521E-2</v>
      </c>
      <c r="U186" s="1">
        <f>(Table2[[#This Row],[Close Price]]-Table2[[#This Row],[200D EMA]])/Table2[[#This Row],[200D EMA]]</f>
        <v>0.11707805911701656</v>
      </c>
      <c r="V186">
        <v>0.36813813029054299</v>
      </c>
      <c r="W186">
        <v>222.93</v>
      </c>
      <c r="X186">
        <v>230</v>
      </c>
      <c r="Y186">
        <v>220</v>
      </c>
      <c r="Z186">
        <v>243.98</v>
      </c>
      <c r="AA186">
        <v>220</v>
      </c>
      <c r="AB186">
        <v>243.98</v>
      </c>
      <c r="AC186" s="1">
        <f>(Table2[[#This Row],[Close Price]]/Table2[[#This Row],[Day Low]])-1</f>
        <v>4.3511416139594417E-3</v>
      </c>
      <c r="AD186" s="1">
        <f>(Table2[[#This Row],[Day High]]/Table2[[#This Row],[Close Price]])-1</f>
        <v>2.7244305493523857E-2</v>
      </c>
      <c r="AE186" s="1">
        <f>(Table2[[#This Row],[Close Price]]/Table2[[#This Row],[Current Week Low]])-1</f>
        <v>1.7727272727272814E-2</v>
      </c>
      <c r="AF186" s="1">
        <f>(Table2[[#This Row],[Current Week High]]/Table2[[#This Row],[Close Price]])-1</f>
        <v>8.9682894149173631E-2</v>
      </c>
      <c r="AG186" s="1">
        <f>(Table2[[#This Row],[Close Price]]/Table2[[#This Row],[Current Month Low]])-1</f>
        <v>1.7727272727272814E-2</v>
      </c>
      <c r="AH186" s="1">
        <f>(Table2[[#This Row],[Current Month High]]/Table2[[#This Row],[Close Price]])-1</f>
        <v>8.9682894149173631E-2</v>
      </c>
      <c r="AI186">
        <v>32.420723537293398</v>
      </c>
      <c r="AJ186">
        <v>102.258355916892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7.0000000000000007E-2</v>
      </c>
      <c r="AM186" t="s">
        <v>3176</v>
      </c>
      <c r="AN186">
        <v>-9.2100000000000009</v>
      </c>
      <c r="AO186" t="s">
        <v>3174</v>
      </c>
      <c r="AP186">
        <v>0.17822090750768599</v>
      </c>
      <c r="AQ186">
        <f>(Table2[[#This Row],[Sharpe Ratio]]-AVERAGE(Table2[Sharpe Ratio]))/_xlfn.STDEV.P(Table2[Sharpe Ratio])</f>
        <v>1.3389966298815585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323</v>
      </c>
      <c r="AT186">
        <f>_xlfn.RANK.AVG(Table2[[#This Row],[6M Return vs Nifty Z-Score]],Table2[6M Return vs Nifty Z-Score])</f>
        <v>309</v>
      </c>
      <c r="AU186">
        <f>_xlfn.RANK.AVG(Table2[[#This Row],[Sharpe Ratio Z-Score]],Table2[Sharpe Ratio Z-Score])</f>
        <v>71</v>
      </c>
      <c r="AV186">
        <f>(Table2[[#This Row],[Rank 1Y]]+Table2[[#This Row],[Rank 6M]]+Table2[[#This Row],[Rank Sharpe]])/3</f>
        <v>234.33333333333334</v>
      </c>
    </row>
    <row r="187" spans="1:48" x14ac:dyDescent="0.3">
      <c r="A187" t="s">
        <v>836</v>
      </c>
      <c r="B187" t="s">
        <v>837</v>
      </c>
      <c r="C187" t="s">
        <v>3142</v>
      </c>
      <c r="D187" t="s">
        <v>141</v>
      </c>
      <c r="E187">
        <v>19327.334714825</v>
      </c>
      <c r="F187">
        <v>1710.15</v>
      </c>
      <c r="G187">
        <v>165.76696152511801</v>
      </c>
      <c r="H187">
        <f>(Table2[[#This Row],[1Y Return vs Nifty]]-AVERAGE(Table2[1Y Return vs Nifty]))/_xlfn.STDEV.P(Table2[1Y Return vs Nifty])</f>
        <v>2.3867782053744162</v>
      </c>
      <c r="I187">
        <v>-4.8219148677374797</v>
      </c>
      <c r="J187">
        <f>(Table2[[#This Row],[1M Return vs Nifty]]-AVERAGE(Table2[1M Return vs Nifty]))/_xlfn.STDEV.P(Table2[1M Return vs Nifty])</f>
        <v>-0.58084997353862244</v>
      </c>
      <c r="K187">
        <v>5.55308150969634</v>
      </c>
      <c r="L187">
        <f>(Table2[[#This Row],[6M Return vs Nifty]]-AVERAGE(Table2[6M Return vs Nifty]))/_xlfn.STDEV.P(Table2[6M Return vs Nifty])</f>
        <v>-0.23804434504989966</v>
      </c>
      <c r="M187">
        <v>2.2167000347792398</v>
      </c>
      <c r="N187">
        <f>(Table2[[#This Row],[1W Return vs Nifty]]-AVERAGE(Table2[1W Return vs Nifty]))/_xlfn.STDEV.P(Table2[1W Return vs Nifty])</f>
        <v>-5.0935716248949367E-2</v>
      </c>
      <c r="O187">
        <v>1728.55</v>
      </c>
      <c r="P187">
        <v>1771.1111592301299</v>
      </c>
      <c r="Q187">
        <v>1534.70463627037</v>
      </c>
      <c r="R187">
        <v>45.045222468747703</v>
      </c>
      <c r="S187" s="1">
        <f>(Table2[[#This Row],[Close Price]]-Table2[[#This Row],[20D EMA]])/Table2[[#This Row],[20D EMA]]</f>
        <v>-1.0644760059008917E-2</v>
      </c>
      <c r="T187" s="1">
        <f>(Table2[[#This Row],[Close Price]]-Table2[[#This Row],[50D EMA]])/Table2[[#This Row],[50D EMA]]</f>
        <v>-3.4419725104452827E-2</v>
      </c>
      <c r="U187" s="1">
        <f>(Table2[[#This Row],[Close Price]]-Table2[[#This Row],[200D EMA]])/Table2[[#This Row],[200D EMA]]</f>
        <v>0.1143186510180854</v>
      </c>
      <c r="V187">
        <v>0.72729020682146095</v>
      </c>
      <c r="W187">
        <v>1681.25</v>
      </c>
      <c r="X187">
        <v>1723.85</v>
      </c>
      <c r="Y187">
        <v>1681.25</v>
      </c>
      <c r="Z187">
        <v>1786.9</v>
      </c>
      <c r="AA187">
        <v>1681.25</v>
      </c>
      <c r="AB187">
        <v>1786.9</v>
      </c>
      <c r="AC187" s="1">
        <f>(Table2[[#This Row],[Close Price]]/Table2[[#This Row],[Day Low]])-1</f>
        <v>1.7189591078067057E-2</v>
      </c>
      <c r="AD187" s="1">
        <f>(Table2[[#This Row],[Day High]]/Table2[[#This Row],[Close Price]])-1</f>
        <v>8.0109931877319074E-3</v>
      </c>
      <c r="AE187" s="1">
        <f>(Table2[[#This Row],[Close Price]]/Table2[[#This Row],[Current Week Low]])-1</f>
        <v>1.7189591078067057E-2</v>
      </c>
      <c r="AF187" s="1">
        <f>(Table2[[#This Row],[Current Week High]]/Table2[[#This Row],[Close Price]])-1</f>
        <v>4.4879104172148576E-2</v>
      </c>
      <c r="AG187" s="1">
        <f>(Table2[[#This Row],[Close Price]]/Table2[[#This Row],[Current Month Low]])-1</f>
        <v>1.7189591078067057E-2</v>
      </c>
      <c r="AH187" s="1">
        <f>(Table2[[#This Row],[Current Month High]]/Table2[[#This Row],[Close Price]])-1</f>
        <v>4.4879104172148576E-2</v>
      </c>
      <c r="AI187">
        <v>26.351689236148601</v>
      </c>
      <c r="AJ187">
        <v>195.095842975794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-0.08</v>
      </c>
      <c r="AM187" t="s">
        <v>3174</v>
      </c>
      <c r="AN187">
        <v>1.23</v>
      </c>
      <c r="AO187" t="s">
        <v>3176</v>
      </c>
      <c r="AP187">
        <v>8.2429279308336004E-2</v>
      </c>
      <c r="AQ187">
        <f>(Table2[[#This Row],[Sharpe Ratio]]-AVERAGE(Table2[Sharpe Ratio]))/_xlfn.STDEV.P(Table2[Sharpe Ratio])</f>
        <v>0.22441912441438025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27</v>
      </c>
      <c r="AT187">
        <f>_xlfn.RANK.AVG(Table2[[#This Row],[6M Return vs Nifty Z-Score]],Table2[6M Return vs Nifty Z-Score])</f>
        <v>396</v>
      </c>
      <c r="AU187">
        <f>_xlfn.RANK.AVG(Table2[[#This Row],[Sharpe Ratio Z-Score]],Table2[Sharpe Ratio Z-Score])</f>
        <v>281</v>
      </c>
      <c r="AV187">
        <f>(Table2[[#This Row],[Rank 1Y]]+Table2[[#This Row],[Rank 6M]]+Table2[[#This Row],[Rank Sharpe]])/3</f>
        <v>234.66666666666666</v>
      </c>
    </row>
    <row r="188" spans="1:48" x14ac:dyDescent="0.3">
      <c r="A188" t="s">
        <v>630</v>
      </c>
      <c r="B188" t="s">
        <v>631</v>
      </c>
      <c r="C188" t="s">
        <v>3140</v>
      </c>
      <c r="D188" t="s">
        <v>225</v>
      </c>
      <c r="E188">
        <v>30089.5426539</v>
      </c>
      <c r="F188">
        <v>4700.7</v>
      </c>
      <c r="G188">
        <v>119.185147771684</v>
      </c>
      <c r="H188">
        <f>(Table2[[#This Row],[1Y Return vs Nifty]]-AVERAGE(Table2[1Y Return vs Nifty]))/_xlfn.STDEV.P(Table2[1Y Return vs Nifty])</f>
        <v>1.5979937467697944</v>
      </c>
      <c r="I188">
        <v>7.3103710994222499</v>
      </c>
      <c r="J188">
        <f>(Table2[[#This Row],[1M Return vs Nifty]]-AVERAGE(Table2[1M Return vs Nifty]))/_xlfn.STDEV.P(Table2[1M Return vs Nifty])</f>
        <v>0.46692047902927025</v>
      </c>
      <c r="K188">
        <v>41.776418093139398</v>
      </c>
      <c r="L188">
        <f>(Table2[[#This Row],[6M Return vs Nifty]]-AVERAGE(Table2[6M Return vs Nifty]))/_xlfn.STDEV.P(Table2[6M Return vs Nifty])</f>
        <v>0.94000149819977374</v>
      </c>
      <c r="M188">
        <v>0.65577728064425</v>
      </c>
      <c r="N188">
        <f>(Table2[[#This Row],[1W Return vs Nifty]]-AVERAGE(Table2[1W Return vs Nifty]))/_xlfn.STDEV.P(Table2[1W Return vs Nifty])</f>
        <v>-0.34270266080461087</v>
      </c>
      <c r="O188">
        <v>4761.3599999999997</v>
      </c>
      <c r="P188">
        <v>4435.4301202558199</v>
      </c>
      <c r="Q188">
        <v>3373.8495392388299</v>
      </c>
      <c r="R188">
        <v>41.338651442983704</v>
      </c>
      <c r="S188" s="1">
        <f>(Table2[[#This Row],[Close Price]]-Table2[[#This Row],[20D EMA]])/Table2[[#This Row],[20D EMA]]</f>
        <v>-1.2740057462573688E-2</v>
      </c>
      <c r="T188" s="1">
        <f>(Table2[[#This Row],[Close Price]]-Table2[[#This Row],[50D EMA]])/Table2[[#This Row],[50D EMA]]</f>
        <v>5.9807024922507418E-2</v>
      </c>
      <c r="U188" s="1">
        <f>(Table2[[#This Row],[Close Price]]-Table2[[#This Row],[200D EMA]])/Table2[[#This Row],[200D EMA]]</f>
        <v>0.39327493574610295</v>
      </c>
      <c r="V188">
        <v>1.4127001988123999</v>
      </c>
      <c r="W188">
        <v>4632</v>
      </c>
      <c r="X188">
        <v>4836</v>
      </c>
      <c r="Y188">
        <v>4566</v>
      </c>
      <c r="Z188">
        <v>5050</v>
      </c>
      <c r="AA188">
        <v>4566</v>
      </c>
      <c r="AB188">
        <v>5050</v>
      </c>
      <c r="AC188" s="1">
        <f>(Table2[[#This Row],[Close Price]]/Table2[[#This Row],[Day Low]])-1</f>
        <v>1.4831606217616589E-2</v>
      </c>
      <c r="AD188" s="1">
        <f>(Table2[[#This Row],[Day High]]/Table2[[#This Row],[Close Price]])-1</f>
        <v>2.8782947220626687E-2</v>
      </c>
      <c r="AE188" s="1">
        <f>(Table2[[#This Row],[Close Price]]/Table2[[#This Row],[Current Week Low]])-1</f>
        <v>2.9500657030223421E-2</v>
      </c>
      <c r="AF188" s="1">
        <f>(Table2[[#This Row],[Current Week High]]/Table2[[#This Row],[Close Price]])-1</f>
        <v>7.4308081775054768E-2</v>
      </c>
      <c r="AG188" s="1">
        <f>(Table2[[#This Row],[Close Price]]/Table2[[#This Row],[Current Month Low]])-1</f>
        <v>2.9500657030223421E-2</v>
      </c>
      <c r="AH188" s="1">
        <f>(Table2[[#This Row],[Current Month High]]/Table2[[#This Row],[Close Price]])-1</f>
        <v>7.4308081775054768E-2</v>
      </c>
      <c r="AI188">
        <v>14.4510392069266</v>
      </c>
      <c r="AJ188">
        <v>148.058047493403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0.12</v>
      </c>
      <c r="AM188" t="s">
        <v>3176</v>
      </c>
      <c r="AN188">
        <v>-8.8000000000000007</v>
      </c>
      <c r="AO188" t="s">
        <v>3174</v>
      </c>
      <c r="AQ188">
        <f>(Table2[[#This Row],[Sharpe Ratio]]-AVERAGE(Table2[Sharpe Ratio]))/_xlfn.STDEV.P(Table2[Sharpe Ratio])</f>
        <v>-0.73468160532523463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1.9275314578689928</v>
      </c>
      <c r="AS188">
        <f>_xlfn.RANK.AVG(Table2[[#This Row],[1Y Return vs Nifty Z-Score]],Table2[1Y Return vs Nifty Z-Score])</f>
        <v>51</v>
      </c>
      <c r="AT188">
        <f>_xlfn.RANK.AVG(Table2[[#This Row],[6M Return vs Nifty Z-Score]],Table2[6M Return vs Nifty Z-Score])</f>
        <v>110</v>
      </c>
      <c r="AU188">
        <f>_xlfn.RANK.AVG(Table2[[#This Row],[Sharpe Ratio Z-Score]],Table2[Sharpe Ratio Z-Score])</f>
        <v>544</v>
      </c>
      <c r="AV188">
        <f>(Table2[[#This Row],[Rank 1Y]]+Table2[[#This Row],[Rank 6M]]+Table2[[#This Row],[Rank Sharpe]])/3</f>
        <v>235</v>
      </c>
    </row>
    <row r="189" spans="1:48" x14ac:dyDescent="0.3">
      <c r="A189" t="s">
        <v>1264</v>
      </c>
      <c r="B189" t="s">
        <v>1265</v>
      </c>
      <c r="C189" t="s">
        <v>3139</v>
      </c>
      <c r="D189" t="s">
        <v>81</v>
      </c>
      <c r="E189">
        <v>9250.9143731999993</v>
      </c>
      <c r="F189">
        <v>1190.25</v>
      </c>
      <c r="G189">
        <v>171.91984935846801</v>
      </c>
      <c r="H189">
        <f>(Table2[[#This Row],[1Y Return vs Nifty]]-AVERAGE(Table2[1Y Return vs Nifty]))/_xlfn.STDEV.P(Table2[1Y Return vs Nifty])</f>
        <v>2.4909669843724469</v>
      </c>
      <c r="I189">
        <v>16.352090918553198</v>
      </c>
      <c r="J189">
        <f>(Table2[[#This Row],[1M Return vs Nifty]]-AVERAGE(Table2[1M Return vs Nifty]))/_xlfn.STDEV.P(Table2[1M Return vs Nifty])</f>
        <v>1.2477829556084288</v>
      </c>
      <c r="K189">
        <v>36.973164170316601</v>
      </c>
      <c r="L189">
        <f>(Table2[[#This Row],[6M Return vs Nifty]]-AVERAGE(Table2[6M Return vs Nifty]))/_xlfn.STDEV.P(Table2[6M Return vs Nifty])</f>
        <v>0.78379133504102028</v>
      </c>
      <c r="M189">
        <v>9.8370169111861099</v>
      </c>
      <c r="N189">
        <f>(Table2[[#This Row],[1W Return vs Nifty]]-AVERAGE(Table2[1W Return vs Nifty]))/_xlfn.STDEV.P(Table2[1W Return vs Nifty])</f>
        <v>1.3734503180281175</v>
      </c>
      <c r="O189">
        <v>1113.3399999999999</v>
      </c>
      <c r="P189">
        <v>1055.1850488835501</v>
      </c>
      <c r="Q189">
        <v>870.02740682756098</v>
      </c>
      <c r="R189">
        <v>74.414645117229398</v>
      </c>
      <c r="S189" s="1">
        <f>(Table2[[#This Row],[Close Price]]-Table2[[#This Row],[20D EMA]])/Table2[[#This Row],[20D EMA]]</f>
        <v>6.9080424668115842E-2</v>
      </c>
      <c r="T189" s="1">
        <f>(Table2[[#This Row],[Close Price]]-Table2[[#This Row],[50D EMA]])/Table2[[#This Row],[50D EMA]]</f>
        <v>0.1280011987085648</v>
      </c>
      <c r="U189" s="1">
        <f>(Table2[[#This Row],[Close Price]]-Table2[[#This Row],[200D EMA]])/Table2[[#This Row],[200D EMA]]</f>
        <v>0.36806035150098093</v>
      </c>
      <c r="V189">
        <v>1.0301278885273999</v>
      </c>
      <c r="W189">
        <v>1176.55</v>
      </c>
      <c r="X189">
        <v>1210</v>
      </c>
      <c r="Y189">
        <v>1088.0999999999999</v>
      </c>
      <c r="Z189">
        <v>1230</v>
      </c>
      <c r="AA189">
        <v>1088.0999999999999</v>
      </c>
      <c r="AB189">
        <v>1230</v>
      </c>
      <c r="AC189" s="1">
        <f>(Table2[[#This Row],[Close Price]]/Table2[[#This Row],[Day Low]])-1</f>
        <v>1.1644214015553933E-2</v>
      </c>
      <c r="AD189" s="1">
        <f>(Table2[[#This Row],[Day High]]/Table2[[#This Row],[Close Price]])-1</f>
        <v>1.6593152699012848E-2</v>
      </c>
      <c r="AE189" s="1">
        <f>(Table2[[#This Row],[Close Price]]/Table2[[#This Row],[Current Week Low]])-1</f>
        <v>9.3879239040529416E-2</v>
      </c>
      <c r="AF189" s="1">
        <f>(Table2[[#This Row],[Current Week High]]/Table2[[#This Row],[Close Price]])-1</f>
        <v>3.3396345305608088E-2</v>
      </c>
      <c r="AG189" s="1">
        <f>(Table2[[#This Row],[Close Price]]/Table2[[#This Row],[Current Month Low]])-1</f>
        <v>9.3879239040529416E-2</v>
      </c>
      <c r="AH189" s="1">
        <f>(Table2[[#This Row],[Current Month High]]/Table2[[#This Row],[Close Price]])-1</f>
        <v>3.3396345305608088E-2</v>
      </c>
      <c r="AI189">
        <v>3.3396345305608</v>
      </c>
      <c r="AJ189">
        <v>213.22368421052599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7.0000000000000007E-2</v>
      </c>
      <c r="AM189" t="s">
        <v>3176</v>
      </c>
      <c r="AN189">
        <v>9.2200000000000006</v>
      </c>
      <c r="AO189" t="s">
        <v>3176</v>
      </c>
      <c r="AQ189">
        <f>(Table2[[#This Row],[Sharpe Ratio]]-AVERAGE(Table2[Sharpe Ratio]))/_xlfn.STDEV.P(Table2[Sharpe Ratio])</f>
        <v>-0.73468160532523463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5.1613099877247786</v>
      </c>
      <c r="AS189">
        <f>_xlfn.RANK.AVG(Table2[[#This Row],[1Y Return vs Nifty Z-Score]],Table2[1Y Return vs Nifty Z-Score])</f>
        <v>23</v>
      </c>
      <c r="AT189">
        <f>_xlfn.RANK.AVG(Table2[[#This Row],[6M Return vs Nifty Z-Score]],Table2[6M Return vs Nifty Z-Score])</f>
        <v>138</v>
      </c>
      <c r="AU189">
        <f>_xlfn.RANK.AVG(Table2[[#This Row],[Sharpe Ratio Z-Score]],Table2[Sharpe Ratio Z-Score])</f>
        <v>544</v>
      </c>
      <c r="AV189">
        <f>(Table2[[#This Row],[Rank 1Y]]+Table2[[#This Row],[Rank 6M]]+Table2[[#This Row],[Rank Sharpe]])/3</f>
        <v>235</v>
      </c>
    </row>
    <row r="190" spans="1:48" x14ac:dyDescent="0.3">
      <c r="A190" t="s">
        <v>63</v>
      </c>
      <c r="B190" t="s">
        <v>64</v>
      </c>
      <c r="C190" t="s">
        <v>3135</v>
      </c>
      <c r="D190" t="s">
        <v>65</v>
      </c>
      <c r="E190">
        <v>382824.37897031999</v>
      </c>
      <c r="F190">
        <v>394.8</v>
      </c>
      <c r="G190">
        <v>43.520556514405001</v>
      </c>
      <c r="H190">
        <f>(Table2[[#This Row],[1Y Return vs Nifty]]-AVERAGE(Table2[1Y Return vs Nifty]))/_xlfn.STDEV.P(Table2[1Y Return vs Nifty])</f>
        <v>0.31674149741930668</v>
      </c>
      <c r="I190">
        <v>-6.4141041221304897</v>
      </c>
      <c r="J190">
        <f>(Table2[[#This Row],[1M Return vs Nifty]]-AVERAGE(Table2[1M Return vs Nifty]))/_xlfn.STDEV.P(Table2[1M Return vs Nifty])</f>
        <v>-0.71835488070655429</v>
      </c>
      <c r="K190">
        <v>1.59348748838235</v>
      </c>
      <c r="L190">
        <f>(Table2[[#This Row],[6M Return vs Nifty]]-AVERAGE(Table2[6M Return vs Nifty]))/_xlfn.STDEV.P(Table2[6M Return vs Nifty])</f>
        <v>-0.36681722236394837</v>
      </c>
      <c r="M190">
        <v>-0.80464860978852604</v>
      </c>
      <c r="N190">
        <f>(Table2[[#This Row],[1W Return vs Nifty]]-AVERAGE(Table2[1W Return vs Nifty]))/_xlfn.STDEV.P(Table2[1W Return vs Nifty])</f>
        <v>-0.61568477902460239</v>
      </c>
      <c r="O190">
        <v>404.71</v>
      </c>
      <c r="P190">
        <v>395.55168222122001</v>
      </c>
      <c r="Q190">
        <v>345.36473474901999</v>
      </c>
      <c r="R190">
        <v>31.543600761911801</v>
      </c>
      <c r="S190" s="1">
        <f>(Table2[[#This Row],[Close Price]]-Table2[[#This Row],[20D EMA]])/Table2[[#This Row],[20D EMA]]</f>
        <v>-2.4486669467025695E-2</v>
      </c>
      <c r="T190" s="1">
        <f>(Table2[[#This Row],[Close Price]]-Table2[[#This Row],[50D EMA]])/Table2[[#This Row],[50D EMA]]</f>
        <v>-1.9003388305642475E-3</v>
      </c>
      <c r="U190" s="1">
        <f>(Table2[[#This Row],[Close Price]]-Table2[[#This Row],[200D EMA]])/Table2[[#This Row],[200D EMA]]</f>
        <v>0.14313929674060419</v>
      </c>
      <c r="V190">
        <v>0.77018864179505298</v>
      </c>
      <c r="W190">
        <v>392.7</v>
      </c>
      <c r="X190">
        <v>404.65</v>
      </c>
      <c r="Y190">
        <v>392.7</v>
      </c>
      <c r="Z190">
        <v>419.1</v>
      </c>
      <c r="AA190">
        <v>392.7</v>
      </c>
      <c r="AB190">
        <v>419.1</v>
      </c>
      <c r="AC190" s="1">
        <f>(Table2[[#This Row],[Close Price]]/Table2[[#This Row],[Day Low]])-1</f>
        <v>5.3475935828877219E-3</v>
      </c>
      <c r="AD190" s="1">
        <f>(Table2[[#This Row],[Day High]]/Table2[[#This Row],[Close Price]])-1</f>
        <v>2.4949341438702977E-2</v>
      </c>
      <c r="AE190" s="1">
        <f>(Table2[[#This Row],[Close Price]]/Table2[[#This Row],[Current Week Low]])-1</f>
        <v>5.3475935828877219E-3</v>
      </c>
      <c r="AF190" s="1">
        <f>(Table2[[#This Row],[Current Week High]]/Table2[[#This Row],[Close Price]])-1</f>
        <v>6.1550151975683809E-2</v>
      </c>
      <c r="AG190" s="1">
        <f>(Table2[[#This Row],[Close Price]]/Table2[[#This Row],[Current Month Low]])-1</f>
        <v>5.3475935828877219E-3</v>
      </c>
      <c r="AH190" s="1">
        <f>(Table2[[#This Row],[Current Month High]]/Table2[[#This Row],[Close Price]])-1</f>
        <v>6.1550151975683809E-2</v>
      </c>
      <c r="AI190">
        <v>7.9787234042553097</v>
      </c>
      <c r="AJ190">
        <v>73.347969264544403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0.05</v>
      </c>
      <c r="AM190" t="s">
        <v>3176</v>
      </c>
      <c r="AN190">
        <v>-3.46</v>
      </c>
      <c r="AO190" t="s">
        <v>3174</v>
      </c>
      <c r="AP190">
        <v>0.19115220693631599</v>
      </c>
      <c r="AQ190">
        <f>(Table2[[#This Row],[Sharpe Ratio]]-AVERAGE(Table2[Sharpe Ratio]))/_xlfn.STDEV.P(Table2[Sharpe Ratio])</f>
        <v>1.489457956518758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0.10534257184295981</v>
      </c>
      <c r="AS190">
        <f>_xlfn.RANK.AVG(Table2[[#This Row],[1Y Return vs Nifty Z-Score]],Table2[1Y Return vs Nifty Z-Score])</f>
        <v>210</v>
      </c>
      <c r="AT190">
        <f>_xlfn.RANK.AVG(Table2[[#This Row],[6M Return vs Nifty Z-Score]],Table2[6M Return vs Nifty Z-Score])</f>
        <v>446</v>
      </c>
      <c r="AU190">
        <f>_xlfn.RANK.AVG(Table2[[#This Row],[Sharpe Ratio Z-Score]],Table2[Sharpe Ratio Z-Score])</f>
        <v>51</v>
      </c>
      <c r="AV190">
        <f>(Table2[[#This Row],[Rank 1Y]]+Table2[[#This Row],[Rank 6M]]+Table2[[#This Row],[Rank Sharpe]])/3</f>
        <v>235.66666666666666</v>
      </c>
    </row>
    <row r="191" spans="1:48" x14ac:dyDescent="0.3">
      <c r="A191" t="s">
        <v>988</v>
      </c>
      <c r="B191" t="s">
        <v>989</v>
      </c>
      <c r="C191" t="s">
        <v>3143</v>
      </c>
      <c r="D191" t="s">
        <v>990</v>
      </c>
      <c r="E191">
        <v>15002.2627461149</v>
      </c>
      <c r="F191">
        <v>844.95</v>
      </c>
      <c r="G191">
        <v>35.0650912144324</v>
      </c>
      <c r="H191">
        <f>(Table2[[#This Row],[1Y Return vs Nifty]]-AVERAGE(Table2[1Y Return vs Nifty]))/_xlfn.STDEV.P(Table2[1Y Return vs Nifty])</f>
        <v>0.17356245217662594</v>
      </c>
      <c r="I191">
        <v>6.5723414630233199</v>
      </c>
      <c r="J191">
        <f>(Table2[[#This Row],[1M Return vs Nifty]]-AVERAGE(Table2[1M Return vs Nifty]))/_xlfn.STDEV.P(Table2[1M Return vs Nifty])</f>
        <v>0.40318264361792294</v>
      </c>
      <c r="K191">
        <v>29.6940499100373</v>
      </c>
      <c r="L191">
        <f>(Table2[[#This Row],[6M Return vs Nifty]]-AVERAGE(Table2[6M Return vs Nifty]))/_xlfn.STDEV.P(Table2[6M Return vs Nifty])</f>
        <v>0.54706189193441901</v>
      </c>
      <c r="M191">
        <v>-0.60514457748615702</v>
      </c>
      <c r="N191">
        <f>(Table2[[#This Row],[1W Return vs Nifty]]-AVERAGE(Table2[1W Return vs Nifty]))/_xlfn.STDEV.P(Table2[1W Return vs Nifty])</f>
        <v>-0.57839357945870618</v>
      </c>
      <c r="O191">
        <v>812.68</v>
      </c>
      <c r="P191">
        <v>783.48052945557799</v>
      </c>
      <c r="Q191">
        <v>675.03908247898198</v>
      </c>
      <c r="R191">
        <v>71.540372263711802</v>
      </c>
      <c r="S191" s="1">
        <f>(Table2[[#This Row],[Close Price]]-Table2[[#This Row],[20D EMA]])/Table2[[#This Row],[20D EMA]]</f>
        <v>3.970812619973433E-2</v>
      </c>
      <c r="T191" s="1">
        <f>(Table2[[#This Row],[Close Price]]-Table2[[#This Row],[50D EMA]])/Table2[[#This Row],[50D EMA]]</f>
        <v>7.8456921689088716E-2</v>
      </c>
      <c r="U191" s="1">
        <f>(Table2[[#This Row],[Close Price]]-Table2[[#This Row],[200D EMA]])/Table2[[#This Row],[200D EMA]]</f>
        <v>0.25170530407964697</v>
      </c>
      <c r="V191">
        <v>0.90346400909368396</v>
      </c>
      <c r="W191">
        <v>830.7</v>
      </c>
      <c r="X191">
        <v>853.85</v>
      </c>
      <c r="Y191">
        <v>807.7</v>
      </c>
      <c r="Z191">
        <v>853.85</v>
      </c>
      <c r="AA191">
        <v>807.7</v>
      </c>
      <c r="AB191">
        <v>853.85</v>
      </c>
      <c r="AC191" s="1">
        <f>(Table2[[#This Row],[Close Price]]/Table2[[#This Row],[Day Low]])-1</f>
        <v>1.7154207295052348E-2</v>
      </c>
      <c r="AD191" s="1">
        <f>(Table2[[#This Row],[Day High]]/Table2[[#This Row],[Close Price]])-1</f>
        <v>1.0533167643055785E-2</v>
      </c>
      <c r="AE191" s="1">
        <f>(Table2[[#This Row],[Close Price]]/Table2[[#This Row],[Current Week Low]])-1</f>
        <v>4.6118608394205785E-2</v>
      </c>
      <c r="AF191" s="1">
        <f>(Table2[[#This Row],[Current Week High]]/Table2[[#This Row],[Close Price]])-1</f>
        <v>1.0533167643055785E-2</v>
      </c>
      <c r="AG191" s="1">
        <f>(Table2[[#This Row],[Close Price]]/Table2[[#This Row],[Current Month Low]])-1</f>
        <v>4.6118608394205785E-2</v>
      </c>
      <c r="AH191" s="1">
        <f>(Table2[[#This Row],[Current Month High]]/Table2[[#This Row],[Close Price]])-1</f>
        <v>1.0533167643055785E-2</v>
      </c>
      <c r="AI191">
        <v>3.5564234570092799</v>
      </c>
      <c r="AJ191">
        <v>86.646785950960904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-7.0000000000000007E-2</v>
      </c>
      <c r="AM191" t="s">
        <v>3174</v>
      </c>
      <c r="AN191">
        <v>3.55</v>
      </c>
      <c r="AO191" t="s">
        <v>3176</v>
      </c>
      <c r="AP191">
        <v>8.2552450633537999E-2</v>
      </c>
      <c r="AQ191">
        <f>(Table2[[#This Row],[Sharpe Ratio]]-AVERAGE(Table2[Sharpe Ratio]))/_xlfn.STDEV.P(Table2[Sharpe Ratio])</f>
        <v>0.22585227667381391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0.77126568494407566</v>
      </c>
      <c r="AS191">
        <f>_xlfn.RANK.AVG(Table2[[#This Row],[1Y Return vs Nifty Z-Score]],Table2[1Y Return vs Nifty Z-Score])</f>
        <v>248</v>
      </c>
      <c r="AT191">
        <f>_xlfn.RANK.AVG(Table2[[#This Row],[6M Return vs Nifty Z-Score]],Table2[6M Return vs Nifty Z-Score])</f>
        <v>180</v>
      </c>
      <c r="AU191">
        <f>_xlfn.RANK.AVG(Table2[[#This Row],[Sharpe Ratio Z-Score]],Table2[Sharpe Ratio Z-Score])</f>
        <v>280</v>
      </c>
      <c r="AV191">
        <f>(Table2[[#This Row],[Rank 1Y]]+Table2[[#This Row],[Rank 6M]]+Table2[[#This Row],[Rank Sharpe]])/3</f>
        <v>236</v>
      </c>
    </row>
    <row r="192" spans="1:48" x14ac:dyDescent="0.3">
      <c r="A192" t="s">
        <v>506</v>
      </c>
      <c r="B192" t="s">
        <v>507</v>
      </c>
      <c r="C192" t="s">
        <v>3133</v>
      </c>
      <c r="D192" t="s">
        <v>274</v>
      </c>
      <c r="E192">
        <v>41281.111532640003</v>
      </c>
      <c r="F192">
        <v>546.79999999999995</v>
      </c>
      <c r="G192">
        <v>36.620541346011699</v>
      </c>
      <c r="H192">
        <f>(Table2[[#This Row],[1Y Return vs Nifty]]-AVERAGE(Table2[1Y Return vs Nifty]))/_xlfn.STDEV.P(Table2[1Y Return vs Nifty])</f>
        <v>0.19990137698574884</v>
      </c>
      <c r="I192">
        <v>7.5250322868854198</v>
      </c>
      <c r="J192">
        <f>(Table2[[#This Row],[1M Return vs Nifty]]-AVERAGE(Table2[1M Return vs Nifty]))/_xlfn.STDEV.P(Table2[1M Return vs Nifty])</f>
        <v>0.48545908339005267</v>
      </c>
      <c r="K192">
        <v>33.010899601686198</v>
      </c>
      <c r="L192">
        <f>(Table2[[#This Row],[6M Return vs Nifty]]-AVERAGE(Table2[6M Return vs Nifty]))/_xlfn.STDEV.P(Table2[6M Return vs Nifty])</f>
        <v>0.65493160688820207</v>
      </c>
      <c r="M192">
        <v>4.6163704083418597</v>
      </c>
      <c r="N192">
        <f>(Table2[[#This Row],[1W Return vs Nifty]]-AVERAGE(Table2[1W Return vs Nifty]))/_xlfn.STDEV.P(Table2[1W Return vs Nifty])</f>
        <v>0.39760953749943662</v>
      </c>
      <c r="O192">
        <v>537.09</v>
      </c>
      <c r="P192">
        <v>512.67669724236202</v>
      </c>
      <c r="Q192">
        <v>448.99962452345</v>
      </c>
      <c r="R192">
        <v>52.234702933159603</v>
      </c>
      <c r="S192" s="1">
        <f>(Table2[[#This Row],[Close Price]]-Table2[[#This Row],[20D EMA]])/Table2[[#This Row],[20D EMA]]</f>
        <v>1.8078906700925212E-2</v>
      </c>
      <c r="T192" s="1">
        <f>(Table2[[#This Row],[Close Price]]-Table2[[#This Row],[50D EMA]])/Table2[[#This Row],[50D EMA]]</f>
        <v>6.6559106238266427E-2</v>
      </c>
      <c r="U192" s="1">
        <f>(Table2[[#This Row],[Close Price]]-Table2[[#This Row],[200D EMA]])/Table2[[#This Row],[200D EMA]]</f>
        <v>0.21781839033908171</v>
      </c>
      <c r="V192">
        <v>1.0325603856041901</v>
      </c>
      <c r="W192">
        <v>544.5</v>
      </c>
      <c r="X192">
        <v>566.1</v>
      </c>
      <c r="Y192">
        <v>537.4</v>
      </c>
      <c r="Z192">
        <v>569.9</v>
      </c>
      <c r="AA192">
        <v>537.4</v>
      </c>
      <c r="AB192">
        <v>569.9</v>
      </c>
      <c r="AC192" s="1">
        <f>(Table2[[#This Row],[Close Price]]/Table2[[#This Row],[Day Low]])-1</f>
        <v>4.2240587695132614E-3</v>
      </c>
      <c r="AD192" s="1">
        <f>(Table2[[#This Row],[Day High]]/Table2[[#This Row],[Close Price]])-1</f>
        <v>3.5296269202633734E-2</v>
      </c>
      <c r="AE192" s="1">
        <f>(Table2[[#This Row],[Close Price]]/Table2[[#This Row],[Current Week Low]])-1</f>
        <v>1.7491626349088074E-2</v>
      </c>
      <c r="AF192" s="1">
        <f>(Table2[[#This Row],[Current Week High]]/Table2[[#This Row],[Close Price]])-1</f>
        <v>4.224579370885162E-2</v>
      </c>
      <c r="AG192" s="1">
        <f>(Table2[[#This Row],[Close Price]]/Table2[[#This Row],[Current Month Low]])-1</f>
        <v>1.7491626349088074E-2</v>
      </c>
      <c r="AH192" s="1">
        <f>(Table2[[#This Row],[Current Month High]]/Table2[[#This Row],[Close Price]])-1</f>
        <v>4.224579370885162E-2</v>
      </c>
      <c r="AI192">
        <v>4.2245793708851602</v>
      </c>
      <c r="AJ192">
        <v>74.251115360101906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-0.05</v>
      </c>
      <c r="AM192" t="s">
        <v>3174</v>
      </c>
      <c r="AN192">
        <v>3.88</v>
      </c>
      <c r="AO192" t="s">
        <v>3176</v>
      </c>
      <c r="AP192">
        <v>7.4498368300316004E-2</v>
      </c>
      <c r="AQ192">
        <f>(Table2[[#This Row],[Sharpe Ratio]]-AVERAGE(Table2[Sharpe Ratio]))/_xlfn.STDEV.P(Table2[Sharpe Ratio])</f>
        <v>0.13213950485300088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1.8700411096164411</v>
      </c>
      <c r="AS192">
        <f>_xlfn.RANK.AVG(Table2[[#This Row],[1Y Return vs Nifty Z-Score]],Table2[1Y Return vs Nifty Z-Score])</f>
        <v>244</v>
      </c>
      <c r="AT192">
        <f>_xlfn.RANK.AVG(Table2[[#This Row],[6M Return vs Nifty Z-Score]],Table2[6M Return vs Nifty Z-Score])</f>
        <v>155</v>
      </c>
      <c r="AU192">
        <f>_xlfn.RANK.AVG(Table2[[#This Row],[Sharpe Ratio Z-Score]],Table2[Sharpe Ratio Z-Score])</f>
        <v>313</v>
      </c>
      <c r="AV192">
        <f>(Table2[[#This Row],[Rank 1Y]]+Table2[[#This Row],[Rank 6M]]+Table2[[#This Row],[Rank Sharpe]])/3</f>
        <v>237.33333333333334</v>
      </c>
    </row>
    <row r="193" spans="1:48" x14ac:dyDescent="0.3">
      <c r="A193" t="s">
        <v>813</v>
      </c>
      <c r="B193" t="s">
        <v>814</v>
      </c>
      <c r="C193" t="s">
        <v>3131</v>
      </c>
      <c r="D193" t="s">
        <v>37</v>
      </c>
      <c r="E193">
        <v>20064.28030816</v>
      </c>
      <c r="F193">
        <v>546.4</v>
      </c>
      <c r="G193">
        <v>26.8657658320375</v>
      </c>
      <c r="H193">
        <f>(Table2[[#This Row],[1Y Return vs Nifty]]-AVERAGE(Table2[1Y Return vs Nifty]))/_xlfn.STDEV.P(Table2[1Y Return vs Nifty])</f>
        <v>3.4720704474203952E-2</v>
      </c>
      <c r="I193">
        <v>4.3770808828934804</v>
      </c>
      <c r="J193">
        <f>(Table2[[#This Row],[1M Return vs Nifty]]-AVERAGE(Table2[1M Return vs Nifty]))/_xlfn.STDEV.P(Table2[1M Return vs Nifty])</f>
        <v>0.21359519259894769</v>
      </c>
      <c r="K193">
        <v>18.347202598580999</v>
      </c>
      <c r="L193">
        <f>(Table2[[#This Row],[6M Return vs Nifty]]-AVERAGE(Table2[6M Return vs Nifty]))/_xlfn.STDEV.P(Table2[6M Return vs Nifty])</f>
        <v>0.17804270237252603</v>
      </c>
      <c r="M193">
        <v>4.1225029877336601</v>
      </c>
      <c r="N193">
        <f>(Table2[[#This Row],[1W Return vs Nifty]]-AVERAGE(Table2[1W Return vs Nifty]))/_xlfn.STDEV.P(Table2[1W Return vs Nifty])</f>
        <v>0.30529607231051237</v>
      </c>
      <c r="O193">
        <v>546.28</v>
      </c>
      <c r="P193">
        <v>522.98464362521395</v>
      </c>
      <c r="Q193">
        <v>456.931016282082</v>
      </c>
      <c r="R193">
        <v>46.5459301783889</v>
      </c>
      <c r="S193" s="1">
        <f>(Table2[[#This Row],[Close Price]]-Table2[[#This Row],[20D EMA]])/Table2[[#This Row],[20D EMA]]</f>
        <v>2.1966756974446173E-4</v>
      </c>
      <c r="T193" s="1">
        <f>(Table2[[#This Row],[Close Price]]-Table2[[#This Row],[50D EMA]])/Table2[[#This Row],[50D EMA]]</f>
        <v>4.4772550514057076E-2</v>
      </c>
      <c r="U193" s="1">
        <f>(Table2[[#This Row],[Close Price]]-Table2[[#This Row],[200D EMA]])/Table2[[#This Row],[200D EMA]]</f>
        <v>0.19580413788913195</v>
      </c>
      <c r="V193">
        <v>0.51532032062728295</v>
      </c>
      <c r="W193">
        <v>544</v>
      </c>
      <c r="X193">
        <v>573.54999999999995</v>
      </c>
      <c r="Y193">
        <v>539.79999999999995</v>
      </c>
      <c r="Z193">
        <v>573.54999999999995</v>
      </c>
      <c r="AA193">
        <v>539.79999999999995</v>
      </c>
      <c r="AB193">
        <v>573.54999999999995</v>
      </c>
      <c r="AC193" s="1">
        <f>(Table2[[#This Row],[Close Price]]/Table2[[#This Row],[Day Low]])-1</f>
        <v>4.4117647058823373E-3</v>
      </c>
      <c r="AD193" s="1">
        <f>(Table2[[#This Row],[Day High]]/Table2[[#This Row],[Close Price]])-1</f>
        <v>4.9688872620790692E-2</v>
      </c>
      <c r="AE193" s="1">
        <f>(Table2[[#This Row],[Close Price]]/Table2[[#This Row],[Current Week Low]])-1</f>
        <v>1.2226750648388407E-2</v>
      </c>
      <c r="AF193" s="1">
        <f>(Table2[[#This Row],[Current Week High]]/Table2[[#This Row],[Close Price]])-1</f>
        <v>4.9688872620790692E-2</v>
      </c>
      <c r="AG193" s="1">
        <f>(Table2[[#This Row],[Close Price]]/Table2[[#This Row],[Current Month Low]])-1</f>
        <v>1.2226750648388407E-2</v>
      </c>
      <c r="AH193" s="1">
        <f>(Table2[[#This Row],[Current Month High]]/Table2[[#This Row],[Close Price]])-1</f>
        <v>4.9688872620790692E-2</v>
      </c>
      <c r="AI193">
        <v>8.61090775988289</v>
      </c>
      <c r="AJ193">
        <v>64.084084084083997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0.12</v>
      </c>
      <c r="AM193" t="s">
        <v>3176</v>
      </c>
      <c r="AN193">
        <v>-3.41</v>
      </c>
      <c r="AO193" t="s">
        <v>3174</v>
      </c>
      <c r="AP193">
        <v>0.129708837069583</v>
      </c>
      <c r="AQ193">
        <f>(Table2[[#This Row],[Sharpe Ratio]]-AVERAGE(Table2[Sharpe Ratio]))/_xlfn.STDEV.P(Table2[Sharpe Ratio])</f>
        <v>0.77453746502193277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1.5061921367781226</v>
      </c>
      <c r="AS193">
        <f>_xlfn.RANK.AVG(Table2[[#This Row],[1Y Return vs Nifty Z-Score]],Table2[1Y Return vs Nifty Z-Score])</f>
        <v>282</v>
      </c>
      <c r="AT193">
        <f>_xlfn.RANK.AVG(Table2[[#This Row],[6M Return vs Nifty Z-Score]],Table2[6M Return vs Nifty Z-Score])</f>
        <v>269</v>
      </c>
      <c r="AU193">
        <f>_xlfn.RANK.AVG(Table2[[#This Row],[Sharpe Ratio Z-Score]],Table2[Sharpe Ratio Z-Score])</f>
        <v>161</v>
      </c>
      <c r="AV193">
        <f>(Table2[[#This Row],[Rank 1Y]]+Table2[[#This Row],[Rank 6M]]+Table2[[#This Row],[Rank Sharpe]])/3</f>
        <v>237.33333333333334</v>
      </c>
    </row>
    <row r="194" spans="1:48" x14ac:dyDescent="0.3">
      <c r="A194" t="s">
        <v>1252</v>
      </c>
      <c r="B194" t="s">
        <v>1253</v>
      </c>
      <c r="C194" t="s">
        <v>3133</v>
      </c>
      <c r="D194" t="s">
        <v>274</v>
      </c>
      <c r="E194">
        <v>9435.0915038000003</v>
      </c>
      <c r="F194">
        <v>919.4</v>
      </c>
      <c r="G194">
        <v>69.341827772716002</v>
      </c>
      <c r="H194">
        <f>(Table2[[#This Row],[1Y Return vs Nifty]]-AVERAGE(Table2[1Y Return vs Nifty]))/_xlfn.STDEV.P(Table2[1Y Return vs Nifty])</f>
        <v>0.75398118022295102</v>
      </c>
      <c r="I194">
        <v>15.5993539252209</v>
      </c>
      <c r="J194">
        <f>(Table2[[#This Row],[1M Return vs Nifty]]-AVERAGE(Table2[1M Return vs Nifty]))/_xlfn.STDEV.P(Table2[1M Return vs Nifty])</f>
        <v>1.1827749610472011</v>
      </c>
      <c r="K194">
        <v>37.089519485232302</v>
      </c>
      <c r="L194">
        <f>(Table2[[#This Row],[6M Return vs Nifty]]-AVERAGE(Table2[6M Return vs Nifty]))/_xlfn.STDEV.P(Table2[6M Return vs Nifty])</f>
        <v>0.78757541204786075</v>
      </c>
      <c r="M194">
        <v>6.8938850884905696</v>
      </c>
      <c r="N194">
        <f>(Table2[[#This Row],[1W Return vs Nifty]]-AVERAGE(Table2[1W Return vs Nifty]))/_xlfn.STDEV.P(Table2[1W Return vs Nifty])</f>
        <v>0.82332150668390736</v>
      </c>
      <c r="O194">
        <v>884.77</v>
      </c>
      <c r="P194">
        <v>839.83428269031197</v>
      </c>
      <c r="Q194">
        <v>721.03655552165696</v>
      </c>
      <c r="R194">
        <v>60.043727254433797</v>
      </c>
      <c r="S194" s="1">
        <f>(Table2[[#This Row],[Close Price]]-Table2[[#This Row],[20D EMA]])/Table2[[#This Row],[20D EMA]]</f>
        <v>3.9140115510245599E-2</v>
      </c>
      <c r="T194" s="1">
        <f>(Table2[[#This Row],[Close Price]]-Table2[[#This Row],[50D EMA]])/Table2[[#This Row],[50D EMA]]</f>
        <v>9.4739782537584014E-2</v>
      </c>
      <c r="U194" s="1">
        <f>(Table2[[#This Row],[Close Price]]-Table2[[#This Row],[200D EMA]])/Table2[[#This Row],[200D EMA]]</f>
        <v>0.27510872085373067</v>
      </c>
      <c r="V194">
        <v>0.83687021886694302</v>
      </c>
      <c r="W194">
        <v>915.25</v>
      </c>
      <c r="X194">
        <v>954.45</v>
      </c>
      <c r="Y194">
        <v>890</v>
      </c>
      <c r="Z194">
        <v>965</v>
      </c>
      <c r="AA194">
        <v>890</v>
      </c>
      <c r="AB194">
        <v>965</v>
      </c>
      <c r="AC194" s="1">
        <f>(Table2[[#This Row],[Close Price]]/Table2[[#This Row],[Day Low]])-1</f>
        <v>4.53428025129754E-3</v>
      </c>
      <c r="AD194" s="1">
        <f>(Table2[[#This Row],[Day High]]/Table2[[#This Row],[Close Price]])-1</f>
        <v>3.812268871002833E-2</v>
      </c>
      <c r="AE194" s="1">
        <f>(Table2[[#This Row],[Close Price]]/Table2[[#This Row],[Current Week Low]])-1</f>
        <v>3.3033707865168571E-2</v>
      </c>
      <c r="AF194" s="1">
        <f>(Table2[[#This Row],[Current Week High]]/Table2[[#This Row],[Close Price]])-1</f>
        <v>4.9597563628453356E-2</v>
      </c>
      <c r="AG194" s="1">
        <f>(Table2[[#This Row],[Close Price]]/Table2[[#This Row],[Current Month Low]])-1</f>
        <v>3.3033707865168571E-2</v>
      </c>
      <c r="AH194" s="1">
        <f>(Table2[[#This Row],[Current Month High]]/Table2[[#This Row],[Close Price]])-1</f>
        <v>4.9597563628453356E-2</v>
      </c>
      <c r="AI194">
        <v>4.9597563628453303</v>
      </c>
      <c r="AJ194">
        <v>102.958057395143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0.01</v>
      </c>
      <c r="AM194" t="s">
        <v>3176</v>
      </c>
      <c r="AN194">
        <v>1.79</v>
      </c>
      <c r="AO194" t="s">
        <v>3176</v>
      </c>
      <c r="AP194">
        <v>2.7371002731562E-2</v>
      </c>
      <c r="AQ194">
        <f>(Table2[[#This Row],[Sharpe Ratio]]-AVERAGE(Table2[Sharpe Ratio]))/_xlfn.STDEV.P(Table2[Sharpe Ratio])</f>
        <v>-0.41620801300679122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3.1314450469951289</v>
      </c>
      <c r="AS194">
        <f>_xlfn.RANK.AVG(Table2[[#This Row],[1Y Return vs Nifty Z-Score]],Table2[1Y Return vs Nifty Z-Score])</f>
        <v>126</v>
      </c>
      <c r="AT194">
        <f>_xlfn.RANK.AVG(Table2[[#This Row],[6M Return vs Nifty Z-Score]],Table2[6M Return vs Nifty Z-Score])</f>
        <v>137</v>
      </c>
      <c r="AU194">
        <f>_xlfn.RANK.AVG(Table2[[#This Row],[Sharpe Ratio Z-Score]],Table2[Sharpe Ratio Z-Score])</f>
        <v>450</v>
      </c>
      <c r="AV194">
        <f>(Table2[[#This Row],[Rank 1Y]]+Table2[[#This Row],[Rank 6M]]+Table2[[#This Row],[Rank Sharpe]])/3</f>
        <v>237.66666666666666</v>
      </c>
    </row>
    <row r="195" spans="1:48" x14ac:dyDescent="0.3">
      <c r="A195" t="s">
        <v>231</v>
      </c>
      <c r="B195" t="s">
        <v>232</v>
      </c>
      <c r="C195" t="s">
        <v>3134</v>
      </c>
      <c r="D195" t="s">
        <v>98</v>
      </c>
      <c r="E195">
        <v>114863.58027625</v>
      </c>
      <c r="F195">
        <v>5743.75</v>
      </c>
      <c r="G195">
        <v>68.773399442464594</v>
      </c>
      <c r="H195">
        <f>(Table2[[#This Row],[1Y Return vs Nifty]]-AVERAGE(Table2[1Y Return vs Nifty]))/_xlfn.STDEV.P(Table2[1Y Return vs Nifty])</f>
        <v>0.74435580506890109</v>
      </c>
      <c r="I195">
        <v>6.1626757245288699</v>
      </c>
      <c r="J195">
        <f>(Table2[[#This Row],[1M Return vs Nifty]]-AVERAGE(Table2[1M Return vs Nifty]))/_xlfn.STDEV.P(Table2[1M Return vs Nifty])</f>
        <v>0.36780302452670088</v>
      </c>
      <c r="K195">
        <v>13.3316937014761</v>
      </c>
      <c r="L195">
        <f>(Table2[[#This Row],[6M Return vs Nifty]]-AVERAGE(Table2[6M Return vs Nifty]))/_xlfn.STDEV.P(Table2[6M Return vs Nifty])</f>
        <v>1.4929638659979073E-2</v>
      </c>
      <c r="M195">
        <v>7.7095400247706998</v>
      </c>
      <c r="N195">
        <f>(Table2[[#This Row],[1W Return vs Nifty]]-AVERAGE(Table2[1W Return vs Nifty]))/_xlfn.STDEV.P(Table2[1W Return vs Nifty])</f>
        <v>0.97578334244084541</v>
      </c>
      <c r="O195">
        <v>5467.79</v>
      </c>
      <c r="P195">
        <v>5388.1879011072197</v>
      </c>
      <c r="Q195">
        <v>4767.7431329889896</v>
      </c>
      <c r="R195">
        <v>82.724077824801398</v>
      </c>
      <c r="S195" s="1">
        <f>(Table2[[#This Row],[Close Price]]-Table2[[#This Row],[20D EMA]])/Table2[[#This Row],[20D EMA]]</f>
        <v>5.0470116811362549E-2</v>
      </c>
      <c r="T195" s="1">
        <f>(Table2[[#This Row],[Close Price]]-Table2[[#This Row],[50D EMA]])/Table2[[#This Row],[50D EMA]]</f>
        <v>6.5989179556955657E-2</v>
      </c>
      <c r="U195" s="1">
        <f>(Table2[[#This Row],[Close Price]]-Table2[[#This Row],[200D EMA]])/Table2[[#This Row],[200D EMA]]</f>
        <v>0.20471045519583875</v>
      </c>
      <c r="V195">
        <v>1.1613469080354</v>
      </c>
      <c r="W195">
        <v>5649.7</v>
      </c>
      <c r="X195">
        <v>5770.3</v>
      </c>
      <c r="Y195">
        <v>5517</v>
      </c>
      <c r="Z195">
        <v>5799</v>
      </c>
      <c r="AA195">
        <v>5517</v>
      </c>
      <c r="AB195">
        <v>5799</v>
      </c>
      <c r="AC195" s="1">
        <f>(Table2[[#This Row],[Close Price]]/Table2[[#This Row],[Day Low]])-1</f>
        <v>1.6646901605394948E-2</v>
      </c>
      <c r="AD195" s="1">
        <f>(Table2[[#This Row],[Day High]]/Table2[[#This Row],[Close Price]])-1</f>
        <v>4.6224156692056262E-3</v>
      </c>
      <c r="AE195" s="1">
        <f>(Table2[[#This Row],[Close Price]]/Table2[[#This Row],[Current Week Low]])-1</f>
        <v>4.1100235635308957E-2</v>
      </c>
      <c r="AF195" s="1">
        <f>(Table2[[#This Row],[Current Week High]]/Table2[[#This Row],[Close Price]])-1</f>
        <v>9.6191512513601474E-3</v>
      </c>
      <c r="AG195" s="1">
        <f>(Table2[[#This Row],[Close Price]]/Table2[[#This Row],[Current Month Low]])-1</f>
        <v>4.1100235635308957E-2</v>
      </c>
      <c r="AH195" s="1">
        <f>(Table2[[#This Row],[Current Month High]]/Table2[[#This Row],[Close Price]])-1</f>
        <v>9.6191512513601474E-3</v>
      </c>
      <c r="AI195">
        <v>2.6254624591947699</v>
      </c>
      <c r="AJ195">
        <v>96.916193839244301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0.01</v>
      </c>
      <c r="AM195" t="s">
        <v>3176</v>
      </c>
      <c r="AN195">
        <v>8.69</v>
      </c>
      <c r="AO195" t="s">
        <v>3176</v>
      </c>
      <c r="AP195">
        <v>8.6807763691044995E-2</v>
      </c>
      <c r="AQ195">
        <f>(Table2[[#This Row],[Sharpe Ratio]]-AVERAGE(Table2[Sharpe Ratio]))/_xlfn.STDEV.P(Table2[Sharpe Ratio])</f>
        <v>0.27536470590977757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2.3782365166062038</v>
      </c>
      <c r="AS195">
        <f>_xlfn.RANK.AVG(Table2[[#This Row],[1Y Return vs Nifty Z-Score]],Table2[1Y Return vs Nifty Z-Score])</f>
        <v>128</v>
      </c>
      <c r="AT195">
        <f>_xlfn.RANK.AVG(Table2[[#This Row],[6M Return vs Nifty Z-Score]],Table2[6M Return vs Nifty Z-Score])</f>
        <v>324</v>
      </c>
      <c r="AU195">
        <f>_xlfn.RANK.AVG(Table2[[#This Row],[Sharpe Ratio Z-Score]],Table2[Sharpe Ratio Z-Score])</f>
        <v>263</v>
      </c>
      <c r="AV195">
        <f>(Table2[[#This Row],[Rank 1Y]]+Table2[[#This Row],[Rank 6M]]+Table2[[#This Row],[Rank Sharpe]])/3</f>
        <v>238.33333333333334</v>
      </c>
    </row>
    <row r="196" spans="1:48" x14ac:dyDescent="0.3">
      <c r="A196" t="s">
        <v>1397</v>
      </c>
      <c r="B196" t="s">
        <v>1398</v>
      </c>
      <c r="C196" t="s">
        <v>3137</v>
      </c>
      <c r="D196" t="s">
        <v>1399</v>
      </c>
      <c r="E196">
        <v>8091.5894154149901</v>
      </c>
      <c r="F196">
        <v>397.65</v>
      </c>
      <c r="G196">
        <v>40.284420719656502</v>
      </c>
      <c r="H196">
        <f>(Table2[[#This Row],[1Y Return vs Nifty]]-AVERAGE(Table2[1Y Return vs Nifty]))/_xlfn.STDEV.P(Table2[1Y Return vs Nifty])</f>
        <v>0.26194299527546189</v>
      </c>
      <c r="I196">
        <v>-15.4605565987034</v>
      </c>
      <c r="J196">
        <f>(Table2[[#This Row],[1M Return vs Nifty]]-AVERAGE(Table2[1M Return vs Nifty]))/_xlfn.STDEV.P(Table2[1M Return vs Nifty])</f>
        <v>-1.499626079816919</v>
      </c>
      <c r="K196">
        <v>22.656861018586699</v>
      </c>
      <c r="L196">
        <f>(Table2[[#This Row],[6M Return vs Nifty]]-AVERAGE(Table2[6M Return vs Nifty]))/_xlfn.STDEV.P(Table2[6M Return vs Nifty])</f>
        <v>0.31820028216417484</v>
      </c>
      <c r="M196">
        <v>0.497314058632357</v>
      </c>
      <c r="N196">
        <f>(Table2[[#This Row],[1W Return vs Nifty]]-AVERAGE(Table2[1W Return vs Nifty]))/_xlfn.STDEV.P(Table2[1W Return vs Nifty])</f>
        <v>-0.37232253147942657</v>
      </c>
      <c r="O196">
        <v>410.96</v>
      </c>
      <c r="P196">
        <v>438.95510289556501</v>
      </c>
      <c r="Q196">
        <v>388.78655674970901</v>
      </c>
      <c r="R196">
        <v>43.000055787711197</v>
      </c>
      <c r="S196" s="1">
        <f>(Table2[[#This Row],[Close Price]]-Table2[[#This Row],[20D EMA]])/Table2[[#This Row],[20D EMA]]</f>
        <v>-3.2387580299785876E-2</v>
      </c>
      <c r="T196" s="1">
        <f>(Table2[[#This Row],[Close Price]]-Table2[[#This Row],[50D EMA]])/Table2[[#This Row],[50D EMA]]</f>
        <v>-9.4098696251840197E-2</v>
      </c>
      <c r="U196" s="1">
        <f>(Table2[[#This Row],[Close Price]]-Table2[[#This Row],[200D EMA]])/Table2[[#This Row],[200D EMA]]</f>
        <v>2.2797710199627688E-2</v>
      </c>
      <c r="V196">
        <v>0.62133020883502998</v>
      </c>
      <c r="W196">
        <v>393.5</v>
      </c>
      <c r="X196">
        <v>403.9</v>
      </c>
      <c r="Y196">
        <v>381.1</v>
      </c>
      <c r="Z196">
        <v>403.9</v>
      </c>
      <c r="AA196">
        <v>381.1</v>
      </c>
      <c r="AB196">
        <v>403.9</v>
      </c>
      <c r="AC196" s="1">
        <f>(Table2[[#This Row],[Close Price]]/Table2[[#This Row],[Day Low]])-1</f>
        <v>1.0546378653113031E-2</v>
      </c>
      <c r="AD196" s="1">
        <f>(Table2[[#This Row],[Day High]]/Table2[[#This Row],[Close Price]])-1</f>
        <v>1.5717339368791716E-2</v>
      </c>
      <c r="AE196" s="1">
        <f>(Table2[[#This Row],[Close Price]]/Table2[[#This Row],[Current Week Low]])-1</f>
        <v>4.3426922067698603E-2</v>
      </c>
      <c r="AF196" s="1">
        <f>(Table2[[#This Row],[Current Week High]]/Table2[[#This Row],[Close Price]])-1</f>
        <v>1.5717339368791716E-2</v>
      </c>
      <c r="AG196" s="1">
        <f>(Table2[[#This Row],[Close Price]]/Table2[[#This Row],[Current Month Low]])-1</f>
        <v>4.3426922067698603E-2</v>
      </c>
      <c r="AH196" s="1">
        <f>(Table2[[#This Row],[Current Month High]]/Table2[[#This Row],[Close Price]])-1</f>
        <v>1.5717339368791716E-2</v>
      </c>
      <c r="AI196">
        <v>47.868728781591798</v>
      </c>
      <c r="AJ196">
        <v>92.055059164452999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-0.16</v>
      </c>
      <c r="AM196" t="s">
        <v>3174</v>
      </c>
      <c r="AN196">
        <v>-0.08</v>
      </c>
      <c r="AO196" t="s">
        <v>3174</v>
      </c>
      <c r="AP196">
        <v>8.7580647156112995E-2</v>
      </c>
      <c r="AQ196">
        <f>(Table2[[#This Row],[Sharpe Ratio]]-AVERAGE(Table2[Sharpe Ratio]))/_xlfn.STDEV.P(Table2[Sharpe Ratio])</f>
        <v>0.28435754318277601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226</v>
      </c>
      <c r="AT196">
        <f>_xlfn.RANK.AVG(Table2[[#This Row],[6M Return vs Nifty Z-Score]],Table2[6M Return vs Nifty Z-Score])</f>
        <v>232</v>
      </c>
      <c r="AU196">
        <f>_xlfn.RANK.AVG(Table2[[#This Row],[Sharpe Ratio Z-Score]],Table2[Sharpe Ratio Z-Score])</f>
        <v>258</v>
      </c>
      <c r="AV196">
        <f>(Table2[[#This Row],[Rank 1Y]]+Table2[[#This Row],[Rank 6M]]+Table2[[#This Row],[Rank Sharpe]])/3</f>
        <v>238.66666666666666</v>
      </c>
    </row>
    <row r="197" spans="1:48" x14ac:dyDescent="0.3">
      <c r="A197" t="s">
        <v>959</v>
      </c>
      <c r="B197" t="s">
        <v>960</v>
      </c>
      <c r="C197" t="s">
        <v>3140</v>
      </c>
      <c r="D197" t="s">
        <v>255</v>
      </c>
      <c r="E197">
        <v>15590.4333276</v>
      </c>
      <c r="F197">
        <v>895.8</v>
      </c>
      <c r="G197">
        <v>31.319926756183602</v>
      </c>
      <c r="H197">
        <f>(Table2[[#This Row],[1Y Return vs Nifty]]-AVERAGE(Table2[1Y Return vs Nifty]))/_xlfn.STDEV.P(Table2[1Y Return vs Nifty])</f>
        <v>0.11014440806134561</v>
      </c>
      <c r="I197">
        <v>-9.0239084525213809</v>
      </c>
      <c r="J197">
        <f>(Table2[[#This Row],[1M Return vs Nifty]]-AVERAGE(Table2[1M Return vs Nifty]))/_xlfn.STDEV.P(Table2[1M Return vs Nifty])</f>
        <v>-0.94374322646176667</v>
      </c>
      <c r="K197">
        <v>10.0909307681793</v>
      </c>
      <c r="L197">
        <f>(Table2[[#This Row],[6M Return vs Nifty]]-AVERAGE(Table2[6M Return vs Nifty]))/_xlfn.STDEV.P(Table2[6M Return vs Nifty])</f>
        <v>-9.0465602712482926E-2</v>
      </c>
      <c r="M197">
        <v>-1.18308493578084</v>
      </c>
      <c r="N197">
        <f>(Table2[[#This Row],[1W Return vs Nifty]]-AVERAGE(Table2[1W Return vs Nifty]))/_xlfn.STDEV.P(Table2[1W Return vs Nifty])</f>
        <v>-0.68642191848339384</v>
      </c>
      <c r="O197">
        <v>916.99</v>
      </c>
      <c r="P197">
        <v>928.42864364219304</v>
      </c>
      <c r="Q197">
        <v>830.19187282997495</v>
      </c>
      <c r="R197">
        <v>40.778905937961397</v>
      </c>
      <c r="S197" s="1">
        <f>(Table2[[#This Row],[Close Price]]-Table2[[#This Row],[20D EMA]])/Table2[[#This Row],[20D EMA]]</f>
        <v>-2.3108212739506487E-2</v>
      </c>
      <c r="T197" s="1">
        <f>(Table2[[#This Row],[Close Price]]-Table2[[#This Row],[50D EMA]])/Table2[[#This Row],[50D EMA]]</f>
        <v>-3.5143943334397847E-2</v>
      </c>
      <c r="U197" s="1">
        <f>(Table2[[#This Row],[Close Price]]-Table2[[#This Row],[200D EMA]])/Table2[[#This Row],[200D EMA]]</f>
        <v>7.9027667358846435E-2</v>
      </c>
      <c r="V197">
        <v>0.66856596844426597</v>
      </c>
      <c r="W197">
        <v>885.75</v>
      </c>
      <c r="X197">
        <v>898.7</v>
      </c>
      <c r="Y197">
        <v>875.05</v>
      </c>
      <c r="Z197">
        <v>947.8</v>
      </c>
      <c r="AA197">
        <v>875.05</v>
      </c>
      <c r="AB197">
        <v>947.8</v>
      </c>
      <c r="AC197" s="1">
        <f>(Table2[[#This Row],[Close Price]]/Table2[[#This Row],[Day Low]])-1</f>
        <v>1.1346316680779012E-2</v>
      </c>
      <c r="AD197" s="1">
        <f>(Table2[[#This Row],[Day High]]/Table2[[#This Row],[Close Price]])-1</f>
        <v>3.2373297611074658E-3</v>
      </c>
      <c r="AE197" s="1">
        <f>(Table2[[#This Row],[Close Price]]/Table2[[#This Row],[Current Week Low]])-1</f>
        <v>2.3712930689674838E-2</v>
      </c>
      <c r="AF197" s="1">
        <f>(Table2[[#This Row],[Current Week High]]/Table2[[#This Row],[Close Price]])-1</f>
        <v>5.8048671578477373E-2</v>
      </c>
      <c r="AG197" s="1">
        <f>(Table2[[#This Row],[Close Price]]/Table2[[#This Row],[Current Month Low]])-1</f>
        <v>2.3712930689674838E-2</v>
      </c>
      <c r="AH197" s="1">
        <f>(Table2[[#This Row],[Current Month High]]/Table2[[#This Row],[Close Price]])-1</f>
        <v>5.8048671578477373E-2</v>
      </c>
      <c r="AI197">
        <v>18.3299843715115</v>
      </c>
      <c r="AJ197">
        <v>70.563594821020502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-0.06</v>
      </c>
      <c r="AM197" t="s">
        <v>3174</v>
      </c>
      <c r="AN197">
        <v>-3.42</v>
      </c>
      <c r="AO197" t="s">
        <v>3174</v>
      </c>
      <c r="AP197">
        <v>0.157993056163444</v>
      </c>
      <c r="AQ197">
        <f>(Table2[[#This Row],[Sharpe Ratio]]-AVERAGE(Table2[Sharpe Ratio]))/_xlfn.STDEV.P(Table2[Sharpe Ratio])</f>
        <v>1.1036367292720068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262</v>
      </c>
      <c r="AT197">
        <f>_xlfn.RANK.AVG(Table2[[#This Row],[6M Return vs Nifty Z-Score]],Table2[6M Return vs Nifty Z-Score])</f>
        <v>356</v>
      </c>
      <c r="AU197">
        <f>_xlfn.RANK.AVG(Table2[[#This Row],[Sharpe Ratio Z-Score]],Table2[Sharpe Ratio Z-Score])</f>
        <v>99</v>
      </c>
      <c r="AV197">
        <f>(Table2[[#This Row],[Rank 1Y]]+Table2[[#This Row],[Rank 6M]]+Table2[[#This Row],[Rank Sharpe]])/3</f>
        <v>239</v>
      </c>
    </row>
    <row r="198" spans="1:48" x14ac:dyDescent="0.3">
      <c r="A198" t="s">
        <v>114</v>
      </c>
      <c r="B198" t="s">
        <v>115</v>
      </c>
      <c r="C198" t="s">
        <v>3135</v>
      </c>
      <c r="D198" t="s">
        <v>65</v>
      </c>
      <c r="E198">
        <v>244799.91458526999</v>
      </c>
      <c r="F198">
        <v>634.70000000000005</v>
      </c>
      <c r="G198">
        <v>55.895966494783302</v>
      </c>
      <c r="H198">
        <f>(Table2[[#This Row],[1Y Return vs Nifty]]-AVERAGE(Table2[1Y Return vs Nifty]))/_xlfn.STDEV.P(Table2[1Y Return vs Nifty])</f>
        <v>0.52629819508360298</v>
      </c>
      <c r="I198">
        <v>-11.2149429411465</v>
      </c>
      <c r="J198">
        <f>(Table2[[#This Row],[1M Return vs Nifty]]-AVERAGE(Table2[1M Return vs Nifty]))/_xlfn.STDEV.P(Table2[1M Return vs Nifty])</f>
        <v>-1.1329657030793405</v>
      </c>
      <c r="K198">
        <v>-0.52431524721498002</v>
      </c>
      <c r="L198">
        <f>(Table2[[#This Row],[6M Return vs Nifty]]-AVERAGE(Table2[6M Return vs Nifty]))/_xlfn.STDEV.P(Table2[6M Return vs Nifty])</f>
        <v>-0.43569184697910807</v>
      </c>
      <c r="M198">
        <v>1.07225531060157</v>
      </c>
      <c r="N198">
        <f>(Table2[[#This Row],[1W Return vs Nifty]]-AVERAGE(Table2[1W Return vs Nifty]))/_xlfn.STDEV.P(Table2[1W Return vs Nifty])</f>
        <v>-0.26485478399372558</v>
      </c>
      <c r="O198">
        <v>665.44</v>
      </c>
      <c r="P198">
        <v>681.27215426109399</v>
      </c>
      <c r="Q198">
        <v>601.86690112523002</v>
      </c>
      <c r="R198">
        <v>33.398763289675102</v>
      </c>
      <c r="S198" s="1">
        <f>(Table2[[#This Row],[Close Price]]-Table2[[#This Row],[20D EMA]])/Table2[[#This Row],[20D EMA]]</f>
        <v>-4.6194998797787941E-2</v>
      </c>
      <c r="T198" s="1">
        <f>(Table2[[#This Row],[Close Price]]-Table2[[#This Row],[50D EMA]])/Table2[[#This Row],[50D EMA]]</f>
        <v>-6.8360572158722641E-2</v>
      </c>
      <c r="U198" s="1">
        <f>(Table2[[#This Row],[Close Price]]-Table2[[#This Row],[200D EMA]])/Table2[[#This Row],[200D EMA]]</f>
        <v>5.4552092519768704E-2</v>
      </c>
      <c r="V198">
        <v>0.64566816512951897</v>
      </c>
      <c r="W198">
        <v>630</v>
      </c>
      <c r="X198">
        <v>648.04999999999995</v>
      </c>
      <c r="Y198">
        <v>628.04999999999995</v>
      </c>
      <c r="Z198">
        <v>684.45</v>
      </c>
      <c r="AA198">
        <v>628.04999999999995</v>
      </c>
      <c r="AB198">
        <v>684.45</v>
      </c>
      <c r="AC198" s="1">
        <f>(Table2[[#This Row],[Close Price]]/Table2[[#This Row],[Day Low]])-1</f>
        <v>7.4603174603176114E-3</v>
      </c>
      <c r="AD198" s="1">
        <f>(Table2[[#This Row],[Day High]]/Table2[[#This Row],[Close Price]])-1</f>
        <v>2.1033559161808491E-2</v>
      </c>
      <c r="AE198" s="1">
        <f>(Table2[[#This Row],[Close Price]]/Table2[[#This Row],[Current Week Low]])-1</f>
        <v>1.0588328954701298E-2</v>
      </c>
      <c r="AF198" s="1">
        <f>(Table2[[#This Row],[Current Week High]]/Table2[[#This Row],[Close Price]])-1</f>
        <v>7.8383488262171008E-2</v>
      </c>
      <c r="AG198" s="1">
        <f>(Table2[[#This Row],[Close Price]]/Table2[[#This Row],[Current Month Low]])-1</f>
        <v>1.0588328954701298E-2</v>
      </c>
      <c r="AH198" s="1">
        <f>(Table2[[#This Row],[Current Month High]]/Table2[[#This Row],[Close Price]])-1</f>
        <v>7.8383488262171008E-2</v>
      </c>
      <c r="AI198">
        <v>41.145423034504397</v>
      </c>
      <c r="AJ198">
        <v>119.353723863832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-0.17</v>
      </c>
      <c r="AM198" t="s">
        <v>3174</v>
      </c>
      <c r="AN198">
        <v>-8.6999999999999993</v>
      </c>
      <c r="AO198" t="s">
        <v>3174</v>
      </c>
      <c r="AP198">
        <v>0.165608772317659</v>
      </c>
      <c r="AQ198">
        <f>(Table2[[#This Row],[Sharpe Ratio]]-AVERAGE(Table2[Sharpe Ratio]))/_xlfn.STDEV.P(Table2[Sharpe Ratio])</f>
        <v>1.1922489188032903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165</v>
      </c>
      <c r="AT198">
        <f>_xlfn.RANK.AVG(Table2[[#This Row],[6M Return vs Nifty Z-Score]],Table2[6M Return vs Nifty Z-Score])</f>
        <v>466</v>
      </c>
      <c r="AU198">
        <f>_xlfn.RANK.AVG(Table2[[#This Row],[Sharpe Ratio Z-Score]],Table2[Sharpe Ratio Z-Score])</f>
        <v>89</v>
      </c>
      <c r="AV198">
        <f>(Table2[[#This Row],[Rank 1Y]]+Table2[[#This Row],[Rank 6M]]+Table2[[#This Row],[Rank Sharpe]])/3</f>
        <v>240</v>
      </c>
    </row>
    <row r="199" spans="1:48" x14ac:dyDescent="0.3">
      <c r="A199" t="s">
        <v>1468</v>
      </c>
      <c r="B199" t="s">
        <v>1469</v>
      </c>
      <c r="C199" t="s">
        <v>3131</v>
      </c>
      <c r="D199" t="s">
        <v>118</v>
      </c>
      <c r="E199">
        <v>7314.445202205</v>
      </c>
      <c r="F199">
        <v>1212.45</v>
      </c>
      <c r="G199">
        <v>37.7416627034115</v>
      </c>
      <c r="H199">
        <f>(Table2[[#This Row],[1Y Return vs Nifty]]-AVERAGE(Table2[1Y Return vs Nifty]))/_xlfn.STDEV.P(Table2[1Y Return vs Nifty])</f>
        <v>0.21888567647240179</v>
      </c>
      <c r="I199">
        <v>-0.21797915656654299</v>
      </c>
      <c r="J199">
        <f>(Table2[[#This Row],[1M Return vs Nifty]]-AVERAGE(Table2[1M Return vs Nifty]))/_xlfn.STDEV.P(Table2[1M Return vs Nifty])</f>
        <v>-0.18324412936840273</v>
      </c>
      <c r="K199">
        <v>24.0752818183668</v>
      </c>
      <c r="L199">
        <f>(Table2[[#This Row],[6M Return vs Nifty]]-AVERAGE(Table2[6M Return vs Nifty]))/_xlfn.STDEV.P(Table2[6M Return vs Nifty])</f>
        <v>0.36432979105992874</v>
      </c>
      <c r="M199">
        <v>3.9528813038512101</v>
      </c>
      <c r="N199">
        <f>(Table2[[#This Row],[1W Return vs Nifty]]-AVERAGE(Table2[1W Return vs Nifty]))/_xlfn.STDEV.P(Table2[1W Return vs Nifty])</f>
        <v>0.27359046720887209</v>
      </c>
      <c r="O199">
        <v>1215.9100000000001</v>
      </c>
      <c r="P199">
        <v>1168.18469681341</v>
      </c>
      <c r="Q199">
        <v>988.78133553036196</v>
      </c>
      <c r="R199">
        <v>45.669083462611098</v>
      </c>
      <c r="S199" s="1">
        <f>(Table2[[#This Row],[Close Price]]-Table2[[#This Row],[20D EMA]])/Table2[[#This Row],[20D EMA]]</f>
        <v>-2.8456053490801426E-3</v>
      </c>
      <c r="T199" s="1">
        <f>(Table2[[#This Row],[Close Price]]-Table2[[#This Row],[50D EMA]])/Table2[[#This Row],[50D EMA]]</f>
        <v>3.7892384061644968E-2</v>
      </c>
      <c r="U199" s="1">
        <f>(Table2[[#This Row],[Close Price]]-Table2[[#This Row],[200D EMA]])/Table2[[#This Row],[200D EMA]]</f>
        <v>0.22620639815138383</v>
      </c>
      <c r="V199">
        <v>0.33377037555367101</v>
      </c>
      <c r="W199">
        <v>1209.4000000000001</v>
      </c>
      <c r="X199">
        <v>1245.55</v>
      </c>
      <c r="Y199">
        <v>1209.4000000000001</v>
      </c>
      <c r="Z199">
        <v>1300</v>
      </c>
      <c r="AA199">
        <v>1209.4000000000001</v>
      </c>
      <c r="AB199">
        <v>1300</v>
      </c>
      <c r="AC199" s="1">
        <f>(Table2[[#This Row],[Close Price]]/Table2[[#This Row],[Day Low]])-1</f>
        <v>2.521911691747869E-3</v>
      </c>
      <c r="AD199" s="1">
        <f>(Table2[[#This Row],[Day High]]/Table2[[#This Row],[Close Price]])-1</f>
        <v>2.7300094849272094E-2</v>
      </c>
      <c r="AE199" s="1">
        <f>(Table2[[#This Row],[Close Price]]/Table2[[#This Row],[Current Week Low]])-1</f>
        <v>2.521911691747869E-3</v>
      </c>
      <c r="AF199" s="1">
        <f>(Table2[[#This Row],[Current Week High]]/Table2[[#This Row],[Close Price]])-1</f>
        <v>7.2209163264464582E-2</v>
      </c>
      <c r="AG199" s="1">
        <f>(Table2[[#This Row],[Close Price]]/Table2[[#This Row],[Current Month Low]])-1</f>
        <v>2.521911691747869E-3</v>
      </c>
      <c r="AH199" s="1">
        <f>(Table2[[#This Row],[Current Month High]]/Table2[[#This Row],[Close Price]])-1</f>
        <v>7.2209163264464582E-2</v>
      </c>
      <c r="AI199">
        <v>11.023134974638101</v>
      </c>
      <c r="AJ199">
        <v>86.172744721689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0.04</v>
      </c>
      <c r="AM199" t="s">
        <v>3176</v>
      </c>
      <c r="AN199">
        <v>-1.43</v>
      </c>
      <c r="AO199" t="s">
        <v>3174</v>
      </c>
      <c r="AP199">
        <v>8.7068041495461004E-2</v>
      </c>
      <c r="AQ199">
        <f>(Table2[[#This Row],[Sharpe Ratio]]-AVERAGE(Table2[Sharpe Ratio]))/_xlfn.STDEV.P(Table2[Sharpe Ratio])</f>
        <v>0.2783931520425727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0.9519549574153725</v>
      </c>
      <c r="AS199">
        <f>_xlfn.RANK.AVG(Table2[[#This Row],[1Y Return vs Nifty Z-Score]],Table2[1Y Return vs Nifty Z-Score])</f>
        <v>239</v>
      </c>
      <c r="AT199">
        <f>_xlfn.RANK.AVG(Table2[[#This Row],[6M Return vs Nifty Z-Score]],Table2[6M Return vs Nifty Z-Score])</f>
        <v>224</v>
      </c>
      <c r="AU199">
        <f>_xlfn.RANK.AVG(Table2[[#This Row],[Sharpe Ratio Z-Score]],Table2[Sharpe Ratio Z-Score])</f>
        <v>261</v>
      </c>
      <c r="AV199">
        <f>(Table2[[#This Row],[Rank 1Y]]+Table2[[#This Row],[Rank 6M]]+Table2[[#This Row],[Rank Sharpe]])/3</f>
        <v>241.33333333333334</v>
      </c>
    </row>
    <row r="200" spans="1:48" x14ac:dyDescent="0.3">
      <c r="A200" t="s">
        <v>668</v>
      </c>
      <c r="B200" t="s">
        <v>669</v>
      </c>
      <c r="C200" t="s">
        <v>3133</v>
      </c>
      <c r="D200" t="s">
        <v>54</v>
      </c>
      <c r="E200">
        <v>27939.3486213</v>
      </c>
      <c r="F200">
        <v>1559.9</v>
      </c>
      <c r="G200">
        <v>47.497132052630398</v>
      </c>
      <c r="H200">
        <f>(Table2[[#This Row],[1Y Return vs Nifty]]-AVERAGE(Table2[1Y Return vs Nifty]))/_xlfn.STDEV.P(Table2[1Y Return vs Nifty])</f>
        <v>0.38407809791370601</v>
      </c>
      <c r="I200">
        <v>12.952801703418899</v>
      </c>
      <c r="J200">
        <f>(Table2[[#This Row],[1M Return vs Nifty]]-AVERAGE(Table2[1M Return vs Nifty]))/_xlfn.STDEV.P(Table2[1M Return vs Nifty])</f>
        <v>0.95421298792127252</v>
      </c>
      <c r="K200">
        <v>42.319854510840599</v>
      </c>
      <c r="L200">
        <f>(Table2[[#This Row],[6M Return vs Nifty]]-AVERAGE(Table2[6M Return vs Nifty]))/_xlfn.STDEV.P(Table2[6M Return vs Nifty])</f>
        <v>0.95767499471682338</v>
      </c>
      <c r="M200">
        <v>4.4141696544003297</v>
      </c>
      <c r="N200">
        <f>(Table2[[#This Row],[1W Return vs Nifty]]-AVERAGE(Table2[1W Return vs Nifty]))/_xlfn.STDEV.P(Table2[1W Return vs Nifty])</f>
        <v>0.35981426799741401</v>
      </c>
      <c r="O200">
        <v>1501.56</v>
      </c>
      <c r="P200">
        <v>1388.0970279519299</v>
      </c>
      <c r="Q200">
        <v>1108.1088347094501</v>
      </c>
      <c r="R200">
        <v>66.533373611192999</v>
      </c>
      <c r="S200" s="1">
        <f>(Table2[[#This Row],[Close Price]]-Table2[[#This Row],[20D EMA]])/Table2[[#This Row],[20D EMA]]</f>
        <v>3.8852926289991839E-2</v>
      </c>
      <c r="T200" s="1">
        <f>(Table2[[#This Row],[Close Price]]-Table2[[#This Row],[50D EMA]])/Table2[[#This Row],[50D EMA]]</f>
        <v>0.12376870534875875</v>
      </c>
      <c r="U200" s="1">
        <f>(Table2[[#This Row],[Close Price]]-Table2[[#This Row],[200D EMA]])/Table2[[#This Row],[200D EMA]]</f>
        <v>0.40771371108958909</v>
      </c>
      <c r="V200">
        <v>0.74638940367262496</v>
      </c>
      <c r="W200">
        <v>1532</v>
      </c>
      <c r="X200">
        <v>1577.95</v>
      </c>
      <c r="Y200">
        <v>1503.05</v>
      </c>
      <c r="Z200">
        <v>1598</v>
      </c>
      <c r="AA200">
        <v>1503.05</v>
      </c>
      <c r="AB200">
        <v>1598</v>
      </c>
      <c r="AC200" s="1">
        <f>(Table2[[#This Row],[Close Price]]/Table2[[#This Row],[Day Low]])-1</f>
        <v>1.8211488250652774E-2</v>
      </c>
      <c r="AD200" s="1">
        <f>(Table2[[#This Row],[Day High]]/Table2[[#This Row],[Close Price]])-1</f>
        <v>1.1571254567600553E-2</v>
      </c>
      <c r="AE200" s="1">
        <f>(Table2[[#This Row],[Close Price]]/Table2[[#This Row],[Current Week Low]])-1</f>
        <v>3.7823093044143663E-2</v>
      </c>
      <c r="AF200" s="1">
        <f>(Table2[[#This Row],[Current Week High]]/Table2[[#This Row],[Close Price]])-1</f>
        <v>2.4424642605295199E-2</v>
      </c>
      <c r="AG200" s="1">
        <f>(Table2[[#This Row],[Close Price]]/Table2[[#This Row],[Current Month Low]])-1</f>
        <v>3.7823093044143663E-2</v>
      </c>
      <c r="AH200" s="1">
        <f>(Table2[[#This Row],[Current Month High]]/Table2[[#This Row],[Close Price]])-1</f>
        <v>2.4424642605295199E-2</v>
      </c>
      <c r="AI200">
        <v>2.4424642605295199</v>
      </c>
      <c r="AJ200">
        <v>115.396299364816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0.13</v>
      </c>
      <c r="AM200" t="s">
        <v>3176</v>
      </c>
      <c r="AN200">
        <v>5.98</v>
      </c>
      <c r="AO200" t="s">
        <v>3176</v>
      </c>
      <c r="AP200">
        <v>3.5426533098926002E-2</v>
      </c>
      <c r="AQ200">
        <f>(Table2[[#This Row],[Sharpe Ratio]]-AVERAGE(Table2[Sharpe Ratio]))/_xlfn.STDEV.P(Table2[Sharpe Ratio])</f>
        <v>-0.32247839267518275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2.3333019558740333</v>
      </c>
      <c r="AS200">
        <f>_xlfn.RANK.AVG(Table2[[#This Row],[1Y Return vs Nifty Z-Score]],Table2[1Y Return vs Nifty Z-Score])</f>
        <v>196</v>
      </c>
      <c r="AT200">
        <f>_xlfn.RANK.AVG(Table2[[#This Row],[6M Return vs Nifty Z-Score]],Table2[6M Return vs Nifty Z-Score])</f>
        <v>106</v>
      </c>
      <c r="AU200">
        <f>_xlfn.RANK.AVG(Table2[[#This Row],[Sharpe Ratio Z-Score]],Table2[Sharpe Ratio Z-Score])</f>
        <v>425</v>
      </c>
      <c r="AV200">
        <f>(Table2[[#This Row],[Rank 1Y]]+Table2[[#This Row],[Rank 6M]]+Table2[[#This Row],[Rank Sharpe]])/3</f>
        <v>242.33333333333334</v>
      </c>
    </row>
    <row r="201" spans="1:48" x14ac:dyDescent="0.3">
      <c r="A201" t="s">
        <v>1821</v>
      </c>
      <c r="B201" t="s">
        <v>1822</v>
      </c>
      <c r="C201" t="s">
        <v>3127</v>
      </c>
      <c r="D201" t="s">
        <v>267</v>
      </c>
      <c r="E201">
        <v>4207.1625672999999</v>
      </c>
      <c r="F201">
        <v>2475.5500000000002</v>
      </c>
      <c r="G201">
        <v>77.679847198047995</v>
      </c>
      <c r="H201">
        <f>(Table2[[#This Row],[1Y Return vs Nifty]]-AVERAGE(Table2[1Y Return vs Nifty]))/_xlfn.STDEV.P(Table2[1Y Return vs Nifty])</f>
        <v>0.89517147764370075</v>
      </c>
      <c r="I201">
        <v>-4.4137703905764001</v>
      </c>
      <c r="J201">
        <f>(Table2[[#This Row],[1M Return vs Nifty]]-AVERAGE(Table2[1M Return vs Nifty]))/_xlfn.STDEV.P(Table2[1M Return vs Nifty])</f>
        <v>-0.54560173386592503</v>
      </c>
      <c r="K201">
        <v>42.940943247051301</v>
      </c>
      <c r="L201">
        <f>(Table2[[#This Row],[6M Return vs Nifty]]-AVERAGE(Table2[6M Return vs Nifty]))/_xlfn.STDEV.P(Table2[6M Return vs Nifty])</f>
        <v>0.97787387955165217</v>
      </c>
      <c r="M201">
        <v>-5.4009765958438702</v>
      </c>
      <c r="N201">
        <f>(Table2[[#This Row],[1W Return vs Nifty]]-AVERAGE(Table2[1W Return vs Nifty]))/_xlfn.STDEV.P(Table2[1W Return vs Nifty])</f>
        <v>-1.4748282370301287</v>
      </c>
      <c r="O201">
        <v>2519.4299999999998</v>
      </c>
      <c r="P201">
        <v>2406.0535279638498</v>
      </c>
      <c r="Q201">
        <v>1907.87557017215</v>
      </c>
      <c r="R201">
        <v>38.233242986926101</v>
      </c>
      <c r="S201" s="1">
        <f>(Table2[[#This Row],[Close Price]]-Table2[[#This Row],[20D EMA]])/Table2[[#This Row],[20D EMA]]</f>
        <v>-1.7416637890316323E-2</v>
      </c>
      <c r="T201" s="1">
        <f>(Table2[[#This Row],[Close Price]]-Table2[[#This Row],[50D EMA]])/Table2[[#This Row],[50D EMA]]</f>
        <v>2.8884009116356853E-2</v>
      </c>
      <c r="U201" s="1">
        <f>(Table2[[#This Row],[Close Price]]-Table2[[#This Row],[200D EMA]])/Table2[[#This Row],[200D EMA]]</f>
        <v>0.29754269025868824</v>
      </c>
      <c r="V201">
        <v>0.55732300492792797</v>
      </c>
      <c r="W201">
        <v>2431</v>
      </c>
      <c r="X201">
        <v>2530</v>
      </c>
      <c r="Y201">
        <v>2431</v>
      </c>
      <c r="Z201">
        <v>2637.2</v>
      </c>
      <c r="AA201">
        <v>2431</v>
      </c>
      <c r="AB201">
        <v>2637.2</v>
      </c>
      <c r="AC201" s="1">
        <f>(Table2[[#This Row],[Close Price]]/Table2[[#This Row],[Day Low]])-1</f>
        <v>1.8325791855203777E-2</v>
      </c>
      <c r="AD201" s="1">
        <f>(Table2[[#This Row],[Day High]]/Table2[[#This Row],[Close Price]])-1</f>
        <v>2.1995112197289446E-2</v>
      </c>
      <c r="AE201" s="1">
        <f>(Table2[[#This Row],[Close Price]]/Table2[[#This Row],[Current Week Low]])-1</f>
        <v>1.8325791855203777E-2</v>
      </c>
      <c r="AF201" s="1">
        <f>(Table2[[#This Row],[Current Week High]]/Table2[[#This Row],[Close Price]])-1</f>
        <v>6.5298620508573713E-2</v>
      </c>
      <c r="AG201" s="1">
        <f>(Table2[[#This Row],[Close Price]]/Table2[[#This Row],[Current Month Low]])-1</f>
        <v>1.8325791855203777E-2</v>
      </c>
      <c r="AH201" s="1">
        <f>(Table2[[#This Row],[Current Month High]]/Table2[[#This Row],[Close Price]])-1</f>
        <v>6.5298620508573713E-2</v>
      </c>
      <c r="AI201">
        <v>13.106178424996401</v>
      </c>
      <c r="AJ201">
        <v>123.374689826302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0.27</v>
      </c>
      <c r="AM201" t="s">
        <v>3176</v>
      </c>
      <c r="AN201">
        <v>-2.13</v>
      </c>
      <c r="AO201" t="s">
        <v>3174</v>
      </c>
      <c r="AP201">
        <v>6.0679988642019997E-3</v>
      </c>
      <c r="AQ201">
        <f>(Table2[[#This Row],[Sharpe Ratio]]-AVERAGE(Table2[Sharpe Ratio]))/_xlfn.STDEV.P(Table2[Sharpe Ratio])</f>
        <v>-0.66407778363045078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-0.81146239733115155</v>
      </c>
      <c r="AS201">
        <f>_xlfn.RANK.AVG(Table2[[#This Row],[1Y Return vs Nifty Z-Score]],Table2[1Y Return vs Nifty Z-Score])</f>
        <v>110</v>
      </c>
      <c r="AT201">
        <f>_xlfn.RANK.AVG(Table2[[#This Row],[6M Return vs Nifty Z-Score]],Table2[6M Return vs Nifty Z-Score])</f>
        <v>103</v>
      </c>
      <c r="AU201">
        <f>_xlfn.RANK.AVG(Table2[[#This Row],[Sharpe Ratio Z-Score]],Table2[Sharpe Ratio Z-Score])</f>
        <v>514</v>
      </c>
      <c r="AV201">
        <f>(Table2[[#This Row],[Rank 1Y]]+Table2[[#This Row],[Rank 6M]]+Table2[[#This Row],[Rank Sharpe]])/3</f>
        <v>242.33333333333334</v>
      </c>
    </row>
    <row r="202" spans="1:48" x14ac:dyDescent="0.3">
      <c r="A202" t="s">
        <v>779</v>
      </c>
      <c r="B202" t="s">
        <v>780</v>
      </c>
      <c r="C202" t="s">
        <v>3140</v>
      </c>
      <c r="D202" t="s">
        <v>532</v>
      </c>
      <c r="E202">
        <v>21614.152932124998</v>
      </c>
      <c r="F202">
        <v>1413.25</v>
      </c>
      <c r="G202">
        <v>-1.0695086701472201</v>
      </c>
      <c r="H202">
        <f>(Table2[[#This Row],[1Y Return vs Nifty]]-AVERAGE(Table2[1Y Return vs Nifty]))/_xlfn.STDEV.P(Table2[1Y Return vs Nifty])</f>
        <v>-0.43831605813044794</v>
      </c>
      <c r="I202">
        <v>-7.8344509212180702</v>
      </c>
      <c r="J202">
        <f>(Table2[[#This Row],[1M Return vs Nifty]]-AVERAGE(Table2[1M Return vs Nifty]))/_xlfn.STDEV.P(Table2[1M Return vs Nifty])</f>
        <v>-0.84101910181967987</v>
      </c>
      <c r="K202">
        <v>42.433837247944403</v>
      </c>
      <c r="L202">
        <f>(Table2[[#This Row],[6M Return vs Nifty]]-AVERAGE(Table2[6M Return vs Nifty]))/_xlfn.STDEV.P(Table2[6M Return vs Nifty])</f>
        <v>0.96138191137089912</v>
      </c>
      <c r="M202">
        <v>0.23166984690053599</v>
      </c>
      <c r="N202">
        <f>(Table2[[#This Row],[1W Return vs Nifty]]-AVERAGE(Table2[1W Return vs Nifty]))/_xlfn.STDEV.P(Table2[1W Return vs Nifty])</f>
        <v>-0.4219766221706997</v>
      </c>
      <c r="O202">
        <v>1459.28</v>
      </c>
      <c r="P202">
        <v>1467.91071459266</v>
      </c>
      <c r="Q202">
        <v>1255.38286936501</v>
      </c>
      <c r="R202">
        <v>28.561270356551901</v>
      </c>
      <c r="S202" s="1">
        <f>(Table2[[#This Row],[Close Price]]-Table2[[#This Row],[20D EMA]])/Table2[[#This Row],[20D EMA]]</f>
        <v>-3.1542952688997296E-2</v>
      </c>
      <c r="T202" s="1">
        <f>(Table2[[#This Row],[Close Price]]-Table2[[#This Row],[50D EMA]])/Table2[[#This Row],[50D EMA]]</f>
        <v>-3.7237084006044738E-2</v>
      </c>
      <c r="U202" s="1">
        <f>(Table2[[#This Row],[Close Price]]-Table2[[#This Row],[200D EMA]])/Table2[[#This Row],[200D EMA]]</f>
        <v>0.12575217846874184</v>
      </c>
      <c r="V202">
        <v>1.1958797058525701</v>
      </c>
      <c r="W202">
        <v>1410</v>
      </c>
      <c r="X202">
        <v>1452.5</v>
      </c>
      <c r="Y202">
        <v>1410</v>
      </c>
      <c r="Z202">
        <v>1469.9</v>
      </c>
      <c r="AA202">
        <v>1410</v>
      </c>
      <c r="AB202">
        <v>1469.9</v>
      </c>
      <c r="AC202" s="1">
        <f>(Table2[[#This Row],[Close Price]]/Table2[[#This Row],[Day Low]])-1</f>
        <v>2.3049645390071927E-3</v>
      </c>
      <c r="AD202" s="1">
        <f>(Table2[[#This Row],[Day High]]/Table2[[#This Row],[Close Price]])-1</f>
        <v>2.7772863966035732E-2</v>
      </c>
      <c r="AE202" s="1">
        <f>(Table2[[#This Row],[Close Price]]/Table2[[#This Row],[Current Week Low]])-1</f>
        <v>2.3049645390071927E-3</v>
      </c>
      <c r="AF202" s="1">
        <f>(Table2[[#This Row],[Current Week High]]/Table2[[#This Row],[Close Price]])-1</f>
        <v>4.0084910666902562E-2</v>
      </c>
      <c r="AG202" s="1">
        <f>(Table2[[#This Row],[Close Price]]/Table2[[#This Row],[Current Month Low]])-1</f>
        <v>2.3049645390071927E-3</v>
      </c>
      <c r="AH202" s="1">
        <f>(Table2[[#This Row],[Current Month High]]/Table2[[#This Row],[Close Price]])-1</f>
        <v>4.0084910666902562E-2</v>
      </c>
      <c r="AI202">
        <v>20.2901114452503</v>
      </c>
      <c r="AJ202">
        <v>70.0150375939849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-0.17</v>
      </c>
      <c r="AM202" t="s">
        <v>3174</v>
      </c>
      <c r="AN202">
        <v>-1.85</v>
      </c>
      <c r="AO202" t="s">
        <v>3174</v>
      </c>
      <c r="AP202">
        <v>0.117961507881002</v>
      </c>
      <c r="AQ202">
        <f>(Table2[[#This Row],[Sharpe Ratio]]-AVERAGE(Table2[Sharpe Ratio]))/_xlfn.STDEV.P(Table2[Sharpe Ratio])</f>
        <v>0.63785215014595875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448</v>
      </c>
      <c r="AT202">
        <f>_xlfn.RANK.AVG(Table2[[#This Row],[6M Return vs Nifty Z-Score]],Table2[6M Return vs Nifty Z-Score])</f>
        <v>104</v>
      </c>
      <c r="AU202">
        <f>_xlfn.RANK.AVG(Table2[[#This Row],[Sharpe Ratio Z-Score]],Table2[Sharpe Ratio Z-Score])</f>
        <v>186</v>
      </c>
      <c r="AV202">
        <f>(Table2[[#This Row],[Rank 1Y]]+Table2[[#This Row],[Rank 6M]]+Table2[[#This Row],[Rank Sharpe]])/3</f>
        <v>246</v>
      </c>
    </row>
    <row r="203" spans="1:48" x14ac:dyDescent="0.3">
      <c r="A203" t="s">
        <v>1130</v>
      </c>
      <c r="B203" t="s">
        <v>1131</v>
      </c>
      <c r="C203" t="s">
        <v>3138</v>
      </c>
      <c r="D203" t="s">
        <v>78</v>
      </c>
      <c r="E203">
        <v>11260.114798335</v>
      </c>
      <c r="F203">
        <v>363.35</v>
      </c>
      <c r="G203">
        <v>16.382283559564002</v>
      </c>
      <c r="H203">
        <f>(Table2[[#This Row],[1Y Return vs Nifty]]-AVERAGE(Table2[1Y Return vs Nifty]))/_xlfn.STDEV.P(Table2[1Y Return vs Nifty])</f>
        <v>-0.14279938807424375</v>
      </c>
      <c r="I203">
        <v>-5.3217920320337804</v>
      </c>
      <c r="J203">
        <f>(Table2[[#This Row],[1M Return vs Nifty]]-AVERAGE(Table2[1M Return vs Nifty]))/_xlfn.STDEV.P(Table2[1M Return vs Nifty])</f>
        <v>-0.6240204464470932</v>
      </c>
      <c r="K203">
        <v>51.95480796351</v>
      </c>
      <c r="L203">
        <f>(Table2[[#This Row],[6M Return vs Nifty]]-AVERAGE(Table2[6M Return vs Nifty]))/_xlfn.STDEV.P(Table2[6M Return vs Nifty])</f>
        <v>1.271020421598601</v>
      </c>
      <c r="M203">
        <v>1.3016230729112399</v>
      </c>
      <c r="N203">
        <f>(Table2[[#This Row],[1W Return vs Nifty]]-AVERAGE(Table2[1W Return vs Nifty]))/_xlfn.STDEV.P(Table2[1W Return vs Nifty])</f>
        <v>-0.22198147010847347</v>
      </c>
      <c r="O203">
        <v>362.85</v>
      </c>
      <c r="P203">
        <v>337.99876166228898</v>
      </c>
      <c r="Q203">
        <v>273.01688320581002</v>
      </c>
      <c r="R203">
        <v>44.485607540902699</v>
      </c>
      <c r="S203" s="1">
        <f>(Table2[[#This Row],[Close Price]]-Table2[[#This Row],[20D EMA]])/Table2[[#This Row],[20D EMA]]</f>
        <v>1.3779798814937301E-3</v>
      </c>
      <c r="T203" s="1">
        <f>(Table2[[#This Row],[Close Price]]-Table2[[#This Row],[50D EMA]])/Table2[[#This Row],[50D EMA]]</f>
        <v>7.5003938514546079E-2</v>
      </c>
      <c r="U203" s="1">
        <f>(Table2[[#This Row],[Close Price]]-Table2[[#This Row],[200D EMA]])/Table2[[#This Row],[200D EMA]]</f>
        <v>0.33087007562859633</v>
      </c>
      <c r="V203">
        <v>0.22155185182165299</v>
      </c>
      <c r="W203">
        <v>363</v>
      </c>
      <c r="X203">
        <v>365.45</v>
      </c>
      <c r="Y203">
        <v>362.85</v>
      </c>
      <c r="Z203">
        <v>368.4</v>
      </c>
      <c r="AA203">
        <v>362.85</v>
      </c>
      <c r="AB203">
        <v>368.4</v>
      </c>
      <c r="AC203" s="1">
        <f>(Table2[[#This Row],[Close Price]]/Table2[[#This Row],[Day Low]])-1</f>
        <v>9.6418732782366234E-4</v>
      </c>
      <c r="AD203" s="1">
        <f>(Table2[[#This Row],[Day High]]/Table2[[#This Row],[Close Price]])-1</f>
        <v>5.7795513967249246E-3</v>
      </c>
      <c r="AE203" s="1">
        <f>(Table2[[#This Row],[Close Price]]/Table2[[#This Row],[Current Week Low]])-1</f>
        <v>1.377979881493685E-3</v>
      </c>
      <c r="AF203" s="1">
        <f>(Table2[[#This Row],[Current Week High]]/Table2[[#This Row],[Close Price]])-1</f>
        <v>1.389844502545734E-2</v>
      </c>
      <c r="AG203" s="1">
        <f>(Table2[[#This Row],[Close Price]]/Table2[[#This Row],[Current Month Low]])-1</f>
        <v>1.377979881493685E-3</v>
      </c>
      <c r="AH203" s="1">
        <f>(Table2[[#This Row],[Current Month High]]/Table2[[#This Row],[Close Price]])-1</f>
        <v>1.389844502545734E-2</v>
      </c>
      <c r="AI203">
        <v>5.9584422732902098</v>
      </c>
      <c r="AJ203">
        <v>110.57664445088299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0.61</v>
      </c>
      <c r="AM203" t="s">
        <v>3176</v>
      </c>
      <c r="AN203">
        <v>-0.14000000000000001</v>
      </c>
      <c r="AO203" t="s">
        <v>3174</v>
      </c>
      <c r="AP203">
        <v>7.1053590096433E-2</v>
      </c>
      <c r="AQ203">
        <f>(Table2[[#This Row],[Sharpe Ratio]]-AVERAGE(Table2[Sharpe Ratio]))/_xlfn.STDEV.P(Table2[Sharpe Ratio])</f>
        <v>9.2058003269361671E-2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0.37427712023815218</v>
      </c>
      <c r="AS203">
        <f>_xlfn.RANK.AVG(Table2[[#This Row],[1Y Return vs Nifty Z-Score]],Table2[1Y Return vs Nifty Z-Score])</f>
        <v>340</v>
      </c>
      <c r="AT203">
        <f>_xlfn.RANK.AVG(Table2[[#This Row],[6M Return vs Nifty Z-Score]],Table2[6M Return vs Nifty Z-Score])</f>
        <v>69</v>
      </c>
      <c r="AU203">
        <f>_xlfn.RANK.AVG(Table2[[#This Row],[Sharpe Ratio Z-Score]],Table2[Sharpe Ratio Z-Score])</f>
        <v>329</v>
      </c>
      <c r="AV203">
        <f>(Table2[[#This Row],[Rank 1Y]]+Table2[[#This Row],[Rank 6M]]+Table2[[#This Row],[Rank Sharpe]])/3</f>
        <v>246</v>
      </c>
    </row>
    <row r="204" spans="1:48" x14ac:dyDescent="0.3">
      <c r="A204" t="s">
        <v>297</v>
      </c>
      <c r="B204" t="s">
        <v>298</v>
      </c>
      <c r="C204" t="s">
        <v>3136</v>
      </c>
      <c r="D204" t="s">
        <v>299</v>
      </c>
      <c r="E204">
        <v>93555.083119575007</v>
      </c>
      <c r="F204">
        <v>657.25</v>
      </c>
      <c r="G204">
        <v>25.592258015981301</v>
      </c>
      <c r="H204">
        <f>(Table2[[#This Row],[1Y Return vs Nifty]]-AVERAGE(Table2[1Y Return vs Nifty]))/_xlfn.STDEV.P(Table2[1Y Return vs Nifty])</f>
        <v>1.3155997300417921E-2</v>
      </c>
      <c r="I204">
        <v>5.4955584441845602</v>
      </c>
      <c r="J204">
        <f>(Table2[[#This Row],[1M Return vs Nifty]]-AVERAGE(Table2[1M Return vs Nifty]))/_xlfn.STDEV.P(Table2[1M Return vs Nifty])</f>
        <v>0.31018933353439593</v>
      </c>
      <c r="K204">
        <v>3.9020020799532902</v>
      </c>
      <c r="L204">
        <f>(Table2[[#This Row],[6M Return vs Nifty]]-AVERAGE(Table2[6M Return vs Nifty]))/_xlfn.STDEV.P(Table2[6M Return vs Nifty])</f>
        <v>-0.29174031683326329</v>
      </c>
      <c r="M204">
        <v>4.4925448542046604</v>
      </c>
      <c r="N204">
        <f>(Table2[[#This Row],[1W Return vs Nifty]]-AVERAGE(Table2[1W Return vs Nifty]))/_xlfn.STDEV.P(Table2[1W Return vs Nifty])</f>
        <v>0.37446412335718249</v>
      </c>
      <c r="O204">
        <v>645.08000000000004</v>
      </c>
      <c r="P204">
        <v>627.95098886825303</v>
      </c>
      <c r="Q204">
        <v>558.78616256366001</v>
      </c>
      <c r="R204">
        <v>56.774919385831801</v>
      </c>
      <c r="S204" s="1">
        <f>(Table2[[#This Row],[Close Price]]-Table2[[#This Row],[20D EMA]])/Table2[[#This Row],[20D EMA]]</f>
        <v>1.88658771005146E-2</v>
      </c>
      <c r="T204" s="1">
        <f>(Table2[[#This Row],[Close Price]]-Table2[[#This Row],[50D EMA]])/Table2[[#This Row],[50D EMA]]</f>
        <v>4.6658117673406566E-2</v>
      </c>
      <c r="U204" s="1">
        <f>(Table2[[#This Row],[Close Price]]-Table2[[#This Row],[200D EMA]])/Table2[[#This Row],[200D EMA]]</f>
        <v>0.1762102285865435</v>
      </c>
      <c r="V204">
        <v>0.90365235787202103</v>
      </c>
      <c r="W204">
        <v>652.5</v>
      </c>
      <c r="X204">
        <v>671.85</v>
      </c>
      <c r="Y204">
        <v>647.1</v>
      </c>
      <c r="Z204">
        <v>673.5</v>
      </c>
      <c r="AA204">
        <v>647.1</v>
      </c>
      <c r="AB204">
        <v>673.5</v>
      </c>
      <c r="AC204" s="1">
        <f>(Table2[[#This Row],[Close Price]]/Table2[[#This Row],[Day Low]])-1</f>
        <v>7.2796934865899665E-3</v>
      </c>
      <c r="AD204" s="1">
        <f>(Table2[[#This Row],[Day High]]/Table2[[#This Row],[Close Price]])-1</f>
        <v>2.2213769494104252E-2</v>
      </c>
      <c r="AE204" s="1">
        <f>(Table2[[#This Row],[Close Price]]/Table2[[#This Row],[Current Week Low]])-1</f>
        <v>1.5685365476742374E-2</v>
      </c>
      <c r="AF204" s="1">
        <f>(Table2[[#This Row],[Current Week High]]/Table2[[#This Row],[Close Price]])-1</f>
        <v>2.4724229745150206E-2</v>
      </c>
      <c r="AG204" s="1">
        <f>(Table2[[#This Row],[Close Price]]/Table2[[#This Row],[Current Month Low]])-1</f>
        <v>1.5685365476742374E-2</v>
      </c>
      <c r="AH204" s="1">
        <f>(Table2[[#This Row],[Current Month High]]/Table2[[#This Row],[Close Price]])-1</f>
        <v>2.4724229745150206E-2</v>
      </c>
      <c r="AI204">
        <v>2.4724229745150201</v>
      </c>
      <c r="AJ204">
        <v>76.870290635091393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</v>
      </c>
      <c r="AM204" t="s">
        <v>3175</v>
      </c>
      <c r="AN204">
        <v>5.81</v>
      </c>
      <c r="AO204" t="s">
        <v>3176</v>
      </c>
      <c r="AP204">
        <v>0.20485627619607699</v>
      </c>
      <c r="AQ204">
        <f>(Table2[[#This Row],[Sharpe Ratio]]-AVERAGE(Table2[Sharpe Ratio]))/_xlfn.STDEV.P(Table2[Sharpe Ratio])</f>
        <v>1.6489107982483813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2.0549799356071143</v>
      </c>
      <c r="AS204">
        <f>_xlfn.RANK.AVG(Table2[[#This Row],[1Y Return vs Nifty Z-Score]],Table2[1Y Return vs Nifty Z-Score])</f>
        <v>291</v>
      </c>
      <c r="AT204">
        <f>_xlfn.RANK.AVG(Table2[[#This Row],[6M Return vs Nifty Z-Score]],Table2[6M Return vs Nifty Z-Score])</f>
        <v>421</v>
      </c>
      <c r="AU204">
        <f>_xlfn.RANK.AVG(Table2[[#This Row],[Sharpe Ratio Z-Score]],Table2[Sharpe Ratio Z-Score])</f>
        <v>30</v>
      </c>
      <c r="AV204">
        <f>(Table2[[#This Row],[Rank 1Y]]+Table2[[#This Row],[Rank 6M]]+Table2[[#This Row],[Rank Sharpe]])/3</f>
        <v>247.33333333333334</v>
      </c>
    </row>
    <row r="205" spans="1:48" x14ac:dyDescent="0.3">
      <c r="A205" t="s">
        <v>490</v>
      </c>
      <c r="B205" t="s">
        <v>491</v>
      </c>
      <c r="C205" t="s">
        <v>3129</v>
      </c>
      <c r="D205" t="s">
        <v>215</v>
      </c>
      <c r="E205">
        <v>43484.673417359998</v>
      </c>
      <c r="F205">
        <v>687.2</v>
      </c>
      <c r="G205">
        <v>83.620643986008503</v>
      </c>
      <c r="H205">
        <f>(Table2[[#This Row],[1Y Return vs Nifty]]-AVERAGE(Table2[1Y Return vs Nifty]))/_xlfn.STDEV.P(Table2[1Y Return vs Nifty])</f>
        <v>0.99576885246631708</v>
      </c>
      <c r="I205">
        <v>10.086805951381701</v>
      </c>
      <c r="J205">
        <f>(Table2[[#This Row],[1M Return vs Nifty]]-AVERAGE(Table2[1M Return vs Nifty]))/_xlfn.STDEV.P(Table2[1M Return vs Nifty])</f>
        <v>0.70669939697080475</v>
      </c>
      <c r="K205">
        <v>24.7606585894763</v>
      </c>
      <c r="L205">
        <f>(Table2[[#This Row],[6M Return vs Nifty]]-AVERAGE(Table2[6M Return vs Nifty]))/_xlfn.STDEV.P(Table2[6M Return vs Nifty])</f>
        <v>0.3866194344892554</v>
      </c>
      <c r="M205">
        <v>5.6174443103448999</v>
      </c>
      <c r="N205">
        <f>(Table2[[#This Row],[1W Return vs Nifty]]-AVERAGE(Table2[1W Return vs Nifty]))/_xlfn.STDEV.P(Table2[1W Return vs Nifty])</f>
        <v>0.58472979882441278</v>
      </c>
      <c r="O205">
        <v>683.82</v>
      </c>
      <c r="P205">
        <v>662.84600432870297</v>
      </c>
      <c r="Q205">
        <v>560.02485156291505</v>
      </c>
      <c r="R205">
        <v>49.397212781765298</v>
      </c>
      <c r="S205" s="1">
        <f>(Table2[[#This Row],[Close Price]]-Table2[[#This Row],[20D EMA]])/Table2[[#This Row],[20D EMA]]</f>
        <v>4.942821210260003E-3</v>
      </c>
      <c r="T205" s="1">
        <f>(Table2[[#This Row],[Close Price]]-Table2[[#This Row],[50D EMA]])/Table2[[#This Row],[50D EMA]]</f>
        <v>3.6741559143833973E-2</v>
      </c>
      <c r="U205" s="1">
        <f>(Table2[[#This Row],[Close Price]]-Table2[[#This Row],[200D EMA]])/Table2[[#This Row],[200D EMA]]</f>
        <v>0.22708840167032787</v>
      </c>
      <c r="V205">
        <v>0.63260854298647196</v>
      </c>
      <c r="W205">
        <v>684.5</v>
      </c>
      <c r="X205">
        <v>714</v>
      </c>
      <c r="Y205">
        <v>670.6</v>
      </c>
      <c r="Z205">
        <v>714</v>
      </c>
      <c r="AA205">
        <v>670.6</v>
      </c>
      <c r="AB205">
        <v>714</v>
      </c>
      <c r="AC205" s="1">
        <f>(Table2[[#This Row],[Close Price]]/Table2[[#This Row],[Day Low]])-1</f>
        <v>3.9444850255661024E-3</v>
      </c>
      <c r="AD205" s="1">
        <f>(Table2[[#This Row],[Day High]]/Table2[[#This Row],[Close Price]])-1</f>
        <v>3.8998835855646119E-2</v>
      </c>
      <c r="AE205" s="1">
        <f>(Table2[[#This Row],[Close Price]]/Table2[[#This Row],[Current Week Low]])-1</f>
        <v>2.4753951685058118E-2</v>
      </c>
      <c r="AF205" s="1">
        <f>(Table2[[#This Row],[Current Week High]]/Table2[[#This Row],[Close Price]])-1</f>
        <v>3.8998835855646119E-2</v>
      </c>
      <c r="AG205" s="1">
        <f>(Table2[[#This Row],[Close Price]]/Table2[[#This Row],[Current Month Low]])-1</f>
        <v>2.4753951685058118E-2</v>
      </c>
      <c r="AH205" s="1">
        <f>(Table2[[#This Row],[Current Month High]]/Table2[[#This Row],[Close Price]])-1</f>
        <v>3.8998835855646119E-2</v>
      </c>
      <c r="AI205">
        <v>7.6033178114086102</v>
      </c>
      <c r="AJ205">
        <v>116.100628930817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0.03</v>
      </c>
      <c r="AM205" t="s">
        <v>3176</v>
      </c>
      <c r="AN205">
        <v>-6</v>
      </c>
      <c r="AO205" t="s">
        <v>3174</v>
      </c>
      <c r="AP205">
        <v>3.6141989079151997E-2</v>
      </c>
      <c r="AQ205">
        <f>(Table2[[#This Row],[Sharpe Ratio]]-AVERAGE(Table2[Sharpe Ratio]))/_xlfn.STDEV.P(Table2[Sharpe Ratio])</f>
        <v>-0.31415374931436263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2.359663733436427</v>
      </c>
      <c r="AS205">
        <f>_xlfn.RANK.AVG(Table2[[#This Row],[1Y Return vs Nifty Z-Score]],Table2[1Y Return vs Nifty Z-Score])</f>
        <v>100</v>
      </c>
      <c r="AT205">
        <f>_xlfn.RANK.AVG(Table2[[#This Row],[6M Return vs Nifty Z-Score]],Table2[6M Return vs Nifty Z-Score])</f>
        <v>219</v>
      </c>
      <c r="AU205">
        <f>_xlfn.RANK.AVG(Table2[[#This Row],[Sharpe Ratio Z-Score]],Table2[Sharpe Ratio Z-Score])</f>
        <v>423</v>
      </c>
      <c r="AV205">
        <f>(Table2[[#This Row],[Rank 1Y]]+Table2[[#This Row],[Rank 6M]]+Table2[[#This Row],[Rank Sharpe]])/3</f>
        <v>247.33333333333334</v>
      </c>
    </row>
    <row r="206" spans="1:48" x14ac:dyDescent="0.3">
      <c r="A206" t="s">
        <v>930</v>
      </c>
      <c r="B206" t="s">
        <v>931</v>
      </c>
      <c r="C206" t="s">
        <v>3140</v>
      </c>
      <c r="D206" t="s">
        <v>736</v>
      </c>
      <c r="E206">
        <v>16477.687537500002</v>
      </c>
      <c r="F206">
        <v>3956.75</v>
      </c>
      <c r="G206">
        <v>31.906441143779102</v>
      </c>
      <c r="H206">
        <f>(Table2[[#This Row],[1Y Return vs Nifty]]-AVERAGE(Table2[1Y Return vs Nifty]))/_xlfn.STDEV.P(Table2[1Y Return vs Nifty])</f>
        <v>0.12007604009551544</v>
      </c>
      <c r="I206">
        <v>-6.9387312018780403</v>
      </c>
      <c r="J206">
        <f>(Table2[[#This Row],[1M Return vs Nifty]]-AVERAGE(Table2[1M Return vs Nifty]))/_xlfn.STDEV.P(Table2[1M Return vs Nifty])</f>
        <v>-0.76366280983585322</v>
      </c>
      <c r="K206">
        <v>12.985809055802299</v>
      </c>
      <c r="L206">
        <f>(Table2[[#This Row],[6M Return vs Nifty]]-AVERAGE(Table2[6M Return vs Nifty]))/_xlfn.STDEV.P(Table2[6M Return vs Nifty])</f>
        <v>3.6808690127856096E-3</v>
      </c>
      <c r="M206">
        <v>7.1494326074841901</v>
      </c>
      <c r="N206">
        <f>(Table2[[#This Row],[1W Return vs Nifty]]-AVERAGE(Table2[1W Return vs Nifty]))/_xlfn.STDEV.P(Table2[1W Return vs Nifty])</f>
        <v>0.87108832833349448</v>
      </c>
      <c r="O206">
        <v>3976.29</v>
      </c>
      <c r="P206">
        <v>4116.1181829015804</v>
      </c>
      <c r="Q206">
        <v>3602.4786500698601</v>
      </c>
      <c r="R206">
        <v>51.496113056069298</v>
      </c>
      <c r="S206" s="1">
        <f>(Table2[[#This Row],[Close Price]]-Table2[[#This Row],[20D EMA]])/Table2[[#This Row],[20D EMA]]</f>
        <v>-4.9141284966639663E-3</v>
      </c>
      <c r="T206" s="1">
        <f>(Table2[[#This Row],[Close Price]]-Table2[[#This Row],[50D EMA]])/Table2[[#This Row],[50D EMA]]</f>
        <v>-3.8718077523526503E-2</v>
      </c>
      <c r="U206" s="1">
        <f>(Table2[[#This Row],[Close Price]]-Table2[[#This Row],[200D EMA]])/Table2[[#This Row],[200D EMA]]</f>
        <v>9.8340999168244833E-2</v>
      </c>
      <c r="V206">
        <v>0.55943634389421504</v>
      </c>
      <c r="W206">
        <v>3922</v>
      </c>
      <c r="X206">
        <v>4046.8</v>
      </c>
      <c r="Y206">
        <v>3770.25</v>
      </c>
      <c r="Z206">
        <v>4188.8</v>
      </c>
      <c r="AA206">
        <v>3770.25</v>
      </c>
      <c r="AB206">
        <v>4188.8</v>
      </c>
      <c r="AC206" s="1">
        <f>(Table2[[#This Row],[Close Price]]/Table2[[#This Row],[Day Low]])-1</f>
        <v>8.8602753697093473E-3</v>
      </c>
      <c r="AD206" s="1">
        <f>(Table2[[#This Row],[Day High]]/Table2[[#This Row],[Close Price]])-1</f>
        <v>2.2758577115056688E-2</v>
      </c>
      <c r="AE206" s="1">
        <f>(Table2[[#This Row],[Close Price]]/Table2[[#This Row],[Current Week Low]])-1</f>
        <v>4.9466215768185107E-2</v>
      </c>
      <c r="AF206" s="1">
        <f>(Table2[[#This Row],[Current Week High]]/Table2[[#This Row],[Close Price]])-1</f>
        <v>5.8646616541353502E-2</v>
      </c>
      <c r="AG206" s="1">
        <f>(Table2[[#This Row],[Close Price]]/Table2[[#This Row],[Current Month Low]])-1</f>
        <v>4.9466215768185107E-2</v>
      </c>
      <c r="AH206" s="1">
        <f>(Table2[[#This Row],[Current Month High]]/Table2[[#This Row],[Close Price]])-1</f>
        <v>5.8646616541353502E-2</v>
      </c>
      <c r="AI206">
        <v>38.699690402476698</v>
      </c>
      <c r="AJ206">
        <v>107.697960683446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-0.15</v>
      </c>
      <c r="AM206" t="s">
        <v>3174</v>
      </c>
      <c r="AN206">
        <v>2.93</v>
      </c>
      <c r="AO206" t="s">
        <v>3176</v>
      </c>
      <c r="AP206">
        <v>0.13104806756023599</v>
      </c>
      <c r="AQ206">
        <f>(Table2[[#This Row],[Sharpe Ratio]]-AVERAGE(Table2[Sharpe Ratio]))/_xlfn.STDEV.P(Table2[Sharpe Ratio])</f>
        <v>0.79011999772939667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260</v>
      </c>
      <c r="AT206">
        <f>_xlfn.RANK.AVG(Table2[[#This Row],[6M Return vs Nifty Z-Score]],Table2[6M Return vs Nifty Z-Score])</f>
        <v>327</v>
      </c>
      <c r="AU206">
        <f>_xlfn.RANK.AVG(Table2[[#This Row],[Sharpe Ratio Z-Score]],Table2[Sharpe Ratio Z-Score])</f>
        <v>156</v>
      </c>
      <c r="AV206">
        <f>(Table2[[#This Row],[Rank 1Y]]+Table2[[#This Row],[Rank 6M]]+Table2[[#This Row],[Rank Sharpe]])/3</f>
        <v>247.66666666666666</v>
      </c>
    </row>
    <row r="207" spans="1:48" x14ac:dyDescent="0.3">
      <c r="A207" t="s">
        <v>716</v>
      </c>
      <c r="B207" t="s">
        <v>717</v>
      </c>
      <c r="C207" t="s">
        <v>3132</v>
      </c>
      <c r="D207" t="s">
        <v>46</v>
      </c>
      <c r="E207">
        <v>25525.018815449999</v>
      </c>
      <c r="F207">
        <v>992.85</v>
      </c>
      <c r="G207">
        <v>19.994134342732899</v>
      </c>
      <c r="H207">
        <f>(Table2[[#This Row],[1Y Return vs Nifty]]-AVERAGE(Table2[1Y Return vs Nifty]))/_xlfn.STDEV.P(Table2[1Y Return vs Nifty])</f>
        <v>-8.1638786221282802E-2</v>
      </c>
      <c r="I207">
        <v>13.824804680797801</v>
      </c>
      <c r="J207">
        <f>(Table2[[#This Row],[1M Return vs Nifty]]-AVERAGE(Table2[1M Return vs Nifty]))/_xlfn.STDEV.P(Table2[1M Return vs Nifty])</f>
        <v>1.0295210507811472</v>
      </c>
      <c r="K207">
        <v>31.193416218214299</v>
      </c>
      <c r="L207">
        <f>(Table2[[#This Row],[6M Return vs Nifty]]-AVERAGE(Table2[6M Return vs Nifty]))/_xlfn.STDEV.P(Table2[6M Return vs Nifty])</f>
        <v>0.59582388940496334</v>
      </c>
      <c r="M207">
        <v>9.5423046791889004</v>
      </c>
      <c r="N207">
        <f>(Table2[[#This Row],[1W Return vs Nifty]]-AVERAGE(Table2[1W Return vs Nifty]))/_xlfn.STDEV.P(Table2[1W Return vs Nifty])</f>
        <v>1.3183628467069268</v>
      </c>
      <c r="O207">
        <v>900.7</v>
      </c>
      <c r="P207">
        <v>871.468039792014</v>
      </c>
      <c r="Q207">
        <v>765.60321935146601</v>
      </c>
      <c r="R207">
        <v>83.236734979486499</v>
      </c>
      <c r="S207" s="1">
        <f>(Table2[[#This Row],[Close Price]]-Table2[[#This Row],[20D EMA]])/Table2[[#This Row],[20D EMA]]</f>
        <v>0.1023093149772399</v>
      </c>
      <c r="T207" s="1">
        <f>(Table2[[#This Row],[Close Price]]-Table2[[#This Row],[50D EMA]])/Table2[[#This Row],[50D EMA]]</f>
        <v>0.13928446559779203</v>
      </c>
      <c r="U207" s="1">
        <f>(Table2[[#This Row],[Close Price]]-Table2[[#This Row],[200D EMA]])/Table2[[#This Row],[200D EMA]]</f>
        <v>0.29682056567242787</v>
      </c>
      <c r="V207">
        <v>2.8416302550944499</v>
      </c>
      <c r="W207">
        <v>987.15</v>
      </c>
      <c r="X207">
        <v>1040</v>
      </c>
      <c r="Y207">
        <v>920.8</v>
      </c>
      <c r="Z207">
        <v>1040</v>
      </c>
      <c r="AA207">
        <v>920.8</v>
      </c>
      <c r="AB207">
        <v>1040</v>
      </c>
      <c r="AC207" s="1">
        <f>(Table2[[#This Row],[Close Price]]/Table2[[#This Row],[Day Low]])-1</f>
        <v>5.7741984500836452E-3</v>
      </c>
      <c r="AD207" s="1">
        <f>(Table2[[#This Row],[Day High]]/Table2[[#This Row],[Close Price]])-1</f>
        <v>4.7489550284534499E-2</v>
      </c>
      <c r="AE207" s="1">
        <f>(Table2[[#This Row],[Close Price]]/Table2[[#This Row],[Current Week Low]])-1</f>
        <v>7.8247176368375415E-2</v>
      </c>
      <c r="AF207" s="1">
        <f>(Table2[[#This Row],[Current Week High]]/Table2[[#This Row],[Close Price]])-1</f>
        <v>4.7489550284534499E-2</v>
      </c>
      <c r="AG207" s="1">
        <f>(Table2[[#This Row],[Close Price]]/Table2[[#This Row],[Current Month Low]])-1</f>
        <v>7.8247176368375415E-2</v>
      </c>
      <c r="AH207" s="1">
        <f>(Table2[[#This Row],[Current Month High]]/Table2[[#This Row],[Close Price]])-1</f>
        <v>4.7489550284534499E-2</v>
      </c>
      <c r="AI207">
        <v>4.7489550284534499</v>
      </c>
      <c r="AJ207">
        <v>80.501772566130299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0.08</v>
      </c>
      <c r="AM207" t="s">
        <v>3176</v>
      </c>
      <c r="AN207">
        <v>17.329999999999998</v>
      </c>
      <c r="AO207" t="s">
        <v>3176</v>
      </c>
      <c r="AP207">
        <v>8.7156167847015006E-2</v>
      </c>
      <c r="AQ207">
        <f>(Table2[[#This Row],[Sharpe Ratio]]-AVERAGE(Table2[Sharpe Ratio]))/_xlfn.STDEV.P(Table2[Sharpe Ratio])</f>
        <v>0.27941854070051025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3.1414875413722649</v>
      </c>
      <c r="AS207">
        <f>_xlfn.RANK.AVG(Table2[[#This Row],[1Y Return vs Nifty Z-Score]],Table2[1Y Return vs Nifty Z-Score])</f>
        <v>321</v>
      </c>
      <c r="AT207">
        <f>_xlfn.RANK.AVG(Table2[[#This Row],[6M Return vs Nifty Z-Score]],Table2[6M Return vs Nifty Z-Score])</f>
        <v>166</v>
      </c>
      <c r="AU207">
        <f>_xlfn.RANK.AVG(Table2[[#This Row],[Sharpe Ratio Z-Score]],Table2[Sharpe Ratio Z-Score])</f>
        <v>260</v>
      </c>
      <c r="AV207">
        <f>(Table2[[#This Row],[Rank 1Y]]+Table2[[#This Row],[Rank 6M]]+Table2[[#This Row],[Rank Sharpe]])/3</f>
        <v>249</v>
      </c>
    </row>
    <row r="208" spans="1:48" x14ac:dyDescent="0.3">
      <c r="A208" t="s">
        <v>914</v>
      </c>
      <c r="B208" t="s">
        <v>915</v>
      </c>
      <c r="C208" t="s">
        <v>3129</v>
      </c>
      <c r="D208" t="s">
        <v>547</v>
      </c>
      <c r="E208">
        <v>16959.276432400002</v>
      </c>
      <c r="F208">
        <v>989.6</v>
      </c>
      <c r="G208">
        <v>93.577521375898101</v>
      </c>
      <c r="H208">
        <f>(Table2[[#This Row],[1Y Return vs Nifty]]-AVERAGE(Table2[1Y Return vs Nifty]))/_xlfn.STDEV.P(Table2[1Y Return vs Nifty])</f>
        <v>1.1643717794143404</v>
      </c>
      <c r="I208">
        <v>15.933916613869799</v>
      </c>
      <c r="J208">
        <f>(Table2[[#This Row],[1M Return vs Nifty]]-AVERAGE(Table2[1M Return vs Nifty]))/_xlfn.STDEV.P(Table2[1M Return vs Nifty])</f>
        <v>1.2116685183410913</v>
      </c>
      <c r="K208">
        <v>40.629403111272502</v>
      </c>
      <c r="L208">
        <f>(Table2[[#This Row],[6M Return vs Nifty]]-AVERAGE(Table2[6M Return vs Nifty]))/_xlfn.STDEV.P(Table2[6M Return vs Nifty])</f>
        <v>0.90269857806648546</v>
      </c>
      <c r="M208">
        <v>-1.97336530089425</v>
      </c>
      <c r="N208">
        <f>(Table2[[#This Row],[1W Return vs Nifty]]-AVERAGE(Table2[1W Return vs Nifty]))/_xlfn.STDEV.P(Table2[1W Return vs Nifty])</f>
        <v>-0.8341407513728859</v>
      </c>
      <c r="O208">
        <v>994.74</v>
      </c>
      <c r="P208">
        <v>908.89584219766596</v>
      </c>
      <c r="Q208">
        <v>711.78320928733694</v>
      </c>
      <c r="R208">
        <v>43.6044463019741</v>
      </c>
      <c r="S208" s="1">
        <f>(Table2[[#This Row],[Close Price]]-Table2[[#This Row],[20D EMA]])/Table2[[#This Row],[20D EMA]]</f>
        <v>-5.1671793634517427E-3</v>
      </c>
      <c r="T208" s="1">
        <f>(Table2[[#This Row],[Close Price]]-Table2[[#This Row],[50D EMA]])/Table2[[#This Row],[50D EMA]]</f>
        <v>8.8793626349082347E-2</v>
      </c>
      <c r="U208" s="1">
        <f>(Table2[[#This Row],[Close Price]]-Table2[[#This Row],[200D EMA]])/Table2[[#This Row],[200D EMA]]</f>
        <v>0.39031096419206529</v>
      </c>
      <c r="V208">
        <v>1.6468499636931999</v>
      </c>
      <c r="W208">
        <v>980.05</v>
      </c>
      <c r="X208">
        <v>1019.15</v>
      </c>
      <c r="Y208">
        <v>980.05</v>
      </c>
      <c r="Z208">
        <v>1057.25</v>
      </c>
      <c r="AA208">
        <v>980.05</v>
      </c>
      <c r="AB208">
        <v>1057.25</v>
      </c>
      <c r="AC208" s="1">
        <f>(Table2[[#This Row],[Close Price]]/Table2[[#This Row],[Day Low]])-1</f>
        <v>9.7444007958777945E-3</v>
      </c>
      <c r="AD208" s="1">
        <f>(Table2[[#This Row],[Day High]]/Table2[[#This Row],[Close Price]])-1</f>
        <v>2.9860549717057427E-2</v>
      </c>
      <c r="AE208" s="1">
        <f>(Table2[[#This Row],[Close Price]]/Table2[[#This Row],[Current Week Low]])-1</f>
        <v>9.7444007958777945E-3</v>
      </c>
      <c r="AF208" s="1">
        <f>(Table2[[#This Row],[Current Week High]]/Table2[[#This Row],[Close Price]])-1</f>
        <v>6.8360953920776124E-2</v>
      </c>
      <c r="AG208" s="1">
        <f>(Table2[[#This Row],[Close Price]]/Table2[[#This Row],[Current Month Low]])-1</f>
        <v>9.7444007958777945E-3</v>
      </c>
      <c r="AH208" s="1">
        <f>(Table2[[#This Row],[Current Month High]]/Table2[[#This Row],[Close Price]])-1</f>
        <v>6.8360953920776124E-2</v>
      </c>
      <c r="AI208">
        <v>20.149555375909401</v>
      </c>
      <c r="AJ208">
        <v>132.546116790036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0.39</v>
      </c>
      <c r="AM208" t="s">
        <v>3176</v>
      </c>
      <c r="AN208">
        <v>-5.71</v>
      </c>
      <c r="AO208" t="s">
        <v>3174</v>
      </c>
      <c r="AQ208">
        <f>(Table2[[#This Row],[Sharpe Ratio]]-AVERAGE(Table2[Sharpe Ratio]))/_xlfn.STDEV.P(Table2[Sharpe Ratio])</f>
        <v>-0.73468160532523463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1.7099165191237966</v>
      </c>
      <c r="AS208">
        <f>_xlfn.RANK.AVG(Table2[[#This Row],[1Y Return vs Nifty Z-Score]],Table2[1Y Return vs Nifty Z-Score])</f>
        <v>88</v>
      </c>
      <c r="AT208">
        <f>_xlfn.RANK.AVG(Table2[[#This Row],[6M Return vs Nifty Z-Score]],Table2[6M Return vs Nifty Z-Score])</f>
        <v>118</v>
      </c>
      <c r="AU208">
        <f>_xlfn.RANK.AVG(Table2[[#This Row],[Sharpe Ratio Z-Score]],Table2[Sharpe Ratio Z-Score])</f>
        <v>544</v>
      </c>
      <c r="AV208">
        <f>(Table2[[#This Row],[Rank 1Y]]+Table2[[#This Row],[Rank 6M]]+Table2[[#This Row],[Rank Sharpe]])/3</f>
        <v>250</v>
      </c>
    </row>
    <row r="209" spans="1:48" x14ac:dyDescent="0.3">
      <c r="A209" t="s">
        <v>1920</v>
      </c>
      <c r="B209" t="s">
        <v>1921</v>
      </c>
      <c r="C209" t="s">
        <v>3128</v>
      </c>
      <c r="D209" t="s">
        <v>294</v>
      </c>
      <c r="E209">
        <v>3742.29551471999</v>
      </c>
      <c r="F209">
        <v>1370.8</v>
      </c>
      <c r="G209">
        <v>38.2425688435344</v>
      </c>
      <c r="H209">
        <f>(Table2[[#This Row],[1Y Return vs Nifty]]-AVERAGE(Table2[1Y Return vs Nifty]))/_xlfn.STDEV.P(Table2[1Y Return vs Nifty])</f>
        <v>0.22736767720856776</v>
      </c>
      <c r="I209">
        <v>-3.2682213959073798</v>
      </c>
      <c r="J209">
        <f>(Table2[[#This Row],[1M Return vs Nifty]]-AVERAGE(Table2[1M Return vs Nifty]))/_xlfn.STDEV.P(Table2[1M Return vs Nifty])</f>
        <v>-0.44666964540114512</v>
      </c>
      <c r="K209">
        <v>17.273706762511601</v>
      </c>
      <c r="L209">
        <f>(Table2[[#This Row],[6M Return vs Nifty]]-AVERAGE(Table2[6M Return vs Nifty]))/_xlfn.STDEV.P(Table2[6M Return vs Nifty])</f>
        <v>0.14313075259909125</v>
      </c>
      <c r="M209">
        <v>1.6776828708998801</v>
      </c>
      <c r="N209">
        <f>(Table2[[#This Row],[1W Return vs Nifty]]-AVERAGE(Table2[1W Return vs Nifty]))/_xlfn.STDEV.P(Table2[1W Return vs Nifty])</f>
        <v>-0.15168855014257232</v>
      </c>
      <c r="O209">
        <v>1367.89</v>
      </c>
      <c r="P209">
        <v>1357.0780248435899</v>
      </c>
      <c r="Q209">
        <v>1222.8887353995401</v>
      </c>
      <c r="R209">
        <v>53.811013621612197</v>
      </c>
      <c r="S209" s="1">
        <f>(Table2[[#This Row],[Close Price]]-Table2[[#This Row],[20D EMA]])/Table2[[#This Row],[20D EMA]]</f>
        <v>2.1273640424302057E-3</v>
      </c>
      <c r="T209" s="1">
        <f>(Table2[[#This Row],[Close Price]]-Table2[[#This Row],[50D EMA]])/Table2[[#This Row],[50D EMA]]</f>
        <v>1.0111412096582716E-2</v>
      </c>
      <c r="U209" s="1">
        <f>(Table2[[#This Row],[Close Price]]-Table2[[#This Row],[200D EMA]])/Table2[[#This Row],[200D EMA]]</f>
        <v>0.1209523485815204</v>
      </c>
      <c r="V209">
        <v>0.22810240066201701</v>
      </c>
      <c r="W209">
        <v>1366</v>
      </c>
      <c r="X209">
        <v>1375</v>
      </c>
      <c r="Y209">
        <v>1366</v>
      </c>
      <c r="Z209">
        <v>1389.8</v>
      </c>
      <c r="AA209">
        <v>1366</v>
      </c>
      <c r="AB209">
        <v>1389.8</v>
      </c>
      <c r="AC209" s="1">
        <f>(Table2[[#This Row],[Close Price]]/Table2[[#This Row],[Day Low]])-1</f>
        <v>3.5139092240117353E-3</v>
      </c>
      <c r="AD209" s="1">
        <f>(Table2[[#This Row],[Day High]]/Table2[[#This Row],[Close Price]])-1</f>
        <v>3.0639042894660129E-3</v>
      </c>
      <c r="AE209" s="1">
        <f>(Table2[[#This Row],[Close Price]]/Table2[[#This Row],[Current Week Low]])-1</f>
        <v>3.5139092240117353E-3</v>
      </c>
      <c r="AF209" s="1">
        <f>(Table2[[#This Row],[Current Week High]]/Table2[[#This Row],[Close Price]])-1</f>
        <v>1.3860519404727212E-2</v>
      </c>
      <c r="AG209" s="1">
        <f>(Table2[[#This Row],[Close Price]]/Table2[[#This Row],[Current Month Low]])-1</f>
        <v>3.5139092240117353E-3</v>
      </c>
      <c r="AH209" s="1">
        <f>(Table2[[#This Row],[Current Month High]]/Table2[[#This Row],[Close Price]])-1</f>
        <v>1.3860519404727212E-2</v>
      </c>
      <c r="AI209">
        <v>3.22439451415232</v>
      </c>
      <c r="AJ209">
        <v>75.743589743589695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-0.15</v>
      </c>
      <c r="AM209" t="s">
        <v>3174</v>
      </c>
      <c r="AN209">
        <v>0.26</v>
      </c>
      <c r="AO209" t="s">
        <v>3176</v>
      </c>
      <c r="AP209">
        <v>9.6144102058702996E-2</v>
      </c>
      <c r="AQ209">
        <f>(Table2[[#This Row],[Sharpe Ratio]]-AVERAGE(Table2[Sharpe Ratio]))/_xlfn.STDEV.P(Table2[Sharpe Ratio])</f>
        <v>0.38399708771214031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0.15613732197608193</v>
      </c>
      <c r="AS209">
        <f>_xlfn.RANK.AVG(Table2[[#This Row],[1Y Return vs Nifty Z-Score]],Table2[1Y Return vs Nifty Z-Score])</f>
        <v>235</v>
      </c>
      <c r="AT209">
        <f>_xlfn.RANK.AVG(Table2[[#This Row],[6M Return vs Nifty Z-Score]],Table2[6M Return vs Nifty Z-Score])</f>
        <v>280</v>
      </c>
      <c r="AU209">
        <f>_xlfn.RANK.AVG(Table2[[#This Row],[Sharpe Ratio Z-Score]],Table2[Sharpe Ratio Z-Score])</f>
        <v>240</v>
      </c>
      <c r="AV209">
        <f>(Table2[[#This Row],[Rank 1Y]]+Table2[[#This Row],[Rank 6M]]+Table2[[#This Row],[Rank Sharpe]])/3</f>
        <v>251.66666666666666</v>
      </c>
    </row>
    <row r="210" spans="1:48" x14ac:dyDescent="0.3">
      <c r="A210" t="s">
        <v>694</v>
      </c>
      <c r="B210" t="s">
        <v>695</v>
      </c>
      <c r="C210" t="s">
        <v>3129</v>
      </c>
      <c r="D210" t="s">
        <v>553</v>
      </c>
      <c r="E210">
        <v>26583.931631740001</v>
      </c>
      <c r="F210">
        <v>1023.4</v>
      </c>
      <c r="G210">
        <v>25.634445295761701</v>
      </c>
      <c r="H210">
        <f>(Table2[[#This Row],[1Y Return vs Nifty]]-AVERAGE(Table2[1Y Return vs Nifty]))/_xlfn.STDEV.P(Table2[1Y Return vs Nifty])</f>
        <v>1.3870367737295367E-2</v>
      </c>
      <c r="I210">
        <v>28.659259395634798</v>
      </c>
      <c r="J210">
        <f>(Table2[[#This Row],[1M Return vs Nifty]]-AVERAGE(Table2[1M Return vs Nifty]))/_xlfn.STDEV.P(Table2[1M Return vs Nifty])</f>
        <v>2.3106566399220156</v>
      </c>
      <c r="K210">
        <v>40.775410049805402</v>
      </c>
      <c r="L210">
        <f>(Table2[[#This Row],[6M Return vs Nifty]]-AVERAGE(Table2[6M Return vs Nifty]))/_xlfn.STDEV.P(Table2[6M Return vs Nifty])</f>
        <v>0.90744697739265112</v>
      </c>
      <c r="M210">
        <v>11.0884383542046</v>
      </c>
      <c r="N210">
        <f>(Table2[[#This Row],[1W Return vs Nifty]]-AVERAGE(Table2[1W Return vs Nifty]))/_xlfn.STDEV.P(Table2[1W Return vs Nifty])</f>
        <v>1.6073654235730299</v>
      </c>
      <c r="O210">
        <v>925.41</v>
      </c>
      <c r="P210">
        <v>860.08549574722497</v>
      </c>
      <c r="Q210">
        <v>771.72016211559003</v>
      </c>
      <c r="R210">
        <v>74.454571151068293</v>
      </c>
      <c r="S210" s="1">
        <f>(Table2[[#This Row],[Close Price]]-Table2[[#This Row],[20D EMA]])/Table2[[#This Row],[20D EMA]]</f>
        <v>0.10588820090554459</v>
      </c>
      <c r="T210" s="1">
        <f>(Table2[[#This Row],[Close Price]]-Table2[[#This Row],[50D EMA]])/Table2[[#This Row],[50D EMA]]</f>
        <v>0.18988170950480993</v>
      </c>
      <c r="U210" s="1">
        <f>(Table2[[#This Row],[Close Price]]-Table2[[#This Row],[200D EMA]])/Table2[[#This Row],[200D EMA]]</f>
        <v>0.32612836911563386</v>
      </c>
      <c r="V210">
        <v>1.5646240359154999</v>
      </c>
      <c r="W210">
        <v>1017.05</v>
      </c>
      <c r="X210">
        <v>1053.8499999999999</v>
      </c>
      <c r="Y210">
        <v>951</v>
      </c>
      <c r="Z210">
        <v>1109.7</v>
      </c>
      <c r="AA210">
        <v>951</v>
      </c>
      <c r="AB210">
        <v>1109.7</v>
      </c>
      <c r="AC210" s="1">
        <f>(Table2[[#This Row],[Close Price]]/Table2[[#This Row],[Day Low]])-1</f>
        <v>6.2435475148714392E-3</v>
      </c>
      <c r="AD210" s="1">
        <f>(Table2[[#This Row],[Day High]]/Table2[[#This Row],[Close Price]])-1</f>
        <v>2.9753761969904202E-2</v>
      </c>
      <c r="AE210" s="1">
        <f>(Table2[[#This Row],[Close Price]]/Table2[[#This Row],[Current Week Low]])-1</f>
        <v>7.6130389064142934E-2</v>
      </c>
      <c r="AF210" s="1">
        <f>(Table2[[#This Row],[Current Week High]]/Table2[[#This Row],[Close Price]])-1</f>
        <v>8.4326753957397083E-2</v>
      </c>
      <c r="AG210" s="1">
        <f>(Table2[[#This Row],[Close Price]]/Table2[[#This Row],[Current Month Low]])-1</f>
        <v>7.6130389064142934E-2</v>
      </c>
      <c r="AH210" s="1">
        <f>(Table2[[#This Row],[Current Month High]]/Table2[[#This Row],[Close Price]])-1</f>
        <v>8.4326753957397083E-2</v>
      </c>
      <c r="AI210">
        <v>8.4326753957397003</v>
      </c>
      <c r="AJ210">
        <v>69.437086092715205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0.19</v>
      </c>
      <c r="AM210" t="s">
        <v>3176</v>
      </c>
      <c r="AN210">
        <v>14.62</v>
      </c>
      <c r="AO210" t="s">
        <v>3176</v>
      </c>
      <c r="AP210">
        <v>6.5989641182747999E-2</v>
      </c>
      <c r="AQ210">
        <f>(Table2[[#This Row],[Sharpe Ratio]]-AVERAGE(Table2[Sharpe Ratio]))/_xlfn.STDEV.P(Table2[Sharpe Ratio])</f>
        <v>3.3136742047219128E-2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4.8724761506722114</v>
      </c>
      <c r="AS210">
        <f>_xlfn.RANK.AVG(Table2[[#This Row],[1Y Return vs Nifty Z-Score]],Table2[1Y Return vs Nifty Z-Score])</f>
        <v>290</v>
      </c>
      <c r="AT210">
        <f>_xlfn.RANK.AVG(Table2[[#This Row],[6M Return vs Nifty Z-Score]],Table2[6M Return vs Nifty Z-Score])</f>
        <v>117</v>
      </c>
      <c r="AU210">
        <f>_xlfn.RANK.AVG(Table2[[#This Row],[Sharpe Ratio Z-Score]],Table2[Sharpe Ratio Z-Score])</f>
        <v>349</v>
      </c>
      <c r="AV210">
        <f>(Table2[[#This Row],[Rank 1Y]]+Table2[[#This Row],[Rank 6M]]+Table2[[#This Row],[Rank Sharpe]])/3</f>
        <v>252</v>
      </c>
    </row>
    <row r="211" spans="1:48" x14ac:dyDescent="0.3">
      <c r="A211" t="s">
        <v>308</v>
      </c>
      <c r="B211" t="s">
        <v>309</v>
      </c>
      <c r="C211" t="s">
        <v>3140</v>
      </c>
      <c r="D211" t="s">
        <v>168</v>
      </c>
      <c r="E211">
        <v>91856.831304899999</v>
      </c>
      <c r="F211">
        <v>263.8</v>
      </c>
      <c r="G211">
        <v>67.889294295368302</v>
      </c>
      <c r="H211">
        <f>(Table2[[#This Row],[1Y Return vs Nifty]]-AVERAGE(Table2[1Y Return vs Nifty]))/_xlfn.STDEV.P(Table2[1Y Return vs Nifty])</f>
        <v>0.72938497539075231</v>
      </c>
      <c r="I211">
        <v>-9.8691782727927304</v>
      </c>
      <c r="J211">
        <f>(Table2[[#This Row],[1M Return vs Nifty]]-AVERAGE(Table2[1M Return vs Nifty]))/_xlfn.STDEV.P(Table2[1M Return vs Nifty])</f>
        <v>-1.0167425560625534</v>
      </c>
      <c r="K211">
        <v>-7.21163141699079</v>
      </c>
      <c r="L211">
        <f>(Table2[[#This Row],[6M Return vs Nifty]]-AVERAGE(Table2[6M Return vs Nifty]))/_xlfn.STDEV.P(Table2[6M Return vs Nifty])</f>
        <v>-0.65317498794137863</v>
      </c>
      <c r="M211">
        <v>-4.7978420148031002</v>
      </c>
      <c r="N211">
        <f>(Table2[[#This Row],[1W Return vs Nifty]]-AVERAGE(Table2[1W Return vs Nifty]))/_xlfn.STDEV.P(Table2[1W Return vs Nifty])</f>
        <v>-1.3620906057796678</v>
      </c>
      <c r="O211">
        <v>289.27999999999997</v>
      </c>
      <c r="P211">
        <v>294.87253363444199</v>
      </c>
      <c r="Q211">
        <v>252.25545302194999</v>
      </c>
      <c r="R211">
        <v>11.793938174307099</v>
      </c>
      <c r="S211" s="1">
        <f>(Table2[[#This Row],[Close Price]]-Table2[[#This Row],[20D EMA]])/Table2[[#This Row],[20D EMA]]</f>
        <v>-8.8080752212389257E-2</v>
      </c>
      <c r="T211" s="1">
        <f>(Table2[[#This Row],[Close Price]]-Table2[[#This Row],[50D EMA]])/Table2[[#This Row],[50D EMA]]</f>
        <v>-0.10537615440630722</v>
      </c>
      <c r="U211" s="1">
        <f>(Table2[[#This Row],[Close Price]]-Table2[[#This Row],[200D EMA]])/Table2[[#This Row],[200D EMA]]</f>
        <v>4.5765301957795435E-2</v>
      </c>
      <c r="V211">
        <v>0.53267034046346895</v>
      </c>
      <c r="W211">
        <v>263.14999999999998</v>
      </c>
      <c r="X211">
        <v>273.2</v>
      </c>
      <c r="Y211">
        <v>263.14999999999998</v>
      </c>
      <c r="Z211">
        <v>292</v>
      </c>
      <c r="AA211">
        <v>263.14999999999998</v>
      </c>
      <c r="AB211">
        <v>292</v>
      </c>
      <c r="AC211" s="1">
        <f>(Table2[[#This Row],[Close Price]]/Table2[[#This Row],[Day Low]])-1</f>
        <v>2.4700741022232187E-3</v>
      </c>
      <c r="AD211" s="1">
        <f>(Table2[[#This Row],[Day High]]/Table2[[#This Row],[Close Price]])-1</f>
        <v>3.5633055344958198E-2</v>
      </c>
      <c r="AE211" s="1">
        <f>(Table2[[#This Row],[Close Price]]/Table2[[#This Row],[Current Week Low]])-1</f>
        <v>2.4700741022232187E-3</v>
      </c>
      <c r="AF211" s="1">
        <f>(Table2[[#This Row],[Current Week High]]/Table2[[#This Row],[Close Price]])-1</f>
        <v>0.10689916603487482</v>
      </c>
      <c r="AG211" s="1">
        <f>(Table2[[#This Row],[Close Price]]/Table2[[#This Row],[Current Month Low]])-1</f>
        <v>2.4700741022232187E-3</v>
      </c>
      <c r="AH211" s="1">
        <f>(Table2[[#This Row],[Current Month High]]/Table2[[#This Row],[Close Price]])-1</f>
        <v>0.10689916603487482</v>
      </c>
      <c r="AI211">
        <v>27.122820318422999</v>
      </c>
      <c r="AJ211">
        <v>132.422907488986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-0.14000000000000001</v>
      </c>
      <c r="AM211" t="s">
        <v>3174</v>
      </c>
      <c r="AN211">
        <v>-11.07</v>
      </c>
      <c r="AO211" t="s">
        <v>3174</v>
      </c>
      <c r="AP211">
        <v>0.165012416971031</v>
      </c>
      <c r="AQ211">
        <f>(Table2[[#This Row],[Sharpe Ratio]]-AVERAGE(Table2[Sharpe Ratio]))/_xlfn.STDEV.P(Table2[Sharpe Ratio])</f>
        <v>1.1853100634240563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131</v>
      </c>
      <c r="AT211">
        <f>_xlfn.RANK.AVG(Table2[[#This Row],[6M Return vs Nifty Z-Score]],Table2[6M Return vs Nifty Z-Score])</f>
        <v>536</v>
      </c>
      <c r="AU211">
        <f>_xlfn.RANK.AVG(Table2[[#This Row],[Sharpe Ratio Z-Score]],Table2[Sharpe Ratio Z-Score])</f>
        <v>92</v>
      </c>
      <c r="AV211">
        <f>(Table2[[#This Row],[Rank 1Y]]+Table2[[#This Row],[Rank 6M]]+Table2[[#This Row],[Rank Sharpe]])/3</f>
        <v>253</v>
      </c>
    </row>
    <row r="212" spans="1:48" x14ac:dyDescent="0.3">
      <c r="A212" t="s">
        <v>1173</v>
      </c>
      <c r="B212" t="s">
        <v>1174</v>
      </c>
      <c r="C212" t="s">
        <v>3143</v>
      </c>
      <c r="D212" t="s">
        <v>382</v>
      </c>
      <c r="E212">
        <v>10580.2743818</v>
      </c>
      <c r="F212">
        <v>191.78</v>
      </c>
      <c r="G212">
        <v>19.337213311938701</v>
      </c>
      <c r="H212">
        <f>(Table2[[#This Row],[1Y Return vs Nifty]]-AVERAGE(Table2[1Y Return vs Nifty]))/_xlfn.STDEV.P(Table2[1Y Return vs Nifty])</f>
        <v>-9.2762636021630943E-2</v>
      </c>
      <c r="I212">
        <v>-3.5224773133879799</v>
      </c>
      <c r="J212">
        <f>(Table2[[#This Row],[1M Return vs Nifty]]-AVERAGE(Table2[1M Return vs Nifty]))/_xlfn.STDEV.P(Table2[1M Return vs Nifty])</f>
        <v>-0.46862773627106225</v>
      </c>
      <c r="K212">
        <v>27.8877767063187</v>
      </c>
      <c r="L212">
        <f>(Table2[[#This Row],[6M Return vs Nifty]]-AVERAGE(Table2[6M Return vs Nifty]))/_xlfn.STDEV.P(Table2[6M Return vs Nifty])</f>
        <v>0.48831874897429284</v>
      </c>
      <c r="M212">
        <v>1.2302154824016001</v>
      </c>
      <c r="N212">
        <f>(Table2[[#This Row],[1W Return vs Nifty]]-AVERAGE(Table2[1W Return vs Nifty]))/_xlfn.STDEV.P(Table2[1W Return vs Nifty])</f>
        <v>-0.23532894322710654</v>
      </c>
      <c r="O212">
        <v>199.66</v>
      </c>
      <c r="P212">
        <v>197.582782586619</v>
      </c>
      <c r="Q212">
        <v>169.21442677180201</v>
      </c>
      <c r="R212">
        <v>31.692099950478401</v>
      </c>
      <c r="S212" s="1">
        <f>(Table2[[#This Row],[Close Price]]-Table2[[#This Row],[20D EMA]])/Table2[[#This Row],[20D EMA]]</f>
        <v>-3.9467094059901814E-2</v>
      </c>
      <c r="T212" s="1">
        <f>(Table2[[#This Row],[Close Price]]-Table2[[#This Row],[50D EMA]])/Table2[[#This Row],[50D EMA]]</f>
        <v>-2.9368867624258204E-2</v>
      </c>
      <c r="U212" s="1">
        <f>(Table2[[#This Row],[Close Price]]-Table2[[#This Row],[200D EMA]])/Table2[[#This Row],[200D EMA]]</f>
        <v>0.13335490158075772</v>
      </c>
      <c r="V212">
        <v>0.232130888119575</v>
      </c>
      <c r="W212">
        <v>191.1</v>
      </c>
      <c r="X212">
        <v>202.11</v>
      </c>
      <c r="Y212">
        <v>191.1</v>
      </c>
      <c r="Z212">
        <v>205.5</v>
      </c>
      <c r="AA212">
        <v>191.1</v>
      </c>
      <c r="AB212">
        <v>205.5</v>
      </c>
      <c r="AC212" s="1">
        <f>(Table2[[#This Row],[Close Price]]/Table2[[#This Row],[Day Low]])-1</f>
        <v>3.5583464154893552E-3</v>
      </c>
      <c r="AD212" s="1">
        <f>(Table2[[#This Row],[Day High]]/Table2[[#This Row],[Close Price]])-1</f>
        <v>5.3863802273438344E-2</v>
      </c>
      <c r="AE212" s="1">
        <f>(Table2[[#This Row],[Close Price]]/Table2[[#This Row],[Current Week Low]])-1</f>
        <v>3.5583464154893552E-3</v>
      </c>
      <c r="AF212" s="1">
        <f>(Table2[[#This Row],[Current Week High]]/Table2[[#This Row],[Close Price]])-1</f>
        <v>7.1540306601314052E-2</v>
      </c>
      <c r="AG212" s="1">
        <f>(Table2[[#This Row],[Close Price]]/Table2[[#This Row],[Current Month Low]])-1</f>
        <v>3.5583464154893552E-3</v>
      </c>
      <c r="AH212" s="1">
        <f>(Table2[[#This Row],[Current Month High]]/Table2[[#This Row],[Close Price]])-1</f>
        <v>7.1540306601314052E-2</v>
      </c>
      <c r="AI212">
        <v>27.7505475023464</v>
      </c>
      <c r="AJ212">
        <v>63.078231292517003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0.01</v>
      </c>
      <c r="AM212" t="s">
        <v>3176</v>
      </c>
      <c r="AN212">
        <v>-0.31</v>
      </c>
      <c r="AO212" t="s">
        <v>3174</v>
      </c>
      <c r="AP212">
        <v>9.5970607488798002E-2</v>
      </c>
      <c r="AQ212">
        <f>(Table2[[#This Row],[Sharpe Ratio]]-AVERAGE(Table2[Sharpe Ratio]))/_xlfn.STDEV.P(Table2[Sharpe Ratio])</f>
        <v>0.38197840248283838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7.3577835937331498E-2</v>
      </c>
      <c r="AS212">
        <f>_xlfn.RANK.AVG(Table2[[#This Row],[1Y Return vs Nifty Z-Score]],Table2[1Y Return vs Nifty Z-Score])</f>
        <v>327</v>
      </c>
      <c r="AT212">
        <f>_xlfn.RANK.AVG(Table2[[#This Row],[6M Return vs Nifty Z-Score]],Table2[6M Return vs Nifty Z-Score])</f>
        <v>191</v>
      </c>
      <c r="AU212">
        <f>_xlfn.RANK.AVG(Table2[[#This Row],[Sharpe Ratio Z-Score]],Table2[Sharpe Ratio Z-Score])</f>
        <v>241</v>
      </c>
      <c r="AV212">
        <f>(Table2[[#This Row],[Rank 1Y]]+Table2[[#This Row],[Rank 6M]]+Table2[[#This Row],[Rank Sharpe]])/3</f>
        <v>253</v>
      </c>
    </row>
    <row r="213" spans="1:48" x14ac:dyDescent="0.3">
      <c r="A213" t="s">
        <v>687</v>
      </c>
      <c r="B213" t="s">
        <v>688</v>
      </c>
      <c r="C213" t="s">
        <v>3131</v>
      </c>
      <c r="D213" t="s">
        <v>252</v>
      </c>
      <c r="E213">
        <v>26737.86728034</v>
      </c>
      <c r="F213">
        <v>1998.9</v>
      </c>
      <c r="G213">
        <v>28.186219044367402</v>
      </c>
      <c r="H213">
        <f>(Table2[[#This Row],[1Y Return vs Nifty]]-AVERAGE(Table2[1Y Return vs Nifty]))/_xlfn.STDEV.P(Table2[1Y Return vs Nifty])</f>
        <v>5.7080352763416227E-2</v>
      </c>
      <c r="I213">
        <v>15.7873704328056</v>
      </c>
      <c r="J213">
        <f>(Table2[[#This Row],[1M Return vs Nifty]]-AVERAGE(Table2[1M Return vs Nifty]))/_xlfn.STDEV.P(Table2[1M Return vs Nifty])</f>
        <v>1.1990124732337339</v>
      </c>
      <c r="K213">
        <v>21.721470867290801</v>
      </c>
      <c r="L213">
        <f>(Table2[[#This Row],[6M Return vs Nifty]]-AVERAGE(Table2[6M Return vs Nifty]))/_xlfn.STDEV.P(Table2[6M Return vs Nifty])</f>
        <v>0.28777976921632875</v>
      </c>
      <c r="M213">
        <v>11.196743398847699</v>
      </c>
      <c r="N213">
        <f>(Table2[[#This Row],[1W Return vs Nifty]]-AVERAGE(Table2[1W Return vs Nifty]))/_xlfn.STDEV.P(Table2[1W Return vs Nifty])</f>
        <v>1.6276097514052508</v>
      </c>
      <c r="O213">
        <v>1860.09</v>
      </c>
      <c r="P213">
        <v>1781.8926626836401</v>
      </c>
      <c r="Q213">
        <v>1645.91860985064</v>
      </c>
      <c r="R213">
        <v>79.952526739155203</v>
      </c>
      <c r="S213" s="1">
        <f>(Table2[[#This Row],[Close Price]]-Table2[[#This Row],[20D EMA]])/Table2[[#This Row],[20D EMA]]</f>
        <v>7.462542135057991E-2</v>
      </c>
      <c r="T213" s="1">
        <f>(Table2[[#This Row],[Close Price]]-Table2[[#This Row],[50D EMA]])/Table2[[#This Row],[50D EMA]]</f>
        <v>0.12178474150599711</v>
      </c>
      <c r="U213" s="1">
        <f>(Table2[[#This Row],[Close Price]]-Table2[[#This Row],[200D EMA]])/Table2[[#This Row],[200D EMA]]</f>
        <v>0.21445859353968397</v>
      </c>
      <c r="V213">
        <v>2.4053389433599599</v>
      </c>
      <c r="W213">
        <v>1994</v>
      </c>
      <c r="X213">
        <v>2069</v>
      </c>
      <c r="Y213">
        <v>1960.8</v>
      </c>
      <c r="Z213">
        <v>2069</v>
      </c>
      <c r="AA213">
        <v>1960.8</v>
      </c>
      <c r="AB213">
        <v>2069</v>
      </c>
      <c r="AC213" s="1">
        <f>(Table2[[#This Row],[Close Price]]/Table2[[#This Row],[Day Low]])-1</f>
        <v>2.4573721163489992E-3</v>
      </c>
      <c r="AD213" s="1">
        <f>(Table2[[#This Row],[Day High]]/Table2[[#This Row],[Close Price]])-1</f>
        <v>3.5069288108459551E-2</v>
      </c>
      <c r="AE213" s="1">
        <f>(Table2[[#This Row],[Close Price]]/Table2[[#This Row],[Current Week Low]])-1</f>
        <v>1.943084455324362E-2</v>
      </c>
      <c r="AF213" s="1">
        <f>(Table2[[#This Row],[Current Week High]]/Table2[[#This Row],[Close Price]])-1</f>
        <v>3.5069288108459551E-2</v>
      </c>
      <c r="AG213" s="1">
        <f>(Table2[[#This Row],[Close Price]]/Table2[[#This Row],[Current Month Low]])-1</f>
        <v>1.943084455324362E-2</v>
      </c>
      <c r="AH213" s="1">
        <f>(Table2[[#This Row],[Current Month High]]/Table2[[#This Row],[Close Price]])-1</f>
        <v>3.5069288108459551E-2</v>
      </c>
      <c r="AI213">
        <v>3.5069288108459502</v>
      </c>
      <c r="AJ213">
        <v>75.150054764512603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0.04</v>
      </c>
      <c r="AM213" t="s">
        <v>3176</v>
      </c>
      <c r="AN213">
        <v>15.88</v>
      </c>
      <c r="AO213" t="s">
        <v>3176</v>
      </c>
      <c r="AP213">
        <v>9.1112925391711994E-2</v>
      </c>
      <c r="AQ213">
        <f>(Table2[[#This Row],[Sharpe Ratio]]-AVERAGE(Table2[Sharpe Ratio]))/_xlfn.STDEV.P(Table2[Sharpe Ratio])</f>
        <v>0.32545714591900604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3.4969394925377362</v>
      </c>
      <c r="AS213">
        <f>_xlfn.RANK.AVG(Table2[[#This Row],[1Y Return vs Nifty Z-Score]],Table2[1Y Return vs Nifty Z-Score])</f>
        <v>274</v>
      </c>
      <c r="AT213">
        <f>_xlfn.RANK.AVG(Table2[[#This Row],[6M Return vs Nifty Z-Score]],Table2[6M Return vs Nifty Z-Score])</f>
        <v>237</v>
      </c>
      <c r="AU213">
        <f>_xlfn.RANK.AVG(Table2[[#This Row],[Sharpe Ratio Z-Score]],Table2[Sharpe Ratio Z-Score])</f>
        <v>251</v>
      </c>
      <c r="AV213">
        <f>(Table2[[#This Row],[Rank 1Y]]+Table2[[#This Row],[Rank 6M]]+Table2[[#This Row],[Rank Sharpe]])/3</f>
        <v>254</v>
      </c>
    </row>
    <row r="214" spans="1:48" x14ac:dyDescent="0.3">
      <c r="A214" t="s">
        <v>1334</v>
      </c>
      <c r="B214" t="s">
        <v>1335</v>
      </c>
      <c r="C214" t="s">
        <v>3141</v>
      </c>
      <c r="D214" t="s">
        <v>294</v>
      </c>
      <c r="E214">
        <v>8605.46267696</v>
      </c>
      <c r="F214">
        <v>527.35</v>
      </c>
      <c r="G214">
        <v>16.849495462267299</v>
      </c>
      <c r="H214">
        <f>(Table2[[#This Row],[1Y Return vs Nifty]]-AVERAGE(Table2[1Y Return vs Nifty]))/_xlfn.STDEV.P(Table2[1Y Return vs Nifty])</f>
        <v>-0.13488794242555885</v>
      </c>
      <c r="I214">
        <v>-6.0325448545067299</v>
      </c>
      <c r="J214">
        <f>(Table2[[#This Row],[1M Return vs Nifty]]-AVERAGE(Table2[1M Return vs Nifty]))/_xlfn.STDEV.P(Table2[1M Return vs Nifty])</f>
        <v>-0.68540259722083829</v>
      </c>
      <c r="K214">
        <v>24.8273726281802</v>
      </c>
      <c r="L214">
        <f>(Table2[[#This Row],[6M Return vs Nifty]]-AVERAGE(Table2[6M Return vs Nifty]))/_xlfn.STDEV.P(Table2[6M Return vs Nifty])</f>
        <v>0.3887890909426438</v>
      </c>
      <c r="M214">
        <v>-1.4720495940451801</v>
      </c>
      <c r="N214">
        <f>(Table2[[#This Row],[1W Return vs Nifty]]-AVERAGE(Table2[1W Return vs Nifty]))/_xlfn.STDEV.P(Table2[1W Return vs Nifty])</f>
        <v>-0.74043505603489257</v>
      </c>
      <c r="O214">
        <v>546.65</v>
      </c>
      <c r="P214">
        <v>532.24235000773103</v>
      </c>
      <c r="Q214">
        <v>453.58817334450703</v>
      </c>
      <c r="R214">
        <v>29.025625458257998</v>
      </c>
      <c r="S214" s="1">
        <f>(Table2[[#This Row],[Close Price]]-Table2[[#This Row],[20D EMA]])/Table2[[#This Row],[20D EMA]]</f>
        <v>-3.5305954449830708E-2</v>
      </c>
      <c r="T214" s="1">
        <f>(Table2[[#This Row],[Close Price]]-Table2[[#This Row],[50D EMA]])/Table2[[#This Row],[50D EMA]]</f>
        <v>-9.1919592788133973E-3</v>
      </c>
      <c r="U214" s="1">
        <f>(Table2[[#This Row],[Close Price]]-Table2[[#This Row],[200D EMA]])/Table2[[#This Row],[200D EMA]]</f>
        <v>0.16261849622668575</v>
      </c>
      <c r="V214">
        <v>0.83366179648148797</v>
      </c>
      <c r="W214">
        <v>522.29999999999995</v>
      </c>
      <c r="X214">
        <v>549</v>
      </c>
      <c r="Y214">
        <v>522.29999999999995</v>
      </c>
      <c r="Z214">
        <v>561</v>
      </c>
      <c r="AA214">
        <v>522.29999999999995</v>
      </c>
      <c r="AB214">
        <v>561</v>
      </c>
      <c r="AC214" s="1">
        <f>(Table2[[#This Row],[Close Price]]/Table2[[#This Row],[Day Low]])-1</f>
        <v>9.6687727359756614E-3</v>
      </c>
      <c r="AD214" s="1">
        <f>(Table2[[#This Row],[Day High]]/Table2[[#This Row],[Close Price]])-1</f>
        <v>4.1054328244998439E-2</v>
      </c>
      <c r="AE214" s="1">
        <f>(Table2[[#This Row],[Close Price]]/Table2[[#This Row],[Current Week Low]])-1</f>
        <v>9.6687727359756614E-3</v>
      </c>
      <c r="AF214" s="1">
        <f>(Table2[[#This Row],[Current Week High]]/Table2[[#This Row],[Close Price]])-1</f>
        <v>6.3809614108277124E-2</v>
      </c>
      <c r="AG214" s="1">
        <f>(Table2[[#This Row],[Close Price]]/Table2[[#This Row],[Current Month Low]])-1</f>
        <v>9.6687727359756614E-3</v>
      </c>
      <c r="AH214" s="1">
        <f>(Table2[[#This Row],[Current Month High]]/Table2[[#This Row],[Close Price]])-1</f>
        <v>6.3809614108277124E-2</v>
      </c>
      <c r="AI214">
        <v>14.136721342561801</v>
      </c>
      <c r="AJ214">
        <v>54.512159390565401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-0.05</v>
      </c>
      <c r="AM214" t="s">
        <v>3174</v>
      </c>
      <c r="AN214">
        <v>-8.11</v>
      </c>
      <c r="AO214" t="s">
        <v>3174</v>
      </c>
      <c r="AP214">
        <v>0.109774686411998</v>
      </c>
      <c r="AQ214">
        <f>(Table2[[#This Row],[Sharpe Ratio]]-AVERAGE(Table2[Sharpe Ratio]))/_xlfn.STDEV.P(Table2[Sharpe Ratio])</f>
        <v>0.54259490040344382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-0.62934160433520203</v>
      </c>
      <c r="AS214">
        <f>_xlfn.RANK.AVG(Table2[[#This Row],[1Y Return vs Nifty Z-Score]],Table2[1Y Return vs Nifty Z-Score])</f>
        <v>339</v>
      </c>
      <c r="AT214">
        <f>_xlfn.RANK.AVG(Table2[[#This Row],[6M Return vs Nifty Z-Score]],Table2[6M Return vs Nifty Z-Score])</f>
        <v>218</v>
      </c>
      <c r="AU214">
        <f>_xlfn.RANK.AVG(Table2[[#This Row],[Sharpe Ratio Z-Score]],Table2[Sharpe Ratio Z-Score])</f>
        <v>206</v>
      </c>
      <c r="AV214">
        <f>(Table2[[#This Row],[Rank 1Y]]+Table2[[#This Row],[Rank 6M]]+Table2[[#This Row],[Rank Sharpe]])/3</f>
        <v>254.33333333333334</v>
      </c>
    </row>
    <row r="215" spans="1:48" x14ac:dyDescent="0.3">
      <c r="A215" t="s">
        <v>1528</v>
      </c>
      <c r="B215" t="s">
        <v>1529</v>
      </c>
      <c r="C215" t="s">
        <v>3142</v>
      </c>
      <c r="D215" t="s">
        <v>141</v>
      </c>
      <c r="E215">
        <v>6695.9833269999999</v>
      </c>
      <c r="F215">
        <v>803</v>
      </c>
      <c r="G215">
        <v>60.040663924830803</v>
      </c>
      <c r="H215">
        <f>(Table2[[#This Row],[1Y Return vs Nifty]]-AVERAGE(Table2[1Y Return vs Nifty]))/_xlfn.STDEV.P(Table2[1Y Return vs Nifty])</f>
        <v>0.59648165628897476</v>
      </c>
      <c r="I215">
        <v>-10.412720180015</v>
      </c>
      <c r="J215">
        <f>(Table2[[#This Row],[1M Return vs Nifty]]-AVERAGE(Table2[1M Return vs Nifty]))/_xlfn.STDEV.P(Table2[1M Return vs Nifty])</f>
        <v>-1.0636840105964693</v>
      </c>
      <c r="K215">
        <v>-2.9191387674859</v>
      </c>
      <c r="L215">
        <f>(Table2[[#This Row],[6M Return vs Nifty]]-AVERAGE(Table2[6M Return vs Nifty]))/_xlfn.STDEV.P(Table2[6M Return vs Nifty])</f>
        <v>-0.51357566883170969</v>
      </c>
      <c r="M215">
        <v>-3.7074190395567799</v>
      </c>
      <c r="N215">
        <f>(Table2[[#This Row],[1W Return vs Nifty]]-AVERAGE(Table2[1W Return vs Nifty]))/_xlfn.STDEV.P(Table2[1W Return vs Nifty])</f>
        <v>-1.1582692578506215</v>
      </c>
      <c r="O215">
        <v>852.74</v>
      </c>
      <c r="P215">
        <v>878.72093820258999</v>
      </c>
      <c r="Q215">
        <v>761.30157198081997</v>
      </c>
      <c r="R215">
        <v>27.478282372344299</v>
      </c>
      <c r="S215" s="1">
        <f>(Table2[[#This Row],[Close Price]]-Table2[[#This Row],[20D EMA]])/Table2[[#This Row],[20D EMA]]</f>
        <v>-5.8329619813776774E-2</v>
      </c>
      <c r="T215" s="1">
        <f>(Table2[[#This Row],[Close Price]]-Table2[[#This Row],[50D EMA]])/Table2[[#This Row],[50D EMA]]</f>
        <v>-8.6171769569387976E-2</v>
      </c>
      <c r="U215" s="1">
        <f>(Table2[[#This Row],[Close Price]]-Table2[[#This Row],[200D EMA]])/Table2[[#This Row],[200D EMA]]</f>
        <v>5.4772549478238258E-2</v>
      </c>
      <c r="V215">
        <v>0.59544668776701104</v>
      </c>
      <c r="W215">
        <v>797.35</v>
      </c>
      <c r="X215">
        <v>822.9</v>
      </c>
      <c r="Y215">
        <v>793</v>
      </c>
      <c r="Z215">
        <v>845</v>
      </c>
      <c r="AA215">
        <v>793</v>
      </c>
      <c r="AB215">
        <v>845</v>
      </c>
      <c r="AC215" s="1">
        <f>(Table2[[#This Row],[Close Price]]/Table2[[#This Row],[Day Low]])-1</f>
        <v>7.085972283187969E-3</v>
      </c>
      <c r="AD215" s="1">
        <f>(Table2[[#This Row],[Day High]]/Table2[[#This Row],[Close Price]])-1</f>
        <v>2.4782067247820727E-2</v>
      </c>
      <c r="AE215" s="1">
        <f>(Table2[[#This Row],[Close Price]]/Table2[[#This Row],[Current Week Low]])-1</f>
        <v>1.261034047919285E-2</v>
      </c>
      <c r="AF215" s="1">
        <f>(Table2[[#This Row],[Current Week High]]/Table2[[#This Row],[Close Price]])-1</f>
        <v>5.2303860523038592E-2</v>
      </c>
      <c r="AG215" s="1">
        <f>(Table2[[#This Row],[Close Price]]/Table2[[#This Row],[Current Month Low]])-1</f>
        <v>1.261034047919285E-2</v>
      </c>
      <c r="AH215" s="1">
        <f>(Table2[[#This Row],[Current Month High]]/Table2[[#This Row],[Close Price]])-1</f>
        <v>5.2303860523038592E-2</v>
      </c>
      <c r="AI215">
        <v>38.231631382316301</v>
      </c>
      <c r="AJ215">
        <v>121.94582642343801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-0.12</v>
      </c>
      <c r="AM215" t="s">
        <v>3174</v>
      </c>
      <c r="AN215">
        <v>-8.9499999999999993</v>
      </c>
      <c r="AO215" t="s">
        <v>3174</v>
      </c>
      <c r="AP215">
        <v>0.14256883965995801</v>
      </c>
      <c r="AQ215">
        <f>(Table2[[#This Row],[Sharpe Ratio]]-AVERAGE(Table2[Sharpe Ratio]))/_xlfn.STDEV.P(Table2[Sharpe Ratio])</f>
        <v>0.9241692217517854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154</v>
      </c>
      <c r="AT215">
        <f>_xlfn.RANK.AVG(Table2[[#This Row],[6M Return vs Nifty Z-Score]],Table2[6M Return vs Nifty Z-Score])</f>
        <v>488</v>
      </c>
      <c r="AU215">
        <f>_xlfn.RANK.AVG(Table2[[#This Row],[Sharpe Ratio Z-Score]],Table2[Sharpe Ratio Z-Score])</f>
        <v>130</v>
      </c>
      <c r="AV215">
        <f>(Table2[[#This Row],[Rank 1Y]]+Table2[[#This Row],[Rank 6M]]+Table2[[#This Row],[Rank Sharpe]])/3</f>
        <v>257.33333333333331</v>
      </c>
    </row>
    <row r="216" spans="1:48" x14ac:dyDescent="0.3">
      <c r="A216" t="s">
        <v>811</v>
      </c>
      <c r="B216" t="s">
        <v>812</v>
      </c>
      <c r="C216" t="s">
        <v>3143</v>
      </c>
      <c r="D216" t="s">
        <v>382</v>
      </c>
      <c r="E216">
        <v>20084.69964861</v>
      </c>
      <c r="F216">
        <v>501.3</v>
      </c>
      <c r="G216">
        <v>48.861450930365798</v>
      </c>
      <c r="H216">
        <f>(Table2[[#This Row],[1Y Return vs Nifty]]-AVERAGE(Table2[1Y Return vs Nifty]))/_xlfn.STDEV.P(Table2[1Y Return vs Nifty])</f>
        <v>0.40718053726986458</v>
      </c>
      <c r="I216">
        <v>-2.4109422871984298</v>
      </c>
      <c r="J216">
        <f>(Table2[[#This Row],[1M Return vs Nifty]]-AVERAGE(Table2[1M Return vs Nifty]))/_xlfn.STDEV.P(Table2[1M Return vs Nifty])</f>
        <v>-0.3726331676804292</v>
      </c>
      <c r="K216">
        <v>29.348678956275201</v>
      </c>
      <c r="L216">
        <f>(Table2[[#This Row],[6M Return vs Nifty]]-AVERAGE(Table2[6M Return vs Nifty]))/_xlfn.STDEV.P(Table2[6M Return vs Nifty])</f>
        <v>0.5358298284407268</v>
      </c>
      <c r="M216">
        <v>0.96891364677139202</v>
      </c>
      <c r="N216">
        <f>(Table2[[#This Row],[1W Return vs Nifty]]-AVERAGE(Table2[1W Return vs Nifty]))/_xlfn.STDEV.P(Table2[1W Return vs Nifty])</f>
        <v>-0.28417135902676643</v>
      </c>
      <c r="O216">
        <v>513.36</v>
      </c>
      <c r="P216">
        <v>499.17445964452901</v>
      </c>
      <c r="Q216">
        <v>422.90528705180299</v>
      </c>
      <c r="R216">
        <v>38.302249861264499</v>
      </c>
      <c r="S216" s="1">
        <f>(Table2[[#This Row],[Close Price]]-Table2[[#This Row],[20D EMA]])/Table2[[#This Row],[20D EMA]]</f>
        <v>-2.3492286115007015E-2</v>
      </c>
      <c r="T216" s="1">
        <f>(Table2[[#This Row],[Close Price]]-Table2[[#This Row],[50D EMA]])/Table2[[#This Row],[50D EMA]]</f>
        <v>4.2581111962031026E-3</v>
      </c>
      <c r="U216" s="1">
        <f>(Table2[[#This Row],[Close Price]]-Table2[[#This Row],[200D EMA]])/Table2[[#This Row],[200D EMA]]</f>
        <v>0.18537179682644689</v>
      </c>
      <c r="V216">
        <v>0.53665984943661205</v>
      </c>
      <c r="W216">
        <v>498</v>
      </c>
      <c r="X216">
        <v>513.5</v>
      </c>
      <c r="Y216">
        <v>498</v>
      </c>
      <c r="Z216">
        <v>538</v>
      </c>
      <c r="AA216">
        <v>498</v>
      </c>
      <c r="AB216">
        <v>538</v>
      </c>
      <c r="AC216" s="1">
        <f>(Table2[[#This Row],[Close Price]]/Table2[[#This Row],[Day Low]])-1</f>
        <v>6.6265060240964235E-3</v>
      </c>
      <c r="AD216" s="1">
        <f>(Table2[[#This Row],[Day High]]/Table2[[#This Row],[Close Price]])-1</f>
        <v>2.4336724516257791E-2</v>
      </c>
      <c r="AE216" s="1">
        <f>(Table2[[#This Row],[Close Price]]/Table2[[#This Row],[Current Week Low]])-1</f>
        <v>6.6265060240964235E-3</v>
      </c>
      <c r="AF216" s="1">
        <f>(Table2[[#This Row],[Current Week High]]/Table2[[#This Row],[Close Price]])-1</f>
        <v>7.3209654897267162E-2</v>
      </c>
      <c r="AG216" s="1">
        <f>(Table2[[#This Row],[Close Price]]/Table2[[#This Row],[Current Month Low]])-1</f>
        <v>6.6265060240964235E-3</v>
      </c>
      <c r="AH216" s="1">
        <f>(Table2[[#This Row],[Current Month High]]/Table2[[#This Row],[Close Price]])-1</f>
        <v>7.3209654897267162E-2</v>
      </c>
      <c r="AI216">
        <v>14.572112507480499</v>
      </c>
      <c r="AJ216">
        <v>90.282786107420705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0.05</v>
      </c>
      <c r="AM216" t="s">
        <v>3176</v>
      </c>
      <c r="AN216">
        <v>-4.29</v>
      </c>
      <c r="AO216" t="s">
        <v>3174</v>
      </c>
      <c r="AP216">
        <v>4.3936778721443998E-2</v>
      </c>
      <c r="AQ216">
        <f>(Table2[[#This Row],[Sharpe Ratio]]-AVERAGE(Table2[Sharpe Ratio]))/_xlfn.STDEV.P(Table2[Sharpe Ratio])</f>
        <v>-0.2234579613999218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6.2747877603473945E-2</v>
      </c>
      <c r="AS216">
        <f>_xlfn.RANK.AVG(Table2[[#This Row],[1Y Return vs Nifty Z-Score]],Table2[1Y Return vs Nifty Z-Score])</f>
        <v>188</v>
      </c>
      <c r="AT216">
        <f>_xlfn.RANK.AVG(Table2[[#This Row],[6M Return vs Nifty Z-Score]],Table2[6M Return vs Nifty Z-Score])</f>
        <v>182</v>
      </c>
      <c r="AU216">
        <f>_xlfn.RANK.AVG(Table2[[#This Row],[Sharpe Ratio Z-Score]],Table2[Sharpe Ratio Z-Score])</f>
        <v>402</v>
      </c>
      <c r="AV216">
        <f>(Table2[[#This Row],[Rank 1Y]]+Table2[[#This Row],[Rank 6M]]+Table2[[#This Row],[Rank Sharpe]])/3</f>
        <v>257.33333333333331</v>
      </c>
    </row>
    <row r="217" spans="1:48" x14ac:dyDescent="0.3">
      <c r="A217" t="s">
        <v>1081</v>
      </c>
      <c r="B217" t="s">
        <v>1082</v>
      </c>
      <c r="C217" t="s">
        <v>3139</v>
      </c>
      <c r="D217" t="s">
        <v>482</v>
      </c>
      <c r="E217">
        <v>12072.757919580001</v>
      </c>
      <c r="F217">
        <v>2470.85</v>
      </c>
      <c r="G217">
        <v>3.5749547138572799</v>
      </c>
      <c r="H217">
        <f>(Table2[[#This Row],[1Y Return vs Nifty]]-AVERAGE(Table2[1Y Return vs Nifty]))/_xlfn.STDEV.P(Table2[1Y Return vs Nifty])</f>
        <v>-0.3596699033187773</v>
      </c>
      <c r="I217">
        <v>16.794954777483799</v>
      </c>
      <c r="J217">
        <f>(Table2[[#This Row],[1M Return vs Nifty]]-AVERAGE(Table2[1M Return vs Nifty]))/_xlfn.STDEV.P(Table2[1M Return vs Nifty])</f>
        <v>1.2860296361724799</v>
      </c>
      <c r="K217">
        <v>13.0165817805154</v>
      </c>
      <c r="L217">
        <f>(Table2[[#This Row],[6M Return vs Nifty]]-AVERAGE(Table2[6M Return vs Nifty]))/_xlfn.STDEV.P(Table2[6M Return vs Nifty])</f>
        <v>4.6816514876475441E-3</v>
      </c>
      <c r="M217">
        <v>5.6217099470779601</v>
      </c>
      <c r="N217">
        <f>(Table2[[#This Row],[1W Return vs Nifty]]-AVERAGE(Table2[1W Return vs Nifty]))/_xlfn.STDEV.P(Table2[1W Return vs Nifty])</f>
        <v>0.58552712962947173</v>
      </c>
      <c r="O217">
        <v>2388.06</v>
      </c>
      <c r="P217">
        <v>2270.6779027511602</v>
      </c>
      <c r="Q217">
        <v>2041.95784566573</v>
      </c>
      <c r="R217">
        <v>66.584436255614506</v>
      </c>
      <c r="S217" s="1">
        <f>(Table2[[#This Row],[Close Price]]-Table2[[#This Row],[20D EMA]])/Table2[[#This Row],[20D EMA]]</f>
        <v>3.4668308166461465E-2</v>
      </c>
      <c r="T217" s="1">
        <f>(Table2[[#This Row],[Close Price]]-Table2[[#This Row],[50D EMA]])/Table2[[#This Row],[50D EMA]]</f>
        <v>8.8155214355285963E-2</v>
      </c>
      <c r="U217" s="1">
        <f>(Table2[[#This Row],[Close Price]]-Table2[[#This Row],[200D EMA]])/Table2[[#This Row],[200D EMA]]</f>
        <v>0.21003967111497357</v>
      </c>
      <c r="V217">
        <v>1.11002457295801</v>
      </c>
      <c r="W217">
        <v>2460</v>
      </c>
      <c r="X217">
        <v>2550</v>
      </c>
      <c r="Y217">
        <v>2437</v>
      </c>
      <c r="Z217">
        <v>2573.9</v>
      </c>
      <c r="AA217">
        <v>2437</v>
      </c>
      <c r="AB217">
        <v>2573.9</v>
      </c>
      <c r="AC217" s="1">
        <f>(Table2[[#This Row],[Close Price]]/Table2[[#This Row],[Day Low]])-1</f>
        <v>4.4105691056910423E-3</v>
      </c>
      <c r="AD217" s="1">
        <f>(Table2[[#This Row],[Day High]]/Table2[[#This Row],[Close Price]])-1</f>
        <v>3.2033510735172133E-2</v>
      </c>
      <c r="AE217" s="1">
        <f>(Table2[[#This Row],[Close Price]]/Table2[[#This Row],[Current Week Low]])-1</f>
        <v>1.3890028723840819E-2</v>
      </c>
      <c r="AF217" s="1">
        <f>(Table2[[#This Row],[Current Week High]]/Table2[[#This Row],[Close Price]])-1</f>
        <v>4.1706295404415616E-2</v>
      </c>
      <c r="AG217" s="1">
        <f>(Table2[[#This Row],[Close Price]]/Table2[[#This Row],[Current Month Low]])-1</f>
        <v>1.3890028723840819E-2</v>
      </c>
      <c r="AH217" s="1">
        <f>(Table2[[#This Row],[Current Month High]]/Table2[[#This Row],[Close Price]])-1</f>
        <v>4.1706295404415616E-2</v>
      </c>
      <c r="AI217">
        <v>4.1706295404415599</v>
      </c>
      <c r="AJ217">
        <v>49.875652068421601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0.06</v>
      </c>
      <c r="AM217" t="s">
        <v>3176</v>
      </c>
      <c r="AN217">
        <v>3.64</v>
      </c>
      <c r="AO217" t="s">
        <v>3176</v>
      </c>
      <c r="AP217">
        <v>0.199700344237636</v>
      </c>
      <c r="AQ217">
        <f>(Table2[[#This Row],[Sharpe Ratio]]-AVERAGE(Table2[Sharpe Ratio]))/_xlfn.STDEV.P(Table2[Sharpe Ratio])</f>
        <v>1.5889192740554909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3.1054877880263128</v>
      </c>
      <c r="AS217">
        <f>_xlfn.RANK.AVG(Table2[[#This Row],[1Y Return vs Nifty Z-Score]],Table2[1Y Return vs Nifty Z-Score])</f>
        <v>413</v>
      </c>
      <c r="AT217">
        <f>_xlfn.RANK.AVG(Table2[[#This Row],[6M Return vs Nifty Z-Score]],Table2[6M Return vs Nifty Z-Score])</f>
        <v>326</v>
      </c>
      <c r="AU217">
        <f>_xlfn.RANK.AVG(Table2[[#This Row],[Sharpe Ratio Z-Score]],Table2[Sharpe Ratio Z-Score])</f>
        <v>35</v>
      </c>
      <c r="AV217">
        <f>(Table2[[#This Row],[Rank 1Y]]+Table2[[#This Row],[Rank 6M]]+Table2[[#This Row],[Rank Sharpe]])/3</f>
        <v>258</v>
      </c>
    </row>
    <row r="218" spans="1:48" x14ac:dyDescent="0.3">
      <c r="A218" t="s">
        <v>99</v>
      </c>
      <c r="B218" t="s">
        <v>100</v>
      </c>
      <c r="C218" t="s">
        <v>3127</v>
      </c>
      <c r="D218" t="s">
        <v>101</v>
      </c>
      <c r="E218">
        <v>301080.09241558501</v>
      </c>
      <c r="F218">
        <v>488.55</v>
      </c>
      <c r="G218">
        <v>64.263814861249799</v>
      </c>
      <c r="H218">
        <f>(Table2[[#This Row],[1Y Return vs Nifty]]-AVERAGE(Table2[1Y Return vs Nifty]))/_xlfn.STDEV.P(Table2[1Y Return vs Nifty])</f>
        <v>0.66799359531782554</v>
      </c>
      <c r="I218">
        <v>-6.1699995186912497</v>
      </c>
      <c r="J218">
        <f>(Table2[[#This Row],[1M Return vs Nifty]]-AVERAGE(Table2[1M Return vs Nifty]))/_xlfn.STDEV.P(Table2[1M Return vs Nifty])</f>
        <v>-0.69727347926977989</v>
      </c>
      <c r="K218">
        <v>-4.74314915819898</v>
      </c>
      <c r="L218">
        <f>(Table2[[#This Row],[6M Return vs Nifty]]-AVERAGE(Table2[6M Return vs Nifty]))/_xlfn.STDEV.P(Table2[6M Return vs Nifty])</f>
        <v>-0.57289565593101832</v>
      </c>
      <c r="M218">
        <v>-4.8206284269185096</v>
      </c>
      <c r="N218">
        <f>(Table2[[#This Row],[1W Return vs Nifty]]-AVERAGE(Table2[1W Return vs Nifty]))/_xlfn.STDEV.P(Table2[1W Return vs Nifty])</f>
        <v>-1.3663498311786741</v>
      </c>
      <c r="O218">
        <v>515.67999999999995</v>
      </c>
      <c r="P218">
        <v>507.96093766593401</v>
      </c>
      <c r="Q218">
        <v>444.209684324828</v>
      </c>
      <c r="R218">
        <v>20.262589318598099</v>
      </c>
      <c r="S218" s="1">
        <f>(Table2[[#This Row],[Close Price]]-Table2[[#This Row],[20D EMA]])/Table2[[#This Row],[20D EMA]]</f>
        <v>-5.2610145826869265E-2</v>
      </c>
      <c r="T218" s="1">
        <f>(Table2[[#This Row],[Close Price]]-Table2[[#This Row],[50D EMA]])/Table2[[#This Row],[50D EMA]]</f>
        <v>-3.8213445614788226E-2</v>
      </c>
      <c r="U218" s="1">
        <f>(Table2[[#This Row],[Close Price]]-Table2[[#This Row],[200D EMA]])/Table2[[#This Row],[200D EMA]]</f>
        <v>9.9818435391760135E-2</v>
      </c>
      <c r="V218">
        <v>1.05623208860036</v>
      </c>
      <c r="W218">
        <v>481.05</v>
      </c>
      <c r="X218">
        <v>499</v>
      </c>
      <c r="Y218">
        <v>481.05</v>
      </c>
      <c r="Z218">
        <v>529</v>
      </c>
      <c r="AA218">
        <v>481.05</v>
      </c>
      <c r="AB218">
        <v>529</v>
      </c>
      <c r="AC218" s="1">
        <f>(Table2[[#This Row],[Close Price]]/Table2[[#This Row],[Day Low]])-1</f>
        <v>1.5590894917368203E-2</v>
      </c>
      <c r="AD218" s="1">
        <f>(Table2[[#This Row],[Day High]]/Table2[[#This Row],[Close Price]])-1</f>
        <v>2.1389827039197673E-2</v>
      </c>
      <c r="AE218" s="1">
        <f>(Table2[[#This Row],[Close Price]]/Table2[[#This Row],[Current Week Low]])-1</f>
        <v>1.5590894917368203E-2</v>
      </c>
      <c r="AF218" s="1">
        <f>(Table2[[#This Row],[Current Week High]]/Table2[[#This Row],[Close Price]])-1</f>
        <v>8.2796029065602239E-2</v>
      </c>
      <c r="AG218" s="1">
        <f>(Table2[[#This Row],[Close Price]]/Table2[[#This Row],[Current Month Low]])-1</f>
        <v>1.5590894917368203E-2</v>
      </c>
      <c r="AH218" s="1">
        <f>(Table2[[#This Row],[Current Month High]]/Table2[[#This Row],[Close Price]])-1</f>
        <v>8.2796029065602239E-2</v>
      </c>
      <c r="AI218">
        <v>11.2578037048408</v>
      </c>
      <c r="AJ218">
        <v>93.446842209463398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0.09</v>
      </c>
      <c r="AM218" t="s">
        <v>3176</v>
      </c>
      <c r="AN218">
        <v>-8.1999999999999993</v>
      </c>
      <c r="AO218" t="s">
        <v>3174</v>
      </c>
      <c r="AP218">
        <v>0.14483503843926801</v>
      </c>
      <c r="AQ218">
        <f>(Table2[[#This Row],[Sharpe Ratio]]-AVERAGE(Table2[Sharpe Ratio]))/_xlfn.STDEV.P(Table2[Sharpe Ratio])</f>
        <v>0.95053743607088648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-1.0179879349907603</v>
      </c>
      <c r="AS218">
        <f>_xlfn.RANK.AVG(Table2[[#This Row],[1Y Return vs Nifty Z-Score]],Table2[1Y Return vs Nifty Z-Score])</f>
        <v>144</v>
      </c>
      <c r="AT218">
        <f>_xlfn.RANK.AVG(Table2[[#This Row],[6M Return vs Nifty Z-Score]],Table2[6M Return vs Nifty Z-Score])</f>
        <v>505</v>
      </c>
      <c r="AU218">
        <f>_xlfn.RANK.AVG(Table2[[#This Row],[Sharpe Ratio Z-Score]],Table2[Sharpe Ratio Z-Score])</f>
        <v>125</v>
      </c>
      <c r="AV218">
        <f>(Table2[[#This Row],[Rank 1Y]]+Table2[[#This Row],[Rank 6M]]+Table2[[#This Row],[Rank Sharpe]])/3</f>
        <v>258</v>
      </c>
    </row>
    <row r="219" spans="1:48" x14ac:dyDescent="0.3">
      <c r="A219" t="s">
        <v>1603</v>
      </c>
      <c r="B219" t="s">
        <v>1604</v>
      </c>
      <c r="C219" t="s">
        <v>3146</v>
      </c>
      <c r="D219" t="s">
        <v>1605</v>
      </c>
      <c r="E219">
        <v>5859.59991188</v>
      </c>
      <c r="F219">
        <v>328.9</v>
      </c>
      <c r="G219">
        <v>24.284861922953599</v>
      </c>
      <c r="H219">
        <f>(Table2[[#This Row],[1Y Return vs Nifty]]-AVERAGE(Table2[1Y Return vs Nifty]))/_xlfn.STDEV.P(Table2[1Y Return vs Nifty])</f>
        <v>-8.9825506934250541E-3</v>
      </c>
      <c r="I219">
        <v>0.68351278713809904</v>
      </c>
      <c r="J219">
        <f>(Table2[[#This Row],[1M Return vs Nifty]]-AVERAGE(Table2[1M Return vs Nifty]))/_xlfn.STDEV.P(Table2[1M Return vs Nifty])</f>
        <v>-0.10538933560583445</v>
      </c>
      <c r="K219">
        <v>13.719294070584899</v>
      </c>
      <c r="L219">
        <f>(Table2[[#This Row],[6M Return vs Nifty]]-AVERAGE(Table2[6M Return vs Nifty]))/_xlfn.STDEV.P(Table2[6M Return vs Nifty])</f>
        <v>2.7535076113782482E-2</v>
      </c>
      <c r="M219">
        <v>5.2681243126816897</v>
      </c>
      <c r="N219">
        <f>(Table2[[#This Row],[1W Return vs Nifty]]-AVERAGE(Table2[1W Return vs Nifty]))/_xlfn.STDEV.P(Table2[1W Return vs Nifty])</f>
        <v>0.51943506971601028</v>
      </c>
      <c r="O219">
        <v>333.69</v>
      </c>
      <c r="P219">
        <v>333.09406847618902</v>
      </c>
      <c r="Q219">
        <v>297.40841511323299</v>
      </c>
      <c r="R219">
        <v>45.1062564089505</v>
      </c>
      <c r="S219" s="1">
        <f>(Table2[[#This Row],[Close Price]]-Table2[[#This Row],[20D EMA]])/Table2[[#This Row],[20D EMA]]</f>
        <v>-1.435464053462801E-2</v>
      </c>
      <c r="T219" s="1">
        <f>(Table2[[#This Row],[Close Price]]-Table2[[#This Row],[50D EMA]])/Table2[[#This Row],[50D EMA]]</f>
        <v>-1.2591243354694727E-2</v>
      </c>
      <c r="U219" s="1">
        <f>(Table2[[#This Row],[Close Price]]-Table2[[#This Row],[200D EMA]])/Table2[[#This Row],[200D EMA]]</f>
        <v>0.10588666388197901</v>
      </c>
      <c r="V219">
        <v>0.50473487531150296</v>
      </c>
      <c r="W219">
        <v>327.3</v>
      </c>
      <c r="X219">
        <v>339.7</v>
      </c>
      <c r="Y219">
        <v>325</v>
      </c>
      <c r="Z219">
        <v>341.8</v>
      </c>
      <c r="AA219">
        <v>325</v>
      </c>
      <c r="AB219">
        <v>341.8</v>
      </c>
      <c r="AC219" s="1">
        <f>(Table2[[#This Row],[Close Price]]/Table2[[#This Row],[Day Low]])-1</f>
        <v>4.8884815154290884E-3</v>
      </c>
      <c r="AD219" s="1">
        <f>(Table2[[#This Row],[Day High]]/Table2[[#This Row],[Close Price]])-1</f>
        <v>3.28367284889024E-2</v>
      </c>
      <c r="AE219" s="1">
        <f>(Table2[[#This Row],[Close Price]]/Table2[[#This Row],[Current Week Low]])-1</f>
        <v>1.2000000000000011E-2</v>
      </c>
      <c r="AF219" s="1">
        <f>(Table2[[#This Row],[Current Week High]]/Table2[[#This Row],[Close Price]])-1</f>
        <v>3.9221647917300206E-2</v>
      </c>
      <c r="AG219" s="1">
        <f>(Table2[[#This Row],[Close Price]]/Table2[[#This Row],[Current Month Low]])-1</f>
        <v>1.2000000000000011E-2</v>
      </c>
      <c r="AH219" s="1">
        <f>(Table2[[#This Row],[Current Month High]]/Table2[[#This Row],[Close Price]])-1</f>
        <v>3.9221647917300206E-2</v>
      </c>
      <c r="AI219">
        <v>22.803283672848799</v>
      </c>
      <c r="AJ219">
        <v>61.6216216216216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0.03</v>
      </c>
      <c r="AM219" t="s">
        <v>3176</v>
      </c>
      <c r="AN219">
        <v>-2.42</v>
      </c>
      <c r="AO219" t="s">
        <v>3174</v>
      </c>
      <c r="AP219">
        <v>0.130487686155873</v>
      </c>
      <c r="AQ219">
        <f>(Table2[[#This Row],[Sharpe Ratio]]-AVERAGE(Table2[Sharpe Ratio]))/_xlfn.STDEV.P(Table2[Sharpe Ratio])</f>
        <v>0.78359971490796598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1.2161979744384994</v>
      </c>
      <c r="AS219">
        <f>_xlfn.RANK.AVG(Table2[[#This Row],[1Y Return vs Nifty Z-Score]],Table2[1Y Return vs Nifty Z-Score])</f>
        <v>303</v>
      </c>
      <c r="AT219">
        <f>_xlfn.RANK.AVG(Table2[[#This Row],[6M Return vs Nifty Z-Score]],Table2[6M Return vs Nifty Z-Score])</f>
        <v>317</v>
      </c>
      <c r="AU219">
        <f>_xlfn.RANK.AVG(Table2[[#This Row],[Sharpe Ratio Z-Score]],Table2[Sharpe Ratio Z-Score])</f>
        <v>157</v>
      </c>
      <c r="AV219">
        <f>(Table2[[#This Row],[Rank 1Y]]+Table2[[#This Row],[Rank 6M]]+Table2[[#This Row],[Rank Sharpe]])/3</f>
        <v>259</v>
      </c>
    </row>
    <row r="220" spans="1:48" x14ac:dyDescent="0.3">
      <c r="A220" t="s">
        <v>564</v>
      </c>
      <c r="B220" t="s">
        <v>565</v>
      </c>
      <c r="C220" t="s">
        <v>3131</v>
      </c>
      <c r="D220" t="s">
        <v>182</v>
      </c>
      <c r="E220">
        <v>36347.355000000003</v>
      </c>
      <c r="F220">
        <v>832.7</v>
      </c>
      <c r="G220">
        <v>30.8786219897903</v>
      </c>
      <c r="H220">
        <f>(Table2[[#This Row],[1Y Return vs Nifty]]-AVERAGE(Table2[1Y Return vs Nifty]))/_xlfn.STDEV.P(Table2[1Y Return vs Nifty])</f>
        <v>0.10267165607530862</v>
      </c>
      <c r="I220">
        <v>7.7964625629820699</v>
      </c>
      <c r="J220">
        <f>(Table2[[#This Row],[1M Return vs Nifty]]-AVERAGE(Table2[1M Return vs Nifty]))/_xlfn.STDEV.P(Table2[1M Return vs Nifty])</f>
        <v>0.50890038901013401</v>
      </c>
      <c r="K220">
        <v>75.642324865518702</v>
      </c>
      <c r="L220">
        <f>(Table2[[#This Row],[6M Return vs Nifty]]-AVERAGE(Table2[6M Return vs Nifty]))/_xlfn.STDEV.P(Table2[6M Return vs Nifty])</f>
        <v>2.0413796279913252</v>
      </c>
      <c r="M220">
        <v>3.5542389221413502</v>
      </c>
      <c r="N220">
        <f>(Table2[[#This Row],[1W Return vs Nifty]]-AVERAGE(Table2[1W Return vs Nifty]))/_xlfn.STDEV.P(Table2[1W Return vs Nifty])</f>
        <v>0.1990764213512134</v>
      </c>
      <c r="O220">
        <v>814.98</v>
      </c>
      <c r="P220">
        <v>776.41023633791895</v>
      </c>
      <c r="Q220">
        <v>626.50101410526304</v>
      </c>
      <c r="R220">
        <v>61.675086645145797</v>
      </c>
      <c r="S220" s="1">
        <f>(Table2[[#This Row],[Close Price]]-Table2[[#This Row],[20D EMA]])/Table2[[#This Row],[20D EMA]]</f>
        <v>2.1742864855579309E-2</v>
      </c>
      <c r="T220" s="1">
        <f>(Table2[[#This Row],[Close Price]]-Table2[[#This Row],[50D EMA]])/Table2[[#This Row],[50D EMA]]</f>
        <v>7.2500027727071301E-2</v>
      </c>
      <c r="U220" s="1">
        <f>(Table2[[#This Row],[Close Price]]-Table2[[#This Row],[200D EMA]])/Table2[[#This Row],[200D EMA]]</f>
        <v>0.32912793635173909</v>
      </c>
      <c r="V220">
        <v>0.55439041241902298</v>
      </c>
      <c r="W220">
        <v>825.15</v>
      </c>
      <c r="X220">
        <v>860</v>
      </c>
      <c r="Y220">
        <v>790</v>
      </c>
      <c r="Z220">
        <v>860</v>
      </c>
      <c r="AA220">
        <v>790</v>
      </c>
      <c r="AB220">
        <v>860</v>
      </c>
      <c r="AC220" s="1">
        <f>(Table2[[#This Row],[Close Price]]/Table2[[#This Row],[Day Low]])-1</f>
        <v>9.149851542143983E-3</v>
      </c>
      <c r="AD220" s="1">
        <f>(Table2[[#This Row],[Day High]]/Table2[[#This Row],[Close Price]])-1</f>
        <v>3.2784916536567676E-2</v>
      </c>
      <c r="AE220" s="1">
        <f>(Table2[[#This Row],[Close Price]]/Table2[[#This Row],[Current Week Low]])-1</f>
        <v>5.405063291139256E-2</v>
      </c>
      <c r="AF220" s="1">
        <f>(Table2[[#This Row],[Current Week High]]/Table2[[#This Row],[Close Price]])-1</f>
        <v>3.2784916536567676E-2</v>
      </c>
      <c r="AG220" s="1">
        <f>(Table2[[#This Row],[Close Price]]/Table2[[#This Row],[Current Month Low]])-1</f>
        <v>5.405063291139256E-2</v>
      </c>
      <c r="AH220" s="1">
        <f>(Table2[[#This Row],[Current Month High]]/Table2[[#This Row],[Close Price]])-1</f>
        <v>3.2784916536567676E-2</v>
      </c>
      <c r="AI220">
        <v>3.2784916536567601</v>
      </c>
      <c r="AJ220">
        <v>99.640374011028499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0.04</v>
      </c>
      <c r="AM220" t="s">
        <v>3176</v>
      </c>
      <c r="AN220">
        <v>2.5499999999999998</v>
      </c>
      <c r="AO220" t="s">
        <v>3176</v>
      </c>
      <c r="AP220">
        <v>1.5077106913690999E-2</v>
      </c>
      <c r="AQ220">
        <f>(Table2[[#This Row],[Sharpe Ratio]]-AVERAGE(Table2[Sharpe Ratio]))/_xlfn.STDEV.P(Table2[Sharpe Ratio])</f>
        <v>-0.55925286975189259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2.2927752246760886</v>
      </c>
      <c r="AS220">
        <f>_xlfn.RANK.AVG(Table2[[#This Row],[1Y Return vs Nifty Z-Score]],Table2[1Y Return vs Nifty Z-Score])</f>
        <v>263</v>
      </c>
      <c r="AT220">
        <f>_xlfn.RANK.AVG(Table2[[#This Row],[6M Return vs Nifty Z-Score]],Table2[6M Return vs Nifty Z-Score])</f>
        <v>27</v>
      </c>
      <c r="AU220">
        <f>_xlfn.RANK.AVG(Table2[[#This Row],[Sharpe Ratio Z-Score]],Table2[Sharpe Ratio Z-Score])</f>
        <v>488</v>
      </c>
      <c r="AV220">
        <f>(Table2[[#This Row],[Rank 1Y]]+Table2[[#This Row],[Rank 6M]]+Table2[[#This Row],[Rank Sharpe]])/3</f>
        <v>259.33333333333331</v>
      </c>
    </row>
    <row r="221" spans="1:48" x14ac:dyDescent="0.3">
      <c r="A221" t="s">
        <v>1565</v>
      </c>
      <c r="B221" t="s">
        <v>1566</v>
      </c>
      <c r="C221" t="s">
        <v>3138</v>
      </c>
      <c r="D221" t="s">
        <v>78</v>
      </c>
      <c r="E221">
        <v>6314.0551832000001</v>
      </c>
      <c r="F221">
        <v>308.2</v>
      </c>
      <c r="G221">
        <v>34.720544045382802</v>
      </c>
      <c r="H221">
        <f>(Table2[[#This Row],[1Y Return vs Nifty]]-AVERAGE(Table2[1Y Return vs Nifty]))/_xlfn.STDEV.P(Table2[1Y Return vs Nifty])</f>
        <v>0.1677281269259801</v>
      </c>
      <c r="I221">
        <v>-12.318411004833701</v>
      </c>
      <c r="J221">
        <f>(Table2[[#This Row],[1M Return vs Nifty]]-AVERAGE(Table2[1M Return vs Nifty]))/_xlfn.STDEV.P(Table2[1M Return vs Nifty])</f>
        <v>-1.2282635913432147</v>
      </c>
      <c r="K221">
        <v>28.341158141883898</v>
      </c>
      <c r="L221">
        <f>(Table2[[#This Row],[6M Return vs Nifty]]-AVERAGE(Table2[6M Return vs Nifty]))/_xlfn.STDEV.P(Table2[6M Return vs Nifty])</f>
        <v>0.50306350100296926</v>
      </c>
      <c r="M221">
        <v>10.2505381608732</v>
      </c>
      <c r="N221">
        <f>(Table2[[#This Row],[1W Return vs Nifty]]-AVERAGE(Table2[1W Return vs Nifty]))/_xlfn.STDEV.P(Table2[1W Return vs Nifty])</f>
        <v>1.4507455148662864</v>
      </c>
      <c r="O221">
        <v>313.99</v>
      </c>
      <c r="P221">
        <v>306.70884696935298</v>
      </c>
      <c r="Q221">
        <v>256.39548345858401</v>
      </c>
      <c r="R221">
        <v>47.614267407159097</v>
      </c>
      <c r="S221" s="1">
        <f>(Table2[[#This Row],[Close Price]]-Table2[[#This Row],[20D EMA]])/Table2[[#This Row],[20D EMA]]</f>
        <v>-1.8440077709481258E-2</v>
      </c>
      <c r="T221" s="1">
        <f>(Table2[[#This Row],[Close Price]]-Table2[[#This Row],[50D EMA]])/Table2[[#This Row],[50D EMA]]</f>
        <v>4.8617868228496581E-3</v>
      </c>
      <c r="U221" s="1">
        <f>(Table2[[#This Row],[Close Price]]-Table2[[#This Row],[200D EMA]])/Table2[[#This Row],[200D EMA]]</f>
        <v>0.20204925548068028</v>
      </c>
      <c r="V221">
        <v>0.92557088636679596</v>
      </c>
      <c r="W221">
        <v>307</v>
      </c>
      <c r="X221">
        <v>321.8</v>
      </c>
      <c r="Y221">
        <v>290.64999999999998</v>
      </c>
      <c r="Z221">
        <v>321.8</v>
      </c>
      <c r="AA221">
        <v>290.64999999999998</v>
      </c>
      <c r="AB221">
        <v>321.8</v>
      </c>
      <c r="AC221" s="1">
        <f>(Table2[[#This Row],[Close Price]]/Table2[[#This Row],[Day Low]])-1</f>
        <v>3.9087947882736618E-3</v>
      </c>
      <c r="AD221" s="1">
        <f>(Table2[[#This Row],[Day High]]/Table2[[#This Row],[Close Price]])-1</f>
        <v>4.4127190136275196E-2</v>
      </c>
      <c r="AE221" s="1">
        <f>(Table2[[#This Row],[Close Price]]/Table2[[#This Row],[Current Week Low]])-1</f>
        <v>6.0381902632031803E-2</v>
      </c>
      <c r="AF221" s="1">
        <f>(Table2[[#This Row],[Current Week High]]/Table2[[#This Row],[Close Price]])-1</f>
        <v>4.4127190136275196E-2</v>
      </c>
      <c r="AG221" s="1">
        <f>(Table2[[#This Row],[Close Price]]/Table2[[#This Row],[Current Month Low]])-1</f>
        <v>6.0381902632031803E-2</v>
      </c>
      <c r="AH221" s="1">
        <f>(Table2[[#This Row],[Current Month High]]/Table2[[#This Row],[Close Price]])-1</f>
        <v>4.4127190136275196E-2</v>
      </c>
      <c r="AI221">
        <v>19.922128487994801</v>
      </c>
      <c r="AJ221">
        <v>91.488039763901796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0.26</v>
      </c>
      <c r="AM221" t="s">
        <v>3176</v>
      </c>
      <c r="AN221">
        <v>-5.81</v>
      </c>
      <c r="AO221" t="s">
        <v>3174</v>
      </c>
      <c r="AP221">
        <v>6.3233328919257994E-2</v>
      </c>
      <c r="AQ221">
        <f>(Table2[[#This Row],[Sharpe Ratio]]-AVERAGE(Table2[Sharpe Ratio]))/_xlfn.STDEV.P(Table2[Sharpe Ratio])</f>
        <v>1.065842902087699E-3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0.89433939435410881</v>
      </c>
      <c r="AS221">
        <f>_xlfn.RANK.AVG(Table2[[#This Row],[1Y Return vs Nifty Z-Score]],Table2[1Y Return vs Nifty Z-Score])</f>
        <v>251</v>
      </c>
      <c r="AT221">
        <f>_xlfn.RANK.AVG(Table2[[#This Row],[6M Return vs Nifty Z-Score]],Table2[6M Return vs Nifty Z-Score])</f>
        <v>187</v>
      </c>
      <c r="AU221">
        <f>_xlfn.RANK.AVG(Table2[[#This Row],[Sharpe Ratio Z-Score]],Table2[Sharpe Ratio Z-Score])</f>
        <v>354</v>
      </c>
      <c r="AV221">
        <f>(Table2[[#This Row],[Rank 1Y]]+Table2[[#This Row],[Rank 6M]]+Table2[[#This Row],[Rank Sharpe]])/3</f>
        <v>264</v>
      </c>
    </row>
    <row r="222" spans="1:48" x14ac:dyDescent="0.3">
      <c r="A222" t="s">
        <v>689</v>
      </c>
      <c r="B222" t="s">
        <v>690</v>
      </c>
      <c r="C222" t="s">
        <v>3140</v>
      </c>
      <c r="D222" t="s">
        <v>443</v>
      </c>
      <c r="E222">
        <v>26695.58958</v>
      </c>
      <c r="F222">
        <v>3808.65</v>
      </c>
      <c r="G222">
        <v>13.342429117990299</v>
      </c>
      <c r="H222">
        <f>(Table2[[#This Row],[1Y Return vs Nifty]]-AVERAGE(Table2[1Y Return vs Nifty]))/_xlfn.STDEV.P(Table2[1Y Return vs Nifty])</f>
        <v>-0.19427419651827527</v>
      </c>
      <c r="I222">
        <v>2.68357331289375</v>
      </c>
      <c r="J222">
        <f>(Table2[[#This Row],[1M Return vs Nifty]]-AVERAGE(Table2[1M Return vs Nifty]))/_xlfn.STDEV.P(Table2[1M Return vs Nifty])</f>
        <v>6.7340216591225605E-2</v>
      </c>
      <c r="K222">
        <v>21.135016032509199</v>
      </c>
      <c r="L222">
        <f>(Table2[[#This Row],[6M Return vs Nifty]]-AVERAGE(Table2[6M Return vs Nifty]))/_xlfn.STDEV.P(Table2[6M Return vs Nifty])</f>
        <v>0.26870723903190824</v>
      </c>
      <c r="M222">
        <v>3.3398292180736</v>
      </c>
      <c r="N222">
        <f>(Table2[[#This Row],[1W Return vs Nifty]]-AVERAGE(Table2[1W Return vs Nifty]))/_xlfn.STDEV.P(Table2[1W Return vs Nifty])</f>
        <v>0.15899906065337513</v>
      </c>
      <c r="O222">
        <v>3643.89</v>
      </c>
      <c r="P222">
        <v>3571.7426161092599</v>
      </c>
      <c r="Q222">
        <v>3266.24517611181</v>
      </c>
      <c r="R222">
        <v>78.573033945875693</v>
      </c>
      <c r="S222" s="1">
        <f>(Table2[[#This Row],[Close Price]]-Table2[[#This Row],[20D EMA]])/Table2[[#This Row],[20D EMA]]</f>
        <v>4.5215415393988351E-2</v>
      </c>
      <c r="T222" s="1">
        <f>(Table2[[#This Row],[Close Price]]-Table2[[#This Row],[50D EMA]])/Table2[[#This Row],[50D EMA]]</f>
        <v>6.6328235081173387E-2</v>
      </c>
      <c r="U222" s="1">
        <f>(Table2[[#This Row],[Close Price]]-Table2[[#This Row],[200D EMA]])/Table2[[#This Row],[200D EMA]]</f>
        <v>0.1660637198502892</v>
      </c>
      <c r="V222">
        <v>0.93657997643874302</v>
      </c>
      <c r="W222">
        <v>3706.05</v>
      </c>
      <c r="X222">
        <v>3875</v>
      </c>
      <c r="Y222">
        <v>3671</v>
      </c>
      <c r="Z222">
        <v>3875</v>
      </c>
      <c r="AA222">
        <v>3671</v>
      </c>
      <c r="AB222">
        <v>3875</v>
      </c>
      <c r="AC222" s="1">
        <f>(Table2[[#This Row],[Close Price]]/Table2[[#This Row],[Day Low]])-1</f>
        <v>2.7684461893390466E-2</v>
      </c>
      <c r="AD222" s="1">
        <f>(Table2[[#This Row],[Day High]]/Table2[[#This Row],[Close Price]])-1</f>
        <v>1.7420870912265407E-2</v>
      </c>
      <c r="AE222" s="1">
        <f>(Table2[[#This Row],[Close Price]]/Table2[[#This Row],[Current Week Low]])-1</f>
        <v>3.749659493326063E-2</v>
      </c>
      <c r="AF222" s="1">
        <f>(Table2[[#This Row],[Current Week High]]/Table2[[#This Row],[Close Price]])-1</f>
        <v>1.7420870912265407E-2</v>
      </c>
      <c r="AG222" s="1">
        <f>(Table2[[#This Row],[Close Price]]/Table2[[#This Row],[Current Month Low]])-1</f>
        <v>3.749659493326063E-2</v>
      </c>
      <c r="AH222" s="1">
        <f>(Table2[[#This Row],[Current Month High]]/Table2[[#This Row],[Close Price]])-1</f>
        <v>1.7420870912265407E-2</v>
      </c>
      <c r="AI222">
        <v>3.41722132514146</v>
      </c>
      <c r="AJ222">
        <v>51.729976296237197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0.19</v>
      </c>
      <c r="AM222" t="s">
        <v>3176</v>
      </c>
      <c r="AN222">
        <v>9.25</v>
      </c>
      <c r="AO222" t="s">
        <v>3176</v>
      </c>
      <c r="AP222">
        <v>0.11689745005312099</v>
      </c>
      <c r="AQ222">
        <f>(Table2[[#This Row],[Sharpe Ratio]]-AVERAGE(Table2[Sharpe Ratio]))/_xlfn.STDEV.P(Table2[Sharpe Ratio])</f>
        <v>0.62547137176515566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0.92624369152338937</v>
      </c>
      <c r="AS222">
        <f>_xlfn.RANK.AVG(Table2[[#This Row],[1Y Return vs Nifty Z-Score]],Table2[1Y Return vs Nifty Z-Score])</f>
        <v>357</v>
      </c>
      <c r="AT222">
        <f>_xlfn.RANK.AVG(Table2[[#This Row],[6M Return vs Nifty Z-Score]],Table2[6M Return vs Nifty Z-Score])</f>
        <v>246</v>
      </c>
      <c r="AU222">
        <f>_xlfn.RANK.AVG(Table2[[#This Row],[Sharpe Ratio Z-Score]],Table2[Sharpe Ratio Z-Score])</f>
        <v>192</v>
      </c>
      <c r="AV222">
        <f>(Table2[[#This Row],[Rank 1Y]]+Table2[[#This Row],[Rank 6M]]+Table2[[#This Row],[Rank Sharpe]])/3</f>
        <v>265</v>
      </c>
    </row>
    <row r="223" spans="1:48" x14ac:dyDescent="0.3">
      <c r="A223" t="s">
        <v>908</v>
      </c>
      <c r="B223" t="s">
        <v>909</v>
      </c>
      <c r="C223" t="s">
        <v>3133</v>
      </c>
      <c r="D223" t="s">
        <v>54</v>
      </c>
      <c r="E223">
        <v>17211</v>
      </c>
      <c r="F223">
        <v>6884.4</v>
      </c>
      <c r="G223">
        <v>32.4240413844472</v>
      </c>
      <c r="H223">
        <f>(Table2[[#This Row],[1Y Return vs Nifty]]-AVERAGE(Table2[1Y Return vs Nifty]))/_xlfn.STDEV.P(Table2[1Y Return vs Nifty])</f>
        <v>0.12884072727085991</v>
      </c>
      <c r="I223">
        <v>-2.91650665751366</v>
      </c>
      <c r="J223">
        <f>(Table2[[#This Row],[1M Return vs Nifty]]-AVERAGE(Table2[1M Return vs Nifty]))/_xlfn.STDEV.P(Table2[1M Return vs Nifty])</f>
        <v>-0.41629479999945379</v>
      </c>
      <c r="K223">
        <v>17.017228230610598</v>
      </c>
      <c r="L223">
        <f>(Table2[[#This Row],[6M Return vs Nifty]]-AVERAGE(Table2[6M Return vs Nifty]))/_xlfn.STDEV.P(Table2[6M Return vs Nifty])</f>
        <v>0.13478962511369946</v>
      </c>
      <c r="M223">
        <v>4.8292431286843298</v>
      </c>
      <c r="N223">
        <f>(Table2[[#This Row],[1W Return vs Nifty]]-AVERAGE(Table2[1W Return vs Nifty]))/_xlfn.STDEV.P(Table2[1W Return vs Nifty])</f>
        <v>0.43739960592469523</v>
      </c>
      <c r="O223">
        <v>6775.76</v>
      </c>
      <c r="P223">
        <v>6655.8399274007998</v>
      </c>
      <c r="Q223">
        <v>5867.0541601917703</v>
      </c>
      <c r="R223">
        <v>60.686136377123198</v>
      </c>
      <c r="S223" s="1">
        <f>(Table2[[#This Row],[Close Price]]-Table2[[#This Row],[20D EMA]])/Table2[[#This Row],[20D EMA]]</f>
        <v>1.603362574825546E-2</v>
      </c>
      <c r="T223" s="1">
        <f>(Table2[[#This Row],[Close Price]]-Table2[[#This Row],[50D EMA]])/Table2[[#This Row],[50D EMA]]</f>
        <v>3.4339779065037677E-2</v>
      </c>
      <c r="U223" s="1">
        <f>(Table2[[#This Row],[Close Price]]-Table2[[#This Row],[200D EMA]])/Table2[[#This Row],[200D EMA]]</f>
        <v>0.17339976963413212</v>
      </c>
      <c r="V223">
        <v>0.561811241300471</v>
      </c>
      <c r="W223">
        <v>6845.6</v>
      </c>
      <c r="X223">
        <v>7309.9</v>
      </c>
      <c r="Y223">
        <v>6367.55</v>
      </c>
      <c r="Z223">
        <v>7309.9</v>
      </c>
      <c r="AA223">
        <v>6367.55</v>
      </c>
      <c r="AB223">
        <v>7309.9</v>
      </c>
      <c r="AC223" s="1">
        <f>(Table2[[#This Row],[Close Price]]/Table2[[#This Row],[Day Low]])-1</f>
        <v>5.6678742549958194E-3</v>
      </c>
      <c r="AD223" s="1">
        <f>(Table2[[#This Row],[Day High]]/Table2[[#This Row],[Close Price]])-1</f>
        <v>6.1806402881877887E-2</v>
      </c>
      <c r="AE223" s="1">
        <f>(Table2[[#This Row],[Close Price]]/Table2[[#This Row],[Current Week Low]])-1</f>
        <v>8.1169366553855093E-2</v>
      </c>
      <c r="AF223" s="1">
        <f>(Table2[[#This Row],[Current Week High]]/Table2[[#This Row],[Close Price]])-1</f>
        <v>6.1806402881877887E-2</v>
      </c>
      <c r="AG223" s="1">
        <f>(Table2[[#This Row],[Close Price]]/Table2[[#This Row],[Current Month Low]])-1</f>
        <v>8.1169366553855093E-2</v>
      </c>
      <c r="AH223" s="1">
        <f>(Table2[[#This Row],[Current Month High]]/Table2[[#This Row],[Close Price]])-1</f>
        <v>6.1806402881877887E-2</v>
      </c>
      <c r="AI223">
        <v>9.9907036197780492</v>
      </c>
      <c r="AJ223">
        <v>61.985882352941097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-0.08</v>
      </c>
      <c r="AM223" t="s">
        <v>3174</v>
      </c>
      <c r="AN223">
        <v>3.87</v>
      </c>
      <c r="AO223" t="s">
        <v>3176</v>
      </c>
      <c r="AP223">
        <v>8.9928159370077004E-2</v>
      </c>
      <c r="AQ223">
        <f>(Table2[[#This Row],[Sharpe Ratio]]-AVERAGE(Table2[Sharpe Ratio]))/_xlfn.STDEV.P(Table2[Sharpe Ratio])</f>
        <v>0.31167187489085207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0.5964070332006528</v>
      </c>
      <c r="AS223">
        <f>_xlfn.RANK.AVG(Table2[[#This Row],[1Y Return vs Nifty Z-Score]],Table2[1Y Return vs Nifty Z-Score])</f>
        <v>257</v>
      </c>
      <c r="AT223">
        <f>_xlfn.RANK.AVG(Table2[[#This Row],[6M Return vs Nifty Z-Score]],Table2[6M Return vs Nifty Z-Score])</f>
        <v>283</v>
      </c>
      <c r="AU223">
        <f>_xlfn.RANK.AVG(Table2[[#This Row],[Sharpe Ratio Z-Score]],Table2[Sharpe Ratio Z-Score])</f>
        <v>255</v>
      </c>
      <c r="AV223">
        <f>(Table2[[#This Row],[Rank 1Y]]+Table2[[#This Row],[Rank 6M]]+Table2[[#This Row],[Rank Sharpe]])/3</f>
        <v>265</v>
      </c>
    </row>
    <row r="224" spans="1:48" x14ac:dyDescent="0.3">
      <c r="A224" t="s">
        <v>468</v>
      </c>
      <c r="B224" t="s">
        <v>469</v>
      </c>
      <c r="C224" t="s">
        <v>3128</v>
      </c>
      <c r="D224" t="s">
        <v>21</v>
      </c>
      <c r="E224">
        <v>46952.356492469997</v>
      </c>
      <c r="F224">
        <v>1730.3</v>
      </c>
      <c r="G224">
        <v>21.48667577002</v>
      </c>
      <c r="H224">
        <f>(Table2[[#This Row],[1Y Return vs Nifty]]-AVERAGE(Table2[1Y Return vs Nifty]))/_xlfn.STDEV.P(Table2[1Y Return vs Nifty])</f>
        <v>-5.6365114227760742E-2</v>
      </c>
      <c r="I224">
        <v>-5.72131507380118</v>
      </c>
      <c r="J224">
        <f>(Table2[[#This Row],[1M Return vs Nifty]]-AVERAGE(Table2[1M Return vs Nifty]))/_xlfn.STDEV.P(Table2[1M Return vs Nifty])</f>
        <v>-0.65852412031507168</v>
      </c>
      <c r="K224">
        <v>4.2855253945134297</v>
      </c>
      <c r="L224">
        <f>(Table2[[#This Row],[6M Return vs Nifty]]-AVERAGE(Table2[6M Return vs Nifty]))/_xlfn.STDEV.P(Table2[6M Return vs Nifty])</f>
        <v>-0.27926747227720927</v>
      </c>
      <c r="M224">
        <v>-5.9498107330762799</v>
      </c>
      <c r="N224">
        <f>(Table2[[#This Row],[1W Return vs Nifty]]-AVERAGE(Table2[1W Return vs Nifty]))/_xlfn.STDEV.P(Table2[1W Return vs Nifty])</f>
        <v>-1.5774160549499734</v>
      </c>
      <c r="O224">
        <v>1786.61</v>
      </c>
      <c r="P224">
        <v>1749.2293161996799</v>
      </c>
      <c r="Q224">
        <v>1549.3442118462201</v>
      </c>
      <c r="R224">
        <v>30.0316759596971</v>
      </c>
      <c r="S224" s="1">
        <f>(Table2[[#This Row],[Close Price]]-Table2[[#This Row],[20D EMA]])/Table2[[#This Row],[20D EMA]]</f>
        <v>-3.151779067619679E-2</v>
      </c>
      <c r="T224" s="1">
        <f>(Table2[[#This Row],[Close Price]]-Table2[[#This Row],[50D EMA]])/Table2[[#This Row],[50D EMA]]</f>
        <v>-1.0821517810372182E-2</v>
      </c>
      <c r="U224" s="1">
        <f>(Table2[[#This Row],[Close Price]]-Table2[[#This Row],[200D EMA]])/Table2[[#This Row],[200D EMA]]</f>
        <v>0.11679508450749651</v>
      </c>
      <c r="V224">
        <v>0.62690770806421503</v>
      </c>
      <c r="W224">
        <v>1715.65</v>
      </c>
      <c r="X224">
        <v>1748.65</v>
      </c>
      <c r="Y224">
        <v>1715.45</v>
      </c>
      <c r="Z224">
        <v>1824.3</v>
      </c>
      <c r="AA224">
        <v>1715.45</v>
      </c>
      <c r="AB224">
        <v>1824.3</v>
      </c>
      <c r="AC224" s="1">
        <f>(Table2[[#This Row],[Close Price]]/Table2[[#This Row],[Day Low]])-1</f>
        <v>8.5390376825109637E-3</v>
      </c>
      <c r="AD224" s="1">
        <f>(Table2[[#This Row],[Day High]]/Table2[[#This Row],[Close Price]])-1</f>
        <v>1.0605097381956918E-2</v>
      </c>
      <c r="AE224" s="1">
        <f>(Table2[[#This Row],[Close Price]]/Table2[[#This Row],[Current Week Low]])-1</f>
        <v>8.6566207117666494E-3</v>
      </c>
      <c r="AF224" s="1">
        <f>(Table2[[#This Row],[Current Week High]]/Table2[[#This Row],[Close Price]])-1</f>
        <v>5.432583944980629E-2</v>
      </c>
      <c r="AG224" s="1">
        <f>(Table2[[#This Row],[Close Price]]/Table2[[#This Row],[Current Month Low]])-1</f>
        <v>8.6566207117666494E-3</v>
      </c>
      <c r="AH224" s="1">
        <f>(Table2[[#This Row],[Current Month High]]/Table2[[#This Row],[Close Price]])-1</f>
        <v>5.432583944980629E-2</v>
      </c>
      <c r="AI224">
        <v>11.4662197306825</v>
      </c>
      <c r="AJ224">
        <v>66.695568400770696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-0.06</v>
      </c>
      <c r="AM224" t="s">
        <v>3174</v>
      </c>
      <c r="AN224">
        <v>-5.47</v>
      </c>
      <c r="AO224" t="s">
        <v>3174</v>
      </c>
      <c r="AP224">
        <v>0.18371236701089699</v>
      </c>
      <c r="AQ224">
        <f>(Table2[[#This Row],[Sharpe Ratio]]-AVERAGE(Table2[Sharpe Ratio]))/_xlfn.STDEV.P(Table2[Sharpe Ratio])</f>
        <v>1.402892163860012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-1.168680597910003</v>
      </c>
      <c r="AS224">
        <f>_xlfn.RANK.AVG(Table2[[#This Row],[1Y Return vs Nifty Z-Score]],Table2[1Y Return vs Nifty Z-Score])</f>
        <v>316</v>
      </c>
      <c r="AT224">
        <f>_xlfn.RANK.AVG(Table2[[#This Row],[6M Return vs Nifty Z-Score]],Table2[6M Return vs Nifty Z-Score])</f>
        <v>416</v>
      </c>
      <c r="AU224">
        <f>_xlfn.RANK.AVG(Table2[[#This Row],[Sharpe Ratio Z-Score]],Table2[Sharpe Ratio Z-Score])</f>
        <v>64</v>
      </c>
      <c r="AV224">
        <f>(Table2[[#This Row],[Rank 1Y]]+Table2[[#This Row],[Rank 6M]]+Table2[[#This Row],[Rank Sharpe]])/3</f>
        <v>265.33333333333331</v>
      </c>
    </row>
    <row r="225" spans="1:48" x14ac:dyDescent="0.3">
      <c r="A225" t="s">
        <v>1196</v>
      </c>
      <c r="B225" t="s">
        <v>1197</v>
      </c>
      <c r="C225" t="s">
        <v>3131</v>
      </c>
      <c r="D225" t="s">
        <v>990</v>
      </c>
      <c r="E225">
        <v>10119.653060639999</v>
      </c>
      <c r="F225">
        <v>462.3</v>
      </c>
      <c r="G225">
        <v>8.6911289793569004</v>
      </c>
      <c r="H225">
        <f>(Table2[[#This Row],[1Y Return vs Nifty]]-AVERAGE(Table2[1Y Return vs Nifty]))/_xlfn.STDEV.P(Table2[1Y Return vs Nifty])</f>
        <v>-0.27303612023982804</v>
      </c>
      <c r="I225">
        <v>19.054812040964201</v>
      </c>
      <c r="J225">
        <f>(Table2[[#This Row],[1M Return vs Nifty]]-AVERAGE(Table2[1M Return vs Nifty]))/_xlfn.STDEV.P(Table2[1M Return vs Nifty])</f>
        <v>1.4811957964579372</v>
      </c>
      <c r="K225">
        <v>27.192266828952601</v>
      </c>
      <c r="L225">
        <f>(Table2[[#This Row],[6M Return vs Nifty]]-AVERAGE(Table2[6M Return vs Nifty]))/_xlfn.STDEV.P(Table2[6M Return vs Nifty])</f>
        <v>0.46569955932336682</v>
      </c>
      <c r="M225">
        <v>2.5147719269026498</v>
      </c>
      <c r="N225">
        <f>(Table2[[#This Row],[1W Return vs Nifty]]-AVERAGE(Table2[1W Return vs Nifty]))/_xlfn.STDEV.P(Table2[1W Return vs Nifty])</f>
        <v>4.7797411575041249E-3</v>
      </c>
      <c r="O225">
        <v>447.26</v>
      </c>
      <c r="P225">
        <v>421.500310837369</v>
      </c>
      <c r="Q225">
        <v>372.443571898389</v>
      </c>
      <c r="R225">
        <v>56.841965801887198</v>
      </c>
      <c r="S225" s="1">
        <f>(Table2[[#This Row],[Close Price]]-Table2[[#This Row],[20D EMA]])/Table2[[#This Row],[20D EMA]]</f>
        <v>3.3626973125251577E-2</v>
      </c>
      <c r="T225" s="1">
        <f>(Table2[[#This Row],[Close Price]]-Table2[[#This Row],[50D EMA]])/Table2[[#This Row],[50D EMA]]</f>
        <v>9.6796344186737979E-2</v>
      </c>
      <c r="U225" s="1">
        <f>(Table2[[#This Row],[Close Price]]-Table2[[#This Row],[200D EMA]])/Table2[[#This Row],[200D EMA]]</f>
        <v>0.24126185785299545</v>
      </c>
      <c r="V225">
        <v>1.17193143086378</v>
      </c>
      <c r="W225">
        <v>457.3</v>
      </c>
      <c r="X225">
        <v>471.5</v>
      </c>
      <c r="Y225">
        <v>450</v>
      </c>
      <c r="Z225">
        <v>480</v>
      </c>
      <c r="AA225">
        <v>450</v>
      </c>
      <c r="AB225">
        <v>480</v>
      </c>
      <c r="AC225" s="1">
        <f>(Table2[[#This Row],[Close Price]]/Table2[[#This Row],[Day Low]])-1</f>
        <v>1.0933741526350405E-2</v>
      </c>
      <c r="AD225" s="1">
        <f>(Table2[[#This Row],[Day High]]/Table2[[#This Row],[Close Price]])-1</f>
        <v>1.990049751243772E-2</v>
      </c>
      <c r="AE225" s="1">
        <f>(Table2[[#This Row],[Close Price]]/Table2[[#This Row],[Current Week Low]])-1</f>
        <v>2.7333333333333432E-2</v>
      </c>
      <c r="AF225" s="1">
        <f>(Table2[[#This Row],[Current Week High]]/Table2[[#This Row],[Close Price]])-1</f>
        <v>3.8286826735885793E-2</v>
      </c>
      <c r="AG225" s="1">
        <f>(Table2[[#This Row],[Close Price]]/Table2[[#This Row],[Current Month Low]])-1</f>
        <v>2.7333333333333432E-2</v>
      </c>
      <c r="AH225" s="1">
        <f>(Table2[[#This Row],[Current Month High]]/Table2[[#This Row],[Close Price]])-1</f>
        <v>3.8286826735885793E-2</v>
      </c>
      <c r="AI225">
        <v>4.6939216958684797</v>
      </c>
      <c r="AJ225">
        <v>72.822429906541998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</v>
      </c>
      <c r="AM225" t="s">
        <v>3175</v>
      </c>
      <c r="AN225">
        <v>2.3199999999999998</v>
      </c>
      <c r="AO225" t="s">
        <v>3176</v>
      </c>
      <c r="AP225">
        <v>0.106158834567224</v>
      </c>
      <c r="AQ225">
        <f>(Table2[[#This Row],[Sharpe Ratio]]-AVERAGE(Table2[Sharpe Ratio]))/_xlfn.STDEV.P(Table2[Sharpe Ratio])</f>
        <v>0.50052288215880092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2.179161858857781</v>
      </c>
      <c r="AS225">
        <f>_xlfn.RANK.AVG(Table2[[#This Row],[1Y Return vs Nifty Z-Score]],Table2[1Y Return vs Nifty Z-Score])</f>
        <v>387</v>
      </c>
      <c r="AT225">
        <f>_xlfn.RANK.AVG(Table2[[#This Row],[6M Return vs Nifty Z-Score]],Table2[6M Return vs Nifty Z-Score])</f>
        <v>199</v>
      </c>
      <c r="AU225">
        <f>_xlfn.RANK.AVG(Table2[[#This Row],[Sharpe Ratio Z-Score]],Table2[Sharpe Ratio Z-Score])</f>
        <v>213</v>
      </c>
      <c r="AV225">
        <f>(Table2[[#This Row],[Rank 1Y]]+Table2[[#This Row],[Rank 6M]]+Table2[[#This Row],[Rank Sharpe]])/3</f>
        <v>266.33333333333331</v>
      </c>
    </row>
    <row r="226" spans="1:48" x14ac:dyDescent="0.3">
      <c r="A226" t="s">
        <v>183</v>
      </c>
      <c r="B226" t="s">
        <v>184</v>
      </c>
      <c r="C226" t="s">
        <v>3127</v>
      </c>
      <c r="D226" t="s">
        <v>185</v>
      </c>
      <c r="E226">
        <v>146505.924605326</v>
      </c>
      <c r="F226">
        <v>222.82</v>
      </c>
      <c r="G226">
        <v>52.103011314136801</v>
      </c>
      <c r="H226">
        <f>(Table2[[#This Row],[1Y Return vs Nifty]]-AVERAGE(Table2[1Y Return vs Nifty]))/_xlfn.STDEV.P(Table2[1Y Return vs Nifty])</f>
        <v>0.46207089568057602</v>
      </c>
      <c r="I226">
        <v>-3.2220221117307699</v>
      </c>
      <c r="J226">
        <f>(Table2[[#This Row],[1M Return vs Nifty]]-AVERAGE(Table2[1M Return vs Nifty]))/_xlfn.STDEV.P(Table2[1M Return vs Nifty])</f>
        <v>-0.44267977531227087</v>
      </c>
      <c r="K226">
        <v>6.4150496576130696</v>
      </c>
      <c r="L226">
        <f>(Table2[[#This Row],[6M Return vs Nifty]]-AVERAGE(Table2[6M Return vs Nifty]))/_xlfn.STDEV.P(Table2[6M Return vs Nifty])</f>
        <v>-0.21001164322167937</v>
      </c>
      <c r="M226">
        <v>-1.0754205976792299</v>
      </c>
      <c r="N226">
        <f>(Table2[[#This Row],[1W Return vs Nifty]]-AVERAGE(Table2[1W Return vs Nifty]))/_xlfn.STDEV.P(Table2[1W Return vs Nifty])</f>
        <v>-0.66629735121553924</v>
      </c>
      <c r="O226">
        <v>231.31</v>
      </c>
      <c r="P226">
        <v>227.324144650335</v>
      </c>
      <c r="Q226">
        <v>194.79192467506499</v>
      </c>
      <c r="R226">
        <v>30.776551059935301</v>
      </c>
      <c r="S226" s="1">
        <f>(Table2[[#This Row],[Close Price]]-Table2[[#This Row],[20D EMA]])/Table2[[#This Row],[20D EMA]]</f>
        <v>-3.6703990316026149E-2</v>
      </c>
      <c r="T226" s="1">
        <f>(Table2[[#This Row],[Close Price]]-Table2[[#This Row],[50D EMA]])/Table2[[#This Row],[50D EMA]]</f>
        <v>-1.9813753867910438E-2</v>
      </c>
      <c r="U226" s="1">
        <f>(Table2[[#This Row],[Close Price]]-Table2[[#This Row],[200D EMA]])/Table2[[#This Row],[200D EMA]]</f>
        <v>0.14388725493466431</v>
      </c>
      <c r="V226">
        <v>0.64580978617162899</v>
      </c>
      <c r="W226">
        <v>221.95</v>
      </c>
      <c r="X226">
        <v>228.42</v>
      </c>
      <c r="Y226">
        <v>221.95</v>
      </c>
      <c r="Z226">
        <v>240.29</v>
      </c>
      <c r="AA226">
        <v>221.95</v>
      </c>
      <c r="AB226">
        <v>240.29</v>
      </c>
      <c r="AC226" s="1">
        <f>(Table2[[#This Row],[Close Price]]/Table2[[#This Row],[Day Low]])-1</f>
        <v>3.9198017571524524E-3</v>
      </c>
      <c r="AD226" s="1">
        <f>(Table2[[#This Row],[Day High]]/Table2[[#This Row],[Close Price]])-1</f>
        <v>2.5132393860515245E-2</v>
      </c>
      <c r="AE226" s="1">
        <f>(Table2[[#This Row],[Close Price]]/Table2[[#This Row],[Current Week Low]])-1</f>
        <v>3.9198017571524524E-3</v>
      </c>
      <c r="AF226" s="1">
        <f>(Table2[[#This Row],[Current Week High]]/Table2[[#This Row],[Close Price]])-1</f>
        <v>7.8404092989857288E-2</v>
      </c>
      <c r="AG226" s="1">
        <f>(Table2[[#This Row],[Close Price]]/Table2[[#This Row],[Current Month Low]])-1</f>
        <v>3.9198017571524524E-3</v>
      </c>
      <c r="AH226" s="1">
        <f>(Table2[[#This Row],[Current Month High]]/Table2[[#This Row],[Close Price]])-1</f>
        <v>7.8404092989857288E-2</v>
      </c>
      <c r="AI226">
        <v>10.537653711516</v>
      </c>
      <c r="AJ226">
        <v>91.838140335772593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-0.01</v>
      </c>
      <c r="AM226" t="s">
        <v>3174</v>
      </c>
      <c r="AN226">
        <v>-5.64</v>
      </c>
      <c r="AO226" t="s">
        <v>3174</v>
      </c>
      <c r="AP226">
        <v>9.9475740971255E-2</v>
      </c>
      <c r="AQ226">
        <f>(Table2[[#This Row],[Sharpe Ratio]]-AVERAGE(Table2[Sharpe Ratio]))/_xlfn.STDEV.P(Table2[Sharpe Ratio])</f>
        <v>0.42276216413971474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-0.43415570992919877</v>
      </c>
      <c r="AS226">
        <f>_xlfn.RANK.AVG(Table2[[#This Row],[1Y Return vs Nifty Z-Score]],Table2[1Y Return vs Nifty Z-Score])</f>
        <v>178</v>
      </c>
      <c r="AT226">
        <f>_xlfn.RANK.AVG(Table2[[#This Row],[6M Return vs Nifty Z-Score]],Table2[6M Return vs Nifty Z-Score])</f>
        <v>391</v>
      </c>
      <c r="AU226">
        <f>_xlfn.RANK.AVG(Table2[[#This Row],[Sharpe Ratio Z-Score]],Table2[Sharpe Ratio Z-Score])</f>
        <v>231</v>
      </c>
      <c r="AV226">
        <f>(Table2[[#This Row],[Rank 1Y]]+Table2[[#This Row],[Rank 6M]]+Table2[[#This Row],[Rank Sharpe]])/3</f>
        <v>266.66666666666669</v>
      </c>
    </row>
    <row r="227" spans="1:48" x14ac:dyDescent="0.3">
      <c r="A227" t="s">
        <v>277</v>
      </c>
      <c r="B227" t="s">
        <v>278</v>
      </c>
      <c r="C227" t="s">
        <v>3135</v>
      </c>
      <c r="D227" t="s">
        <v>106</v>
      </c>
      <c r="E227">
        <v>96522.739441244994</v>
      </c>
      <c r="F227">
        <v>96.09</v>
      </c>
      <c r="G227">
        <v>53.556186804034702</v>
      </c>
      <c r="H227">
        <f>(Table2[[#This Row],[1Y Return vs Nifty]]-AVERAGE(Table2[1Y Return vs Nifty]))/_xlfn.STDEV.P(Table2[1Y Return vs Nifty])</f>
        <v>0.48667797191259848</v>
      </c>
      <c r="I227">
        <v>-4.7998377627884796</v>
      </c>
      <c r="J227">
        <f>(Table2[[#This Row],[1M Return vs Nifty]]-AVERAGE(Table2[1M Return vs Nifty]))/_xlfn.STDEV.P(Table2[1M Return vs Nifty])</f>
        <v>-0.57894334701280392</v>
      </c>
      <c r="K227">
        <v>-5.5651439304807004</v>
      </c>
      <c r="L227">
        <f>(Table2[[#This Row],[6M Return vs Nifty]]-AVERAGE(Table2[6M Return vs Nifty]))/_xlfn.STDEV.P(Table2[6M Return vs Nifty])</f>
        <v>-0.59962835413038995</v>
      </c>
      <c r="M227">
        <v>4.3691169438198196</v>
      </c>
      <c r="N227">
        <f>(Table2[[#This Row],[1W Return vs Nifty]]-AVERAGE(Table2[1W Return vs Nifty]))/_xlfn.STDEV.P(Table2[1W Return vs Nifty])</f>
        <v>0.35139303659745891</v>
      </c>
      <c r="O227">
        <v>97.66</v>
      </c>
      <c r="P227">
        <v>99.227412405106904</v>
      </c>
      <c r="Q227">
        <v>88.647229212970402</v>
      </c>
      <c r="R227">
        <v>41.7253175983628</v>
      </c>
      <c r="S227" s="1">
        <f>(Table2[[#This Row],[Close Price]]-Table2[[#This Row],[20D EMA]])/Table2[[#This Row],[20D EMA]]</f>
        <v>-1.6076182674585226E-2</v>
      </c>
      <c r="T227" s="1">
        <f>(Table2[[#This Row],[Close Price]]-Table2[[#This Row],[50D EMA]])/Table2[[#This Row],[50D EMA]]</f>
        <v>-3.1618403917438323E-2</v>
      </c>
      <c r="U227" s="1">
        <f>(Table2[[#This Row],[Close Price]]-Table2[[#This Row],[200D EMA]])/Table2[[#This Row],[200D EMA]]</f>
        <v>8.3959429449833436E-2</v>
      </c>
      <c r="V227">
        <v>0.50087374657038297</v>
      </c>
      <c r="W227">
        <v>95.5</v>
      </c>
      <c r="X227">
        <v>98.43</v>
      </c>
      <c r="Y227">
        <v>95.5</v>
      </c>
      <c r="Z227">
        <v>100.5</v>
      </c>
      <c r="AA227">
        <v>95.5</v>
      </c>
      <c r="AB227">
        <v>100.5</v>
      </c>
      <c r="AC227" s="1">
        <f>(Table2[[#This Row],[Close Price]]/Table2[[#This Row],[Day Low]])-1</f>
        <v>6.1780104712041428E-3</v>
      </c>
      <c r="AD227" s="1">
        <f>(Table2[[#This Row],[Day High]]/Table2[[#This Row],[Close Price]])-1</f>
        <v>2.4352169840774263E-2</v>
      </c>
      <c r="AE227" s="1">
        <f>(Table2[[#This Row],[Close Price]]/Table2[[#This Row],[Current Week Low]])-1</f>
        <v>6.1780104712041428E-3</v>
      </c>
      <c r="AF227" s="1">
        <f>(Table2[[#This Row],[Current Week High]]/Table2[[#This Row],[Close Price]])-1</f>
        <v>4.5894473930689905E-2</v>
      </c>
      <c r="AG227" s="1">
        <f>(Table2[[#This Row],[Close Price]]/Table2[[#This Row],[Current Month Low]])-1</f>
        <v>6.1780104712041428E-3</v>
      </c>
      <c r="AH227" s="1">
        <f>(Table2[[#This Row],[Current Month High]]/Table2[[#This Row],[Close Price]])-1</f>
        <v>4.5894473930689905E-2</v>
      </c>
      <c r="AI227">
        <v>23.2178166302424</v>
      </c>
      <c r="AJ227">
        <v>98.533057851239604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-0.08</v>
      </c>
      <c r="AM227" t="s">
        <v>3174</v>
      </c>
      <c r="AN227">
        <v>0.16</v>
      </c>
      <c r="AO227" t="s">
        <v>3176</v>
      </c>
      <c r="AP227">
        <v>0.14992229994794201</v>
      </c>
      <c r="AQ227">
        <f>(Table2[[#This Row],[Sharpe Ratio]]-AVERAGE(Table2[Sharpe Ratio]))/_xlfn.STDEV.P(Table2[Sharpe Ratio])</f>
        <v>1.0097299495356022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173</v>
      </c>
      <c r="AT227">
        <f>_xlfn.RANK.AVG(Table2[[#This Row],[6M Return vs Nifty Z-Score]],Table2[6M Return vs Nifty Z-Score])</f>
        <v>514</v>
      </c>
      <c r="AU227">
        <f>_xlfn.RANK.AVG(Table2[[#This Row],[Sharpe Ratio Z-Score]],Table2[Sharpe Ratio Z-Score])</f>
        <v>114</v>
      </c>
      <c r="AV227">
        <f>(Table2[[#This Row],[Rank 1Y]]+Table2[[#This Row],[Rank 6M]]+Table2[[#This Row],[Rank Sharpe]])/3</f>
        <v>267</v>
      </c>
    </row>
    <row r="228" spans="1:48" x14ac:dyDescent="0.3">
      <c r="A228" t="s">
        <v>372</v>
      </c>
      <c r="B228" t="s">
        <v>373</v>
      </c>
      <c r="C228" t="s">
        <v>3142</v>
      </c>
      <c r="D228" t="s">
        <v>141</v>
      </c>
      <c r="E228">
        <v>63530.400859825</v>
      </c>
      <c r="F228">
        <v>1747.25</v>
      </c>
      <c r="G228">
        <v>25.899673561350198</v>
      </c>
      <c r="H228">
        <f>(Table2[[#This Row],[1Y Return vs Nifty]]-AVERAGE(Table2[1Y Return vs Nifty]))/_xlfn.STDEV.P(Table2[1Y Return vs Nifty])</f>
        <v>1.8361561124187541E-2</v>
      </c>
      <c r="I228">
        <v>-0.14814943736799499</v>
      </c>
      <c r="J228">
        <f>(Table2[[#This Row],[1M Return vs Nifty]]-AVERAGE(Table2[1M Return vs Nifty]))/_xlfn.STDEV.P(Table2[1M Return vs Nifty])</f>
        <v>-0.17721348380948665</v>
      </c>
      <c r="K228">
        <v>18.442978946494598</v>
      </c>
      <c r="L228">
        <f>(Table2[[#This Row],[6M Return vs Nifty]]-AVERAGE(Table2[6M Return vs Nifty]))/_xlfn.STDEV.P(Table2[6M Return vs Nifty])</f>
        <v>0.18115751561678201</v>
      </c>
      <c r="M228">
        <v>5.0509813272887403</v>
      </c>
      <c r="N228">
        <f>(Table2[[#This Row],[1W Return vs Nifty]]-AVERAGE(Table2[1W Return vs Nifty]))/_xlfn.STDEV.P(Table2[1W Return vs Nifty])</f>
        <v>0.47884680536278501</v>
      </c>
      <c r="O228">
        <v>1755.48</v>
      </c>
      <c r="P228">
        <v>1750.39203234567</v>
      </c>
      <c r="Q228">
        <v>1569.4116094835699</v>
      </c>
      <c r="R228">
        <v>46.967154764272699</v>
      </c>
      <c r="S228" s="1">
        <f>(Table2[[#This Row],[Close Price]]-Table2[[#This Row],[20D EMA]])/Table2[[#This Row],[20D EMA]]</f>
        <v>-4.6881764531638177E-3</v>
      </c>
      <c r="T228" s="1">
        <f>(Table2[[#This Row],[Close Price]]-Table2[[#This Row],[50D EMA]])/Table2[[#This Row],[50D EMA]]</f>
        <v>-1.7950449314257039E-3</v>
      </c>
      <c r="U228" s="1">
        <f>(Table2[[#This Row],[Close Price]]-Table2[[#This Row],[200D EMA]])/Table2[[#This Row],[200D EMA]]</f>
        <v>0.11331532750350275</v>
      </c>
      <c r="V228">
        <v>0.67004983489671899</v>
      </c>
      <c r="W228">
        <v>1719.05</v>
      </c>
      <c r="X228">
        <v>1787.5</v>
      </c>
      <c r="Y228">
        <v>1719.05</v>
      </c>
      <c r="Z228">
        <v>1797.6</v>
      </c>
      <c r="AA228">
        <v>1719.05</v>
      </c>
      <c r="AB228">
        <v>1797.6</v>
      </c>
      <c r="AC228" s="1">
        <f>(Table2[[#This Row],[Close Price]]/Table2[[#This Row],[Day Low]])-1</f>
        <v>1.6404409412175358E-2</v>
      </c>
      <c r="AD228" s="1">
        <f>(Table2[[#This Row],[Day High]]/Table2[[#This Row],[Close Price]])-1</f>
        <v>2.3036199742452412E-2</v>
      </c>
      <c r="AE228" s="1">
        <f>(Table2[[#This Row],[Close Price]]/Table2[[#This Row],[Current Week Low]])-1</f>
        <v>1.6404409412175358E-2</v>
      </c>
      <c r="AF228" s="1">
        <f>(Table2[[#This Row],[Current Week High]]/Table2[[#This Row],[Close Price]])-1</f>
        <v>2.8816711975962139E-2</v>
      </c>
      <c r="AG228" s="1">
        <f>(Table2[[#This Row],[Close Price]]/Table2[[#This Row],[Current Month Low]])-1</f>
        <v>1.6404409412175358E-2</v>
      </c>
      <c r="AH228" s="1">
        <f>(Table2[[#This Row],[Current Month High]]/Table2[[#This Row],[Close Price]])-1</f>
        <v>2.8816711975962139E-2</v>
      </c>
      <c r="AI228">
        <v>11.7785090857061</v>
      </c>
      <c r="AJ228">
        <v>66.230615545618804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0.02</v>
      </c>
      <c r="AM228" t="s">
        <v>3176</v>
      </c>
      <c r="AN228">
        <v>0.14000000000000001</v>
      </c>
      <c r="AO228" t="s">
        <v>3176</v>
      </c>
      <c r="AP228">
        <v>9.2734437254332003E-2</v>
      </c>
      <c r="AQ228">
        <f>(Table2[[#This Row],[Sharpe Ratio]]-AVERAGE(Table2[Sharpe Ratio]))/_xlfn.STDEV.P(Table2[Sharpe Ratio])</f>
        <v>0.34432414589486315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0.84547654418913099</v>
      </c>
      <c r="AS228">
        <f>_xlfn.RANK.AVG(Table2[[#This Row],[1Y Return vs Nifty Z-Score]],Table2[1Y Return vs Nifty Z-Score])</f>
        <v>289</v>
      </c>
      <c r="AT228">
        <f>_xlfn.RANK.AVG(Table2[[#This Row],[6M Return vs Nifty Z-Score]],Table2[6M Return vs Nifty Z-Score])</f>
        <v>267</v>
      </c>
      <c r="AU228">
        <f>_xlfn.RANK.AVG(Table2[[#This Row],[Sharpe Ratio Z-Score]],Table2[Sharpe Ratio Z-Score])</f>
        <v>247</v>
      </c>
      <c r="AV228">
        <f>(Table2[[#This Row],[Rank 1Y]]+Table2[[#This Row],[Rank 6M]]+Table2[[#This Row],[Rank Sharpe]])/3</f>
        <v>267.66666666666669</v>
      </c>
    </row>
    <row r="229" spans="1:48" x14ac:dyDescent="0.3">
      <c r="A229" t="s">
        <v>1028</v>
      </c>
      <c r="B229" t="s">
        <v>1029</v>
      </c>
      <c r="C229" t="s">
        <v>3140</v>
      </c>
      <c r="D229" t="s">
        <v>255</v>
      </c>
      <c r="E229">
        <v>13592.075919999999</v>
      </c>
      <c r="F229">
        <v>4305.6499999999996</v>
      </c>
      <c r="G229">
        <v>8.4663711927716694</v>
      </c>
      <c r="H229">
        <f>(Table2[[#This Row],[1Y Return vs Nifty]]-AVERAGE(Table2[1Y Return vs Nifty]))/_xlfn.STDEV.P(Table2[1Y Return vs Nifty])</f>
        <v>-0.27684201431572664</v>
      </c>
      <c r="I229">
        <v>1.5707461115233601</v>
      </c>
      <c r="J229">
        <f>(Table2[[#This Row],[1M Return vs Nifty]]-AVERAGE(Table2[1M Return vs Nifty]))/_xlfn.STDEV.P(Table2[1M Return vs Nifty])</f>
        <v>-2.8765947042393589E-2</v>
      </c>
      <c r="K229">
        <v>9.2261870411653408</v>
      </c>
      <c r="L229">
        <f>(Table2[[#This Row],[6M Return vs Nifty]]-AVERAGE(Table2[6M Return vs Nifty]))/_xlfn.STDEV.P(Table2[6M Return vs Nifty])</f>
        <v>-0.11858857119547617</v>
      </c>
      <c r="M229">
        <v>2.2453570182347602</v>
      </c>
      <c r="N229">
        <f>(Table2[[#This Row],[1W Return vs Nifty]]-AVERAGE(Table2[1W Return vs Nifty]))/_xlfn.STDEV.P(Table2[1W Return vs Nifty])</f>
        <v>-4.5579166425551605E-2</v>
      </c>
      <c r="O229">
        <v>4218.99</v>
      </c>
      <c r="P229">
        <v>4245.0626594606301</v>
      </c>
      <c r="Q229">
        <v>3881.0931312634002</v>
      </c>
      <c r="R229">
        <v>69.163288188169702</v>
      </c>
      <c r="S229" s="1">
        <f>(Table2[[#This Row],[Close Price]]-Table2[[#This Row],[20D EMA]])/Table2[[#This Row],[20D EMA]]</f>
        <v>2.0540461105620033E-2</v>
      </c>
      <c r="T229" s="1">
        <f>(Table2[[#This Row],[Close Price]]-Table2[[#This Row],[50D EMA]])/Table2[[#This Row],[50D EMA]]</f>
        <v>1.4272425497499635E-2</v>
      </c>
      <c r="U229" s="1">
        <f>(Table2[[#This Row],[Close Price]]-Table2[[#This Row],[200D EMA]])/Table2[[#This Row],[200D EMA]]</f>
        <v>0.10939105411221986</v>
      </c>
      <c r="V229">
        <v>0.67733550158844302</v>
      </c>
      <c r="W229">
        <v>4267.25</v>
      </c>
      <c r="X229">
        <v>4377.1499999999996</v>
      </c>
      <c r="Y229">
        <v>4170.55</v>
      </c>
      <c r="Z229">
        <v>4385</v>
      </c>
      <c r="AA229">
        <v>4170.55</v>
      </c>
      <c r="AB229">
        <v>4385</v>
      </c>
      <c r="AC229" s="1">
        <f>(Table2[[#This Row],[Close Price]]/Table2[[#This Row],[Day Low]])-1</f>
        <v>8.9987696994551225E-3</v>
      </c>
      <c r="AD229" s="1">
        <f>(Table2[[#This Row],[Day High]]/Table2[[#This Row],[Close Price]])-1</f>
        <v>1.6606087350341969E-2</v>
      </c>
      <c r="AE229" s="1">
        <f>(Table2[[#This Row],[Close Price]]/Table2[[#This Row],[Current Week Low]])-1</f>
        <v>3.2393808970039739E-2</v>
      </c>
      <c r="AF229" s="1">
        <f>(Table2[[#This Row],[Current Week High]]/Table2[[#This Row],[Close Price]])-1</f>
        <v>1.8429273164330739E-2</v>
      </c>
      <c r="AG229" s="1">
        <f>(Table2[[#This Row],[Close Price]]/Table2[[#This Row],[Current Month Low]])-1</f>
        <v>3.2393808970039739E-2</v>
      </c>
      <c r="AH229" s="1">
        <f>(Table2[[#This Row],[Current Month High]]/Table2[[#This Row],[Close Price]])-1</f>
        <v>1.8429273164330739E-2</v>
      </c>
      <c r="AI229">
        <v>16.126484967426499</v>
      </c>
      <c r="AJ229">
        <v>56.001811594202799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-0.1</v>
      </c>
      <c r="AM229" t="s">
        <v>3174</v>
      </c>
      <c r="AN229">
        <v>4.91</v>
      </c>
      <c r="AO229" t="s">
        <v>3176</v>
      </c>
      <c r="AP229">
        <v>0.19113134643882301</v>
      </c>
      <c r="AQ229">
        <f>(Table2[[#This Row],[Sharpe Ratio]]-AVERAGE(Table2[Sharpe Ratio]))/_xlfn.STDEV.P(Table2[Sharpe Ratio])</f>
        <v>1.4892152355034087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388</v>
      </c>
      <c r="AT229">
        <f>_xlfn.RANK.AVG(Table2[[#This Row],[6M Return vs Nifty Z-Score]],Table2[6M Return vs Nifty Z-Score])</f>
        <v>365</v>
      </c>
      <c r="AU229">
        <f>_xlfn.RANK.AVG(Table2[[#This Row],[Sharpe Ratio Z-Score]],Table2[Sharpe Ratio Z-Score])</f>
        <v>52</v>
      </c>
      <c r="AV229">
        <f>(Table2[[#This Row],[Rank 1Y]]+Table2[[#This Row],[Rank 6M]]+Table2[[#This Row],[Rank Sharpe]])/3</f>
        <v>268.33333333333331</v>
      </c>
    </row>
    <row r="230" spans="1:48" x14ac:dyDescent="0.3">
      <c r="A230" t="s">
        <v>1087</v>
      </c>
      <c r="B230" t="s">
        <v>1088</v>
      </c>
      <c r="C230" t="s">
        <v>3141</v>
      </c>
      <c r="D230" t="s">
        <v>412</v>
      </c>
      <c r="E230">
        <v>11947.7446065</v>
      </c>
      <c r="F230">
        <v>256.5</v>
      </c>
      <c r="G230">
        <v>56.620007517570301</v>
      </c>
      <c r="H230">
        <f>(Table2[[#This Row],[1Y Return vs Nifty]]-AVERAGE(Table2[1Y Return vs Nifty]))/_xlfn.STDEV.P(Table2[1Y Return vs Nifty])</f>
        <v>0.53855860875468886</v>
      </c>
      <c r="I230">
        <v>-5.8630289128712301</v>
      </c>
      <c r="J230">
        <f>(Table2[[#This Row],[1M Return vs Nifty]]-AVERAGE(Table2[1M Return vs Nifty]))/_xlfn.STDEV.P(Table2[1M Return vs Nifty])</f>
        <v>-0.67076283391772518</v>
      </c>
      <c r="K230">
        <v>2.6885001627762302</v>
      </c>
      <c r="L230">
        <f>(Table2[[#This Row],[6M Return vs Nifty]]-AVERAGE(Table2[6M Return vs Nifty]))/_xlfn.STDEV.P(Table2[6M Return vs Nifty])</f>
        <v>-0.33120550762298656</v>
      </c>
      <c r="M230">
        <v>0.92207275952565604</v>
      </c>
      <c r="N230">
        <f>(Table2[[#This Row],[1W Return vs Nifty]]-AVERAGE(Table2[1W Return vs Nifty]))/_xlfn.STDEV.P(Table2[1W Return vs Nifty])</f>
        <v>-0.29292683556509025</v>
      </c>
      <c r="O230">
        <v>269.64999999999998</v>
      </c>
      <c r="P230">
        <v>269.73522457798703</v>
      </c>
      <c r="Q230">
        <v>228.91520189700401</v>
      </c>
      <c r="R230">
        <v>27.883807142262398</v>
      </c>
      <c r="S230" s="1">
        <f>(Table2[[#This Row],[Close Price]]-Table2[[#This Row],[20D EMA]])/Table2[[#This Row],[20D EMA]]</f>
        <v>-4.8766920081587166E-2</v>
      </c>
      <c r="T230" s="1">
        <f>(Table2[[#This Row],[Close Price]]-Table2[[#This Row],[50D EMA]])/Table2[[#This Row],[50D EMA]]</f>
        <v>-4.9067468287444231E-2</v>
      </c>
      <c r="U230" s="1">
        <f>(Table2[[#This Row],[Close Price]]-Table2[[#This Row],[200D EMA]])/Table2[[#This Row],[200D EMA]]</f>
        <v>0.12050225530852791</v>
      </c>
      <c r="V230">
        <v>0.28604479706494901</v>
      </c>
      <c r="W230">
        <v>255.65</v>
      </c>
      <c r="X230">
        <v>265</v>
      </c>
      <c r="Y230">
        <v>255.65</v>
      </c>
      <c r="Z230">
        <v>276.39999999999998</v>
      </c>
      <c r="AA230">
        <v>255.65</v>
      </c>
      <c r="AB230">
        <v>276.39999999999998</v>
      </c>
      <c r="AC230" s="1">
        <f>(Table2[[#This Row],[Close Price]]/Table2[[#This Row],[Day Low]])-1</f>
        <v>3.3248582045766195E-3</v>
      </c>
      <c r="AD230" s="1">
        <f>(Table2[[#This Row],[Day High]]/Table2[[#This Row],[Close Price]])-1</f>
        <v>3.3138401559454245E-2</v>
      </c>
      <c r="AE230" s="1">
        <f>(Table2[[#This Row],[Close Price]]/Table2[[#This Row],[Current Week Low]])-1</f>
        <v>3.3248582045766195E-3</v>
      </c>
      <c r="AF230" s="1">
        <f>(Table2[[#This Row],[Current Week High]]/Table2[[#This Row],[Close Price]])-1</f>
        <v>7.7582846003898531E-2</v>
      </c>
      <c r="AG230" s="1">
        <f>(Table2[[#This Row],[Close Price]]/Table2[[#This Row],[Current Month Low]])-1</f>
        <v>3.3248582045766195E-3</v>
      </c>
      <c r="AH230" s="1">
        <f>(Table2[[#This Row],[Current Month High]]/Table2[[#This Row],[Close Price]])-1</f>
        <v>7.7582846003898531E-2</v>
      </c>
      <c r="AI230">
        <v>49.785575048732902</v>
      </c>
      <c r="AJ230">
        <v>99.6108949416342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-0.09</v>
      </c>
      <c r="AM230" t="s">
        <v>3174</v>
      </c>
      <c r="AN230">
        <v>-5.84</v>
      </c>
      <c r="AO230" t="s">
        <v>3174</v>
      </c>
      <c r="AP230">
        <v>0.106826225346947</v>
      </c>
      <c r="AQ230">
        <f>(Table2[[#This Row],[Sharpe Ratio]]-AVERAGE(Table2[Sharpe Ratio]))/_xlfn.STDEV.P(Table2[Sharpe Ratio])</f>
        <v>0.50828826588197373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161</v>
      </c>
      <c r="AT230">
        <f>_xlfn.RANK.AVG(Table2[[#This Row],[6M Return vs Nifty Z-Score]],Table2[6M Return vs Nifty Z-Score])</f>
        <v>436</v>
      </c>
      <c r="AU230">
        <f>_xlfn.RANK.AVG(Table2[[#This Row],[Sharpe Ratio Z-Score]],Table2[Sharpe Ratio Z-Score])</f>
        <v>210</v>
      </c>
      <c r="AV230">
        <f>(Table2[[#This Row],[Rank 1Y]]+Table2[[#This Row],[Rank 6M]]+Table2[[#This Row],[Rank Sharpe]])/3</f>
        <v>269</v>
      </c>
    </row>
    <row r="231" spans="1:48" x14ac:dyDescent="0.3">
      <c r="A231" t="s">
        <v>1030</v>
      </c>
      <c r="B231" t="s">
        <v>1031</v>
      </c>
      <c r="C231" t="s">
        <v>3140</v>
      </c>
      <c r="D231" t="s">
        <v>46</v>
      </c>
      <c r="E231">
        <v>13512.100098880001</v>
      </c>
      <c r="F231">
        <v>735.1</v>
      </c>
      <c r="G231">
        <v>14.220020236024</v>
      </c>
      <c r="H231">
        <f>(Table2[[#This Row],[1Y Return vs Nifty]]-AVERAGE(Table2[1Y Return vs Nifty]))/_xlfn.STDEV.P(Table2[1Y Return vs Nifty])</f>
        <v>-0.17941367093679966</v>
      </c>
      <c r="I231">
        <v>9.1773076881354001</v>
      </c>
      <c r="J231">
        <f>(Table2[[#This Row],[1M Return vs Nifty]]-AVERAGE(Table2[1M Return vs Nifty]))/_xlfn.STDEV.P(Table2[1M Return vs Nifty])</f>
        <v>0.62815316013870504</v>
      </c>
      <c r="K231">
        <v>35.344020939551399</v>
      </c>
      <c r="L231">
        <f>(Table2[[#This Row],[6M Return vs Nifty]]-AVERAGE(Table2[6M Return vs Nifty]))/_xlfn.STDEV.P(Table2[6M Return vs Nifty])</f>
        <v>0.73080876656226457</v>
      </c>
      <c r="M231">
        <v>-1.76086872594892</v>
      </c>
      <c r="N231">
        <f>(Table2[[#This Row],[1W Return vs Nifty]]-AVERAGE(Table2[1W Return vs Nifty]))/_xlfn.STDEV.P(Table2[1W Return vs Nifty])</f>
        <v>-0.79442099186774617</v>
      </c>
      <c r="O231">
        <v>740.26</v>
      </c>
      <c r="P231">
        <v>709.82663629243405</v>
      </c>
      <c r="Q231">
        <v>605.292578903243</v>
      </c>
      <c r="R231">
        <v>43.980618639426702</v>
      </c>
      <c r="S231" s="1">
        <f>(Table2[[#This Row],[Close Price]]-Table2[[#This Row],[20D EMA]])/Table2[[#This Row],[20D EMA]]</f>
        <v>-6.9705238699915816E-3</v>
      </c>
      <c r="T231" s="1">
        <f>(Table2[[#This Row],[Close Price]]-Table2[[#This Row],[50D EMA]])/Table2[[#This Row],[50D EMA]]</f>
        <v>3.5604980731032847E-2</v>
      </c>
      <c r="U231" s="1">
        <f>(Table2[[#This Row],[Close Price]]-Table2[[#This Row],[200D EMA]])/Table2[[#This Row],[200D EMA]]</f>
        <v>0.21445401054141613</v>
      </c>
      <c r="V231">
        <v>1.0550897745005601</v>
      </c>
      <c r="W231">
        <v>732.05</v>
      </c>
      <c r="X231">
        <v>757</v>
      </c>
      <c r="Y231">
        <v>732.05</v>
      </c>
      <c r="Z231">
        <v>773.9</v>
      </c>
      <c r="AA231">
        <v>732.05</v>
      </c>
      <c r="AB231">
        <v>773.9</v>
      </c>
      <c r="AC231" s="1">
        <f>(Table2[[#This Row],[Close Price]]/Table2[[#This Row],[Day Low]])-1</f>
        <v>4.1663820777271265E-3</v>
      </c>
      <c r="AD231" s="1">
        <f>(Table2[[#This Row],[Day High]]/Table2[[#This Row],[Close Price]])-1</f>
        <v>2.9791865052373856E-2</v>
      </c>
      <c r="AE231" s="1">
        <f>(Table2[[#This Row],[Close Price]]/Table2[[#This Row],[Current Week Low]])-1</f>
        <v>4.1663820777271265E-3</v>
      </c>
      <c r="AF231" s="1">
        <f>(Table2[[#This Row],[Current Week High]]/Table2[[#This Row],[Close Price]])-1</f>
        <v>5.2781934430689681E-2</v>
      </c>
      <c r="AG231" s="1">
        <f>(Table2[[#This Row],[Close Price]]/Table2[[#This Row],[Current Month Low]])-1</f>
        <v>4.1663820777271265E-3</v>
      </c>
      <c r="AH231" s="1">
        <f>(Table2[[#This Row],[Current Month High]]/Table2[[#This Row],[Close Price]])-1</f>
        <v>5.2781934430689681E-2</v>
      </c>
      <c r="AI231">
        <v>10.590395864508199</v>
      </c>
      <c r="AJ231">
        <v>64.084821428571402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0.04</v>
      </c>
      <c r="AM231" t="s">
        <v>3176</v>
      </c>
      <c r="AN231">
        <v>-6.53</v>
      </c>
      <c r="AO231" t="s">
        <v>3174</v>
      </c>
      <c r="AP231">
        <v>7.4471164184904001E-2</v>
      </c>
      <c r="AQ231">
        <f>(Table2[[#This Row],[Sharpe Ratio]]-AVERAGE(Table2[Sharpe Ratio]))/_xlfn.STDEV.P(Table2[Sharpe Ratio])</f>
        <v>0.13182297306766314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0.51695023696408693</v>
      </c>
      <c r="AS231">
        <f>_xlfn.RANK.AVG(Table2[[#This Row],[1Y Return vs Nifty Z-Score]],Table2[1Y Return vs Nifty Z-Score])</f>
        <v>350</v>
      </c>
      <c r="AT231">
        <f>_xlfn.RANK.AVG(Table2[[#This Row],[6M Return vs Nifty Z-Score]],Table2[6M Return vs Nifty Z-Score])</f>
        <v>145</v>
      </c>
      <c r="AU231">
        <f>_xlfn.RANK.AVG(Table2[[#This Row],[Sharpe Ratio Z-Score]],Table2[Sharpe Ratio Z-Score])</f>
        <v>314</v>
      </c>
      <c r="AV231">
        <f>(Table2[[#This Row],[Rank 1Y]]+Table2[[#This Row],[Rank 6M]]+Table2[[#This Row],[Rank Sharpe]])/3</f>
        <v>269.66666666666669</v>
      </c>
    </row>
    <row r="232" spans="1:48" x14ac:dyDescent="0.3">
      <c r="A232" t="s">
        <v>58</v>
      </c>
      <c r="B232" t="s">
        <v>59</v>
      </c>
      <c r="C232" t="s">
        <v>3134</v>
      </c>
      <c r="D232" t="s">
        <v>60</v>
      </c>
      <c r="E232">
        <v>386253.57513220003</v>
      </c>
      <c r="F232">
        <v>1049.3499999999999</v>
      </c>
      <c r="G232">
        <v>48.473449974712601</v>
      </c>
      <c r="H232">
        <f>(Table2[[#This Row],[1Y Return vs Nifty]]-AVERAGE(Table2[1Y Return vs Nifty]))/_xlfn.STDEV.P(Table2[1Y Return vs Nifty])</f>
        <v>0.40061039542517479</v>
      </c>
      <c r="I232">
        <v>-2.0828025547273299</v>
      </c>
      <c r="J232">
        <f>(Table2[[#This Row],[1M Return vs Nifty]]-AVERAGE(Table2[1M Return vs Nifty]))/_xlfn.STDEV.P(Table2[1M Return vs Nifty])</f>
        <v>-0.34429431077189543</v>
      </c>
      <c r="K232">
        <v>-7.4665174743172402</v>
      </c>
      <c r="L232">
        <f>(Table2[[#This Row],[6M Return vs Nifty]]-AVERAGE(Table2[6M Return vs Nifty]))/_xlfn.STDEV.P(Table2[6M Return vs Nifty])</f>
        <v>-0.66146432538670308</v>
      </c>
      <c r="M232">
        <v>-2.3327661303052198</v>
      </c>
      <c r="N232">
        <f>(Table2[[#This Row],[1W Return vs Nifty]]-AVERAGE(Table2[1W Return vs Nifty]))/_xlfn.STDEV.P(Table2[1W Return vs Nifty])</f>
        <v>-0.90131978479412633</v>
      </c>
      <c r="O232">
        <v>1077.4000000000001</v>
      </c>
      <c r="P232">
        <v>1054.7205427501699</v>
      </c>
      <c r="Q232">
        <v>931.96036364535098</v>
      </c>
      <c r="R232">
        <v>34.360511614682999</v>
      </c>
      <c r="S232" s="1">
        <f>(Table2[[#This Row],[Close Price]]-Table2[[#This Row],[20D EMA]])/Table2[[#This Row],[20D EMA]]</f>
        <v>-2.6034898830518079E-2</v>
      </c>
      <c r="T232" s="1">
        <f>(Table2[[#This Row],[Close Price]]-Table2[[#This Row],[50D EMA]])/Table2[[#This Row],[50D EMA]]</f>
        <v>-5.0919106365050681E-3</v>
      </c>
      <c r="U232" s="1">
        <f>(Table2[[#This Row],[Close Price]]-Table2[[#This Row],[200D EMA]])/Table2[[#This Row],[200D EMA]]</f>
        <v>0.12595990230258386</v>
      </c>
      <c r="V232">
        <v>0.95673365266452004</v>
      </c>
      <c r="W232">
        <v>1040.5</v>
      </c>
      <c r="X232">
        <v>1072.95</v>
      </c>
      <c r="Y232">
        <v>1040.5</v>
      </c>
      <c r="Z232">
        <v>1105</v>
      </c>
      <c r="AA232">
        <v>1040.5</v>
      </c>
      <c r="AB232">
        <v>1105</v>
      </c>
      <c r="AC232" s="1">
        <f>(Table2[[#This Row],[Close Price]]/Table2[[#This Row],[Day Low]])-1</f>
        <v>8.505526189331869E-3</v>
      </c>
      <c r="AD232" s="1">
        <f>(Table2[[#This Row],[Day High]]/Table2[[#This Row],[Close Price]])-1</f>
        <v>2.2490112927050276E-2</v>
      </c>
      <c r="AE232" s="1">
        <f>(Table2[[#This Row],[Close Price]]/Table2[[#This Row],[Current Week Low]])-1</f>
        <v>8.505526189331869E-3</v>
      </c>
      <c r="AF232" s="1">
        <f>(Table2[[#This Row],[Current Week High]]/Table2[[#This Row],[Close Price]])-1</f>
        <v>5.3032829847048157E-2</v>
      </c>
      <c r="AG232" s="1">
        <f>(Table2[[#This Row],[Close Price]]/Table2[[#This Row],[Current Month Low]])-1</f>
        <v>8.505526189331869E-3</v>
      </c>
      <c r="AH232" s="1">
        <f>(Table2[[#This Row],[Current Month High]]/Table2[[#This Row],[Close Price]])-1</f>
        <v>5.3032829847048157E-2</v>
      </c>
      <c r="AI232">
        <v>12.3552675465764</v>
      </c>
      <c r="AJ232">
        <v>73.274438573315706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7.0000000000000007E-2</v>
      </c>
      <c r="AM232" t="s">
        <v>3176</v>
      </c>
      <c r="AN232">
        <v>-3.3</v>
      </c>
      <c r="AO232" t="s">
        <v>3174</v>
      </c>
      <c r="AP232">
        <v>0.17071606920301199</v>
      </c>
      <c r="AQ232">
        <f>(Table2[[#This Row],[Sharpe Ratio]]-AVERAGE(Table2[Sharpe Ratio]))/_xlfn.STDEV.P(Table2[Sharpe Ratio])</f>
        <v>1.2516745526416726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-0.2547934728858775</v>
      </c>
      <c r="AS232">
        <f>_xlfn.RANK.AVG(Table2[[#This Row],[1Y Return vs Nifty Z-Score]],Table2[1Y Return vs Nifty Z-Score])</f>
        <v>191</v>
      </c>
      <c r="AT232">
        <f>_xlfn.RANK.AVG(Table2[[#This Row],[6M Return vs Nifty Z-Score]],Table2[6M Return vs Nifty Z-Score])</f>
        <v>540</v>
      </c>
      <c r="AU232">
        <f>_xlfn.RANK.AVG(Table2[[#This Row],[Sharpe Ratio Z-Score]],Table2[Sharpe Ratio Z-Score])</f>
        <v>80</v>
      </c>
      <c r="AV232">
        <f>(Table2[[#This Row],[Rank 1Y]]+Table2[[#This Row],[Rank 6M]]+Table2[[#This Row],[Rank Sharpe]])/3</f>
        <v>270.33333333333331</v>
      </c>
    </row>
    <row r="233" spans="1:48" x14ac:dyDescent="0.3">
      <c r="A233" t="s">
        <v>345</v>
      </c>
      <c r="B233" t="s">
        <v>346</v>
      </c>
      <c r="C233" t="s">
        <v>3140</v>
      </c>
      <c r="D233" t="s">
        <v>197</v>
      </c>
      <c r="E233">
        <v>72764.667899280001</v>
      </c>
      <c r="F233">
        <v>247.8</v>
      </c>
      <c r="G233">
        <v>9.3912124371591901</v>
      </c>
      <c r="H233">
        <f>(Table2[[#This Row],[1Y Return vs Nifty]]-AVERAGE(Table2[1Y Return vs Nifty]))/_xlfn.STDEV.P(Table2[1Y Return vs Nifty])</f>
        <v>-0.26118138752882619</v>
      </c>
      <c r="I233">
        <v>-2.6179547003226502</v>
      </c>
      <c r="J233">
        <f>(Table2[[#This Row],[1M Return vs Nifty]]-AVERAGE(Table2[1M Return vs Nifty]))/_xlfn.STDEV.P(Table2[1M Return vs Nifty])</f>
        <v>-0.39051120734858863</v>
      </c>
      <c r="K233">
        <v>34.585422205103697</v>
      </c>
      <c r="L233">
        <f>(Table2[[#This Row],[6M Return vs Nifty]]-AVERAGE(Table2[6M Return vs Nifty]))/_xlfn.STDEV.P(Table2[6M Return vs Nifty])</f>
        <v>0.7061378176630112</v>
      </c>
      <c r="M233">
        <v>-4.7054135527155802E-2</v>
      </c>
      <c r="N233">
        <f>(Table2[[#This Row],[1W Return vs Nifty]]-AVERAGE(Table2[1W Return vs Nifty]))/_xlfn.STDEV.P(Table2[1W Return vs Nifty])</f>
        <v>-0.47407557742770068</v>
      </c>
      <c r="O233">
        <v>252.58</v>
      </c>
      <c r="P233">
        <v>244.53337211780499</v>
      </c>
      <c r="Q233">
        <v>210.16718399662199</v>
      </c>
      <c r="R233">
        <v>32.777254940153099</v>
      </c>
      <c r="S233" s="1">
        <f>(Table2[[#This Row],[Close Price]]-Table2[[#This Row],[20D EMA]])/Table2[[#This Row],[20D EMA]]</f>
        <v>-1.8924697125663161E-2</v>
      </c>
      <c r="T233" s="1">
        <f>(Table2[[#This Row],[Close Price]]-Table2[[#This Row],[50D EMA]])/Table2[[#This Row],[50D EMA]]</f>
        <v>1.3358617901123583E-2</v>
      </c>
      <c r="U233" s="1">
        <f>(Table2[[#This Row],[Close Price]]-Table2[[#This Row],[200D EMA]])/Table2[[#This Row],[200D EMA]]</f>
        <v>0.17906133244847064</v>
      </c>
      <c r="V233">
        <v>0.66372555145243906</v>
      </c>
      <c r="W233">
        <v>246.4</v>
      </c>
      <c r="X233">
        <v>251.9</v>
      </c>
      <c r="Y233">
        <v>246.4</v>
      </c>
      <c r="Z233">
        <v>258.10000000000002</v>
      </c>
      <c r="AA233">
        <v>246.4</v>
      </c>
      <c r="AB233">
        <v>258.10000000000002</v>
      </c>
      <c r="AC233" s="1">
        <f>(Table2[[#This Row],[Close Price]]/Table2[[#This Row],[Day Low]])-1</f>
        <v>5.6818181818181213E-3</v>
      </c>
      <c r="AD233" s="1">
        <f>(Table2[[#This Row],[Day High]]/Table2[[#This Row],[Close Price]])-1</f>
        <v>1.6545601291364065E-2</v>
      </c>
      <c r="AE233" s="1">
        <f>(Table2[[#This Row],[Close Price]]/Table2[[#This Row],[Current Week Low]])-1</f>
        <v>5.6818181818181213E-3</v>
      </c>
      <c r="AF233" s="1">
        <f>(Table2[[#This Row],[Current Week High]]/Table2[[#This Row],[Close Price]])-1</f>
        <v>4.1565778853914548E-2</v>
      </c>
      <c r="AG233" s="1">
        <f>(Table2[[#This Row],[Close Price]]/Table2[[#This Row],[Current Month Low]])-1</f>
        <v>5.6818181818181213E-3</v>
      </c>
      <c r="AH233" s="1">
        <f>(Table2[[#This Row],[Current Month High]]/Table2[[#This Row],[Close Price]])-1</f>
        <v>4.1565778853914548E-2</v>
      </c>
      <c r="AI233">
        <v>6.7998385794995704</v>
      </c>
      <c r="AJ233">
        <v>57.283402094573098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0.05</v>
      </c>
      <c r="AM233" t="s">
        <v>3176</v>
      </c>
      <c r="AN233">
        <v>-4.78</v>
      </c>
      <c r="AO233" t="s">
        <v>3174</v>
      </c>
      <c r="AP233">
        <v>8.1819362845422003E-2</v>
      </c>
      <c r="AQ233">
        <f>(Table2[[#This Row],[Sharpe Ratio]]-AVERAGE(Table2[Sharpe Ratio]))/_xlfn.STDEV.P(Table2[Sharpe Ratio])</f>
        <v>0.21732247951381195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-0.20230787512829235</v>
      </c>
      <c r="AS233">
        <f>_xlfn.RANK.AVG(Table2[[#This Row],[1Y Return vs Nifty Z-Score]],Table2[1Y Return vs Nifty Z-Score])</f>
        <v>381</v>
      </c>
      <c r="AT233">
        <f>_xlfn.RANK.AVG(Table2[[#This Row],[6M Return vs Nifty Z-Score]],Table2[6M Return vs Nifty Z-Score])</f>
        <v>150</v>
      </c>
      <c r="AU233">
        <f>_xlfn.RANK.AVG(Table2[[#This Row],[Sharpe Ratio Z-Score]],Table2[Sharpe Ratio Z-Score])</f>
        <v>282</v>
      </c>
      <c r="AV233">
        <f>(Table2[[#This Row],[Rank 1Y]]+Table2[[#This Row],[Rank 6M]]+Table2[[#This Row],[Rank Sharpe]])/3</f>
        <v>271</v>
      </c>
    </row>
    <row r="234" spans="1:48" x14ac:dyDescent="0.3">
      <c r="A234" t="s">
        <v>867</v>
      </c>
      <c r="B234" t="s">
        <v>868</v>
      </c>
      <c r="C234" t="s">
        <v>3127</v>
      </c>
      <c r="D234" t="s">
        <v>185</v>
      </c>
      <c r="E234">
        <v>18165.233374200001</v>
      </c>
      <c r="F234">
        <v>1839</v>
      </c>
      <c r="G234">
        <v>44.5357033602358</v>
      </c>
      <c r="H234">
        <f>(Table2[[#This Row],[1Y Return vs Nifty]]-AVERAGE(Table2[1Y Return vs Nifty]))/_xlfn.STDEV.P(Table2[1Y Return vs Nifty])</f>
        <v>0.33393129727191129</v>
      </c>
      <c r="I234">
        <v>1.16716536304397</v>
      </c>
      <c r="J234">
        <f>(Table2[[#This Row],[1M Return vs Nifty]]-AVERAGE(Table2[1M Return vs Nifty]))/_xlfn.STDEV.P(Table2[1M Return vs Nifty])</f>
        <v>-6.36200532369358E-2</v>
      </c>
      <c r="K234">
        <v>27.730736995127401</v>
      </c>
      <c r="L234">
        <f>(Table2[[#This Row],[6M Return vs Nifty]]-AVERAGE(Table2[6M Return vs Nifty]))/_xlfn.STDEV.P(Table2[6M Return vs Nifty])</f>
        <v>0.48321154471198313</v>
      </c>
      <c r="M234">
        <v>6.1304616152575102</v>
      </c>
      <c r="N234">
        <f>(Table2[[#This Row],[1W Return vs Nifty]]-AVERAGE(Table2[1W Return vs Nifty]))/_xlfn.STDEV.P(Table2[1W Return vs Nifty])</f>
        <v>0.68062275135010064</v>
      </c>
      <c r="O234">
        <v>1809.99</v>
      </c>
      <c r="P234">
        <v>1739.8894362727899</v>
      </c>
      <c r="Q234">
        <v>1477.5947161947399</v>
      </c>
      <c r="R234">
        <v>56.549208644864301</v>
      </c>
      <c r="S234" s="1">
        <f>(Table2[[#This Row],[Close Price]]-Table2[[#This Row],[20D EMA]])/Table2[[#This Row],[20D EMA]]</f>
        <v>1.6027712860292042E-2</v>
      </c>
      <c r="T234" s="1">
        <f>(Table2[[#This Row],[Close Price]]-Table2[[#This Row],[50D EMA]])/Table2[[#This Row],[50D EMA]]</f>
        <v>5.6963713705582245E-2</v>
      </c>
      <c r="U234" s="1">
        <f>(Table2[[#This Row],[Close Price]]-Table2[[#This Row],[200D EMA]])/Table2[[#This Row],[200D EMA]]</f>
        <v>0.24459026541187806</v>
      </c>
      <c r="V234">
        <v>0.57379155682205296</v>
      </c>
      <c r="W234">
        <v>1826.4</v>
      </c>
      <c r="X234">
        <v>1902.6</v>
      </c>
      <c r="Y234">
        <v>1793.25</v>
      </c>
      <c r="Z234">
        <v>1912</v>
      </c>
      <c r="AA234">
        <v>1793.25</v>
      </c>
      <c r="AB234">
        <v>1912</v>
      </c>
      <c r="AC234" s="1">
        <f>(Table2[[#This Row],[Close Price]]/Table2[[#This Row],[Day Low]])-1</f>
        <v>6.8988173455979407E-3</v>
      </c>
      <c r="AD234" s="1">
        <f>(Table2[[#This Row],[Day High]]/Table2[[#This Row],[Close Price]])-1</f>
        <v>3.4584013050571016E-2</v>
      </c>
      <c r="AE234" s="1">
        <f>(Table2[[#This Row],[Close Price]]/Table2[[#This Row],[Current Week Low]])-1</f>
        <v>2.5512337933918827E-2</v>
      </c>
      <c r="AF234" s="1">
        <f>(Table2[[#This Row],[Current Week High]]/Table2[[#This Row],[Close Price]])-1</f>
        <v>3.969548667754208E-2</v>
      </c>
      <c r="AG234" s="1">
        <f>(Table2[[#This Row],[Close Price]]/Table2[[#This Row],[Current Month Low]])-1</f>
        <v>2.5512337933918827E-2</v>
      </c>
      <c r="AH234" s="1">
        <f>(Table2[[#This Row],[Current Month High]]/Table2[[#This Row],[Close Price]])-1</f>
        <v>3.969548667754208E-2</v>
      </c>
      <c r="AI234">
        <v>3.9777052746057602</v>
      </c>
      <c r="AJ234">
        <v>87.892720306513397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0.22</v>
      </c>
      <c r="AM234" t="s">
        <v>3176</v>
      </c>
      <c r="AN234">
        <v>-1.04</v>
      </c>
      <c r="AO234" t="s">
        <v>3174</v>
      </c>
      <c r="AP234">
        <v>3.7510467071288002E-2</v>
      </c>
      <c r="AQ234">
        <f>(Table2[[#This Row],[Sharpe Ratio]]-AVERAGE(Table2[Sharpe Ratio]))/_xlfn.STDEV.P(Table2[Sharpe Ratio])</f>
        <v>-0.29823090913058936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1.1359146309664698</v>
      </c>
      <c r="AS234">
        <f>_xlfn.RANK.AVG(Table2[[#This Row],[1Y Return vs Nifty Z-Score]],Table2[1Y Return vs Nifty Z-Score])</f>
        <v>206</v>
      </c>
      <c r="AT234">
        <f>_xlfn.RANK.AVG(Table2[[#This Row],[6M Return vs Nifty Z-Score]],Table2[6M Return vs Nifty Z-Score])</f>
        <v>193</v>
      </c>
      <c r="AU234">
        <f>_xlfn.RANK.AVG(Table2[[#This Row],[Sharpe Ratio Z-Score]],Table2[Sharpe Ratio Z-Score])</f>
        <v>419</v>
      </c>
      <c r="AV234">
        <f>(Table2[[#This Row],[Rank 1Y]]+Table2[[#This Row],[Rank 6M]]+Table2[[#This Row],[Rank Sharpe]])/3</f>
        <v>272.66666666666669</v>
      </c>
    </row>
    <row r="235" spans="1:48" x14ac:dyDescent="0.3">
      <c r="A235" t="s">
        <v>142</v>
      </c>
      <c r="B235" t="s">
        <v>143</v>
      </c>
      <c r="C235" t="s">
        <v>3131</v>
      </c>
      <c r="D235" t="s">
        <v>144</v>
      </c>
      <c r="E235">
        <v>194040.13412189999</v>
      </c>
      <c r="F235">
        <v>1493.25</v>
      </c>
      <c r="G235">
        <v>35.938186088433397</v>
      </c>
      <c r="H235">
        <f>(Table2[[#This Row],[1Y Return vs Nifty]]-AVERAGE(Table2[1Y Return vs Nifty]))/_xlfn.STDEV.P(Table2[1Y Return vs Nifty])</f>
        <v>0.18834684144804151</v>
      </c>
      <c r="I235">
        <v>-4.8647460340404196</v>
      </c>
      <c r="J235">
        <f>(Table2[[#This Row],[1M Return vs Nifty]]-AVERAGE(Table2[1M Return vs Nifty]))/_xlfn.STDEV.P(Table2[1M Return vs Nifty])</f>
        <v>-0.5845489656842674</v>
      </c>
      <c r="K235">
        <v>-6.4388446228159602</v>
      </c>
      <c r="L235">
        <f>(Table2[[#This Row],[6M Return vs Nifty]]-AVERAGE(Table2[6M Return vs Nifty]))/_xlfn.STDEV.P(Table2[6M Return vs Nifty])</f>
        <v>-0.62804261868823774</v>
      </c>
      <c r="M235">
        <v>-9.6784493447680198E-2</v>
      </c>
      <c r="N235">
        <f>(Table2[[#This Row],[1W Return vs Nifty]]-AVERAGE(Table2[1W Return vs Nifty]))/_xlfn.STDEV.P(Table2[1W Return vs Nifty])</f>
        <v>-0.48337115246092616</v>
      </c>
      <c r="O235">
        <v>1523.41</v>
      </c>
      <c r="P235">
        <v>1534.10233548064</v>
      </c>
      <c r="Q235">
        <v>1385.49483524628</v>
      </c>
      <c r="R235">
        <v>41.199599796180301</v>
      </c>
      <c r="S235" s="1">
        <f>(Table2[[#This Row],[Close Price]]-Table2[[#This Row],[20D EMA]])/Table2[[#This Row],[20D EMA]]</f>
        <v>-1.9797690707032304E-2</v>
      </c>
      <c r="T235" s="1">
        <f>(Table2[[#This Row],[Close Price]]-Table2[[#This Row],[50D EMA]])/Table2[[#This Row],[50D EMA]]</f>
        <v>-2.6629472190876257E-2</v>
      </c>
      <c r="U235" s="1">
        <f>(Table2[[#This Row],[Close Price]]-Table2[[#This Row],[200D EMA]])/Table2[[#This Row],[200D EMA]]</f>
        <v>7.7773775847071916E-2</v>
      </c>
      <c r="V235">
        <v>0.80519887379516197</v>
      </c>
      <c r="W235">
        <v>1479.2</v>
      </c>
      <c r="X235">
        <v>1517</v>
      </c>
      <c r="Y235">
        <v>1479.2</v>
      </c>
      <c r="Z235">
        <v>1544</v>
      </c>
      <c r="AA235">
        <v>1479.2</v>
      </c>
      <c r="AB235">
        <v>1544</v>
      </c>
      <c r="AC235" s="1">
        <f>(Table2[[#This Row],[Close Price]]/Table2[[#This Row],[Day Low]])-1</f>
        <v>9.4983775013519622E-3</v>
      </c>
      <c r="AD235" s="1">
        <f>(Table2[[#This Row],[Day High]]/Table2[[#This Row],[Close Price]])-1</f>
        <v>1.5904905407667869E-2</v>
      </c>
      <c r="AE235" s="1">
        <f>(Table2[[#This Row],[Close Price]]/Table2[[#This Row],[Current Week Low]])-1</f>
        <v>9.4983775013519622E-3</v>
      </c>
      <c r="AF235" s="1">
        <f>(Table2[[#This Row],[Current Week High]]/Table2[[#This Row],[Close Price]])-1</f>
        <v>3.3986271555332292E-2</v>
      </c>
      <c r="AG235" s="1">
        <f>(Table2[[#This Row],[Close Price]]/Table2[[#This Row],[Current Month Low]])-1</f>
        <v>9.4983775013519622E-3</v>
      </c>
      <c r="AH235" s="1">
        <f>(Table2[[#This Row],[Current Month High]]/Table2[[#This Row],[Close Price]])-1</f>
        <v>3.3986271555332292E-2</v>
      </c>
      <c r="AI235">
        <v>14.033149171270701</v>
      </c>
      <c r="AJ235">
        <v>80.311537764897594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-0.18</v>
      </c>
      <c r="AM235" t="s">
        <v>3174</v>
      </c>
      <c r="AN235">
        <v>-3.42</v>
      </c>
      <c r="AO235" t="s">
        <v>3174</v>
      </c>
      <c r="AP235">
        <v>0.19440659487675599</v>
      </c>
      <c r="AQ235">
        <f>(Table2[[#This Row],[Sharpe Ratio]]-AVERAGE(Table2[Sharpe Ratio]))/_xlfn.STDEV.P(Table2[Sharpe Ratio])</f>
        <v>1.5273241840864684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246</v>
      </c>
      <c r="AT235">
        <f>_xlfn.RANK.AVG(Table2[[#This Row],[6M Return vs Nifty Z-Score]],Table2[6M Return vs Nifty Z-Score])</f>
        <v>528</v>
      </c>
      <c r="AU235">
        <f>_xlfn.RANK.AVG(Table2[[#This Row],[Sharpe Ratio Z-Score]],Table2[Sharpe Ratio Z-Score])</f>
        <v>45</v>
      </c>
      <c r="AV235">
        <f>(Table2[[#This Row],[Rank 1Y]]+Table2[[#This Row],[Rank 6M]]+Table2[[#This Row],[Rank Sharpe]])/3</f>
        <v>273</v>
      </c>
    </row>
    <row r="236" spans="1:48" x14ac:dyDescent="0.3">
      <c r="A236" t="s">
        <v>1069</v>
      </c>
      <c r="B236" t="s">
        <v>1070</v>
      </c>
      <c r="C236" t="s">
        <v>3140</v>
      </c>
      <c r="D236" t="s">
        <v>124</v>
      </c>
      <c r="E236">
        <v>12428.216435320001</v>
      </c>
      <c r="F236">
        <v>928.9</v>
      </c>
      <c r="G236">
        <v>22.483659796476498</v>
      </c>
      <c r="H236">
        <f>(Table2[[#This Row],[1Y Return vs Nifty]]-AVERAGE(Table2[1Y Return vs Nifty]))/_xlfn.STDEV.P(Table2[1Y Return vs Nifty])</f>
        <v>-3.9482871090803208E-2</v>
      </c>
      <c r="I236">
        <v>-19.787460073452699</v>
      </c>
      <c r="J236">
        <f>(Table2[[#This Row],[1M Return vs Nifty]]-AVERAGE(Table2[1M Return vs Nifty]))/_xlfn.STDEV.P(Table2[1M Return vs Nifty])</f>
        <v>-1.8733068209589787</v>
      </c>
      <c r="K236">
        <v>13.3875003954803</v>
      </c>
      <c r="L236">
        <f>(Table2[[#This Row],[6M Return vs Nifty]]-AVERAGE(Table2[6M Return vs Nifty]))/_xlfn.STDEV.P(Table2[6M Return vs Nifty])</f>
        <v>1.6744569312369732E-2</v>
      </c>
      <c r="M236">
        <v>1.40284027586253</v>
      </c>
      <c r="N236">
        <f>(Table2[[#This Row],[1W Return vs Nifty]]-AVERAGE(Table2[1W Return vs Nifty]))/_xlfn.STDEV.P(Table2[1W Return vs Nifty])</f>
        <v>-0.20306199830031615</v>
      </c>
      <c r="O236">
        <v>971.14</v>
      </c>
      <c r="P236">
        <v>1005.53840767988</v>
      </c>
      <c r="Q236">
        <v>879.21052968302297</v>
      </c>
      <c r="R236">
        <v>38.314797434013599</v>
      </c>
      <c r="S236" s="1">
        <f>(Table2[[#This Row],[Close Price]]-Table2[[#This Row],[20D EMA]])/Table2[[#This Row],[20D EMA]]</f>
        <v>-4.3495273595979995E-2</v>
      </c>
      <c r="T236" s="1">
        <f>(Table2[[#This Row],[Close Price]]-Table2[[#This Row],[50D EMA]])/Table2[[#This Row],[50D EMA]]</f>
        <v>-7.6216290789638749E-2</v>
      </c>
      <c r="U236" s="1">
        <f>(Table2[[#This Row],[Close Price]]-Table2[[#This Row],[200D EMA]])/Table2[[#This Row],[200D EMA]]</f>
        <v>5.651600912342495E-2</v>
      </c>
      <c r="V236">
        <v>1.0246588986030001</v>
      </c>
      <c r="W236">
        <v>922.15</v>
      </c>
      <c r="X236">
        <v>941.65</v>
      </c>
      <c r="Y236">
        <v>919.75</v>
      </c>
      <c r="Z236">
        <v>961.8</v>
      </c>
      <c r="AA236">
        <v>919.75</v>
      </c>
      <c r="AB236">
        <v>961.8</v>
      </c>
      <c r="AC236" s="1">
        <f>(Table2[[#This Row],[Close Price]]/Table2[[#This Row],[Day Low]])-1</f>
        <v>7.3198503497262646E-3</v>
      </c>
      <c r="AD236" s="1">
        <f>(Table2[[#This Row],[Day High]]/Table2[[#This Row],[Close Price]])-1</f>
        <v>1.3725912369469295E-2</v>
      </c>
      <c r="AE236" s="1">
        <f>(Table2[[#This Row],[Close Price]]/Table2[[#This Row],[Current Week Low]])-1</f>
        <v>9.9483555313943928E-3</v>
      </c>
      <c r="AF236" s="1">
        <f>(Table2[[#This Row],[Current Week High]]/Table2[[#This Row],[Close Price]])-1</f>
        <v>3.5418236623963706E-2</v>
      </c>
      <c r="AG236" s="1">
        <f>(Table2[[#This Row],[Close Price]]/Table2[[#This Row],[Current Month Low]])-1</f>
        <v>9.9483555313943928E-3</v>
      </c>
      <c r="AH236" s="1">
        <f>(Table2[[#This Row],[Current Month High]]/Table2[[#This Row],[Close Price]])-1</f>
        <v>3.5418236623963706E-2</v>
      </c>
      <c r="AI236">
        <v>31.763376036171799</v>
      </c>
      <c r="AJ236">
        <v>67.580732455349093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-0.11</v>
      </c>
      <c r="AM236" t="s">
        <v>3174</v>
      </c>
      <c r="AN236">
        <v>-2.33</v>
      </c>
      <c r="AO236" t="s">
        <v>3174</v>
      </c>
      <c r="AP236">
        <v>0.11786274599850299</v>
      </c>
      <c r="AQ236">
        <f>(Table2[[#This Row],[Sharpe Ratio]]-AVERAGE(Table2[Sharpe Ratio]))/_xlfn.STDEV.P(Table2[Sharpe Ratio])</f>
        <v>0.63670301243215033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311</v>
      </c>
      <c r="AT236">
        <f>_xlfn.RANK.AVG(Table2[[#This Row],[6M Return vs Nifty Z-Score]],Table2[6M Return vs Nifty Z-Score])</f>
        <v>322</v>
      </c>
      <c r="AU236">
        <f>_xlfn.RANK.AVG(Table2[[#This Row],[Sharpe Ratio Z-Score]],Table2[Sharpe Ratio Z-Score])</f>
        <v>188</v>
      </c>
      <c r="AV236">
        <f>(Table2[[#This Row],[Rank 1Y]]+Table2[[#This Row],[Rank 6M]]+Table2[[#This Row],[Rank Sharpe]])/3</f>
        <v>273.66666666666669</v>
      </c>
    </row>
    <row r="237" spans="1:48" x14ac:dyDescent="0.3">
      <c r="A237" t="s">
        <v>1382</v>
      </c>
      <c r="B237" t="s">
        <v>1383</v>
      </c>
      <c r="C237" t="s">
        <v>3148</v>
      </c>
      <c r="D237" t="s">
        <v>1384</v>
      </c>
      <c r="E237">
        <v>8175.4895772500004</v>
      </c>
      <c r="F237">
        <v>665.05</v>
      </c>
      <c r="G237">
        <v>-5.0549134376778699</v>
      </c>
      <c r="H237">
        <f>(Table2[[#This Row],[1Y Return vs Nifty]]-AVERAGE(Table2[1Y Return vs Nifty]))/_xlfn.STDEV.P(Table2[1Y Return vs Nifty])</f>
        <v>-0.50580216673318978</v>
      </c>
      <c r="I237">
        <v>-4.9608628395964898</v>
      </c>
      <c r="J237">
        <f>(Table2[[#This Row],[1M Return vs Nifty]]-AVERAGE(Table2[1M Return vs Nifty]))/_xlfn.STDEV.P(Table2[1M Return vs Nifty])</f>
        <v>-0.59284982086765714</v>
      </c>
      <c r="K237">
        <v>26.091294521676399</v>
      </c>
      <c r="L237">
        <f>(Table2[[#This Row],[6M Return vs Nifty]]-AVERAGE(Table2[6M Return vs Nifty]))/_xlfn.STDEV.P(Table2[6M Return vs Nifty])</f>
        <v>0.42989402696629064</v>
      </c>
      <c r="M237">
        <v>0.22300913677163001</v>
      </c>
      <c r="N237">
        <f>(Table2[[#This Row],[1W Return vs Nifty]]-AVERAGE(Table2[1W Return vs Nifty]))/_xlfn.STDEV.P(Table2[1W Return vs Nifty])</f>
        <v>-0.42359547802074049</v>
      </c>
      <c r="O237">
        <v>673.45</v>
      </c>
      <c r="P237">
        <v>653.05325117923098</v>
      </c>
      <c r="Q237">
        <v>571.797366500973</v>
      </c>
      <c r="R237">
        <v>44.599131863931802</v>
      </c>
      <c r="S237" s="1">
        <f>(Table2[[#This Row],[Close Price]]-Table2[[#This Row],[20D EMA]])/Table2[[#This Row],[20D EMA]]</f>
        <v>-1.2473086346425258E-2</v>
      </c>
      <c r="T237" s="1">
        <f>(Table2[[#This Row],[Close Price]]-Table2[[#This Row],[50D EMA]])/Table2[[#This Row],[50D EMA]]</f>
        <v>1.8370245916556126E-2</v>
      </c>
      <c r="U237" s="1">
        <f>(Table2[[#This Row],[Close Price]]-Table2[[#This Row],[200D EMA]])/Table2[[#This Row],[200D EMA]]</f>
        <v>0.16308685377421772</v>
      </c>
      <c r="V237">
        <v>0.71518256450937101</v>
      </c>
      <c r="W237">
        <v>662</v>
      </c>
      <c r="X237">
        <v>688.35</v>
      </c>
      <c r="Y237">
        <v>645</v>
      </c>
      <c r="Z237">
        <v>688.35</v>
      </c>
      <c r="AA237">
        <v>645</v>
      </c>
      <c r="AB237">
        <v>688.35</v>
      </c>
      <c r="AC237" s="1">
        <f>(Table2[[#This Row],[Close Price]]/Table2[[#This Row],[Day Low]])-1</f>
        <v>4.6072507552870068E-3</v>
      </c>
      <c r="AD237" s="1">
        <f>(Table2[[#This Row],[Day High]]/Table2[[#This Row],[Close Price]])-1</f>
        <v>3.5034959777460406E-2</v>
      </c>
      <c r="AE237" s="1">
        <f>(Table2[[#This Row],[Close Price]]/Table2[[#This Row],[Current Week Low]])-1</f>
        <v>3.1085271317829344E-2</v>
      </c>
      <c r="AF237" s="1">
        <f>(Table2[[#This Row],[Current Week High]]/Table2[[#This Row],[Close Price]])-1</f>
        <v>3.5034959777460406E-2</v>
      </c>
      <c r="AG237" s="1">
        <f>(Table2[[#This Row],[Close Price]]/Table2[[#This Row],[Current Month Low]])-1</f>
        <v>3.1085271317829344E-2</v>
      </c>
      <c r="AH237" s="1">
        <f>(Table2[[#This Row],[Current Month High]]/Table2[[#This Row],[Close Price]])-1</f>
        <v>3.5034959777460406E-2</v>
      </c>
      <c r="AI237">
        <v>15.5401849485001</v>
      </c>
      <c r="AJ237">
        <v>63.423024941639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0.26</v>
      </c>
      <c r="AM237" t="s">
        <v>3176</v>
      </c>
      <c r="AN237">
        <v>-4.03</v>
      </c>
      <c r="AO237" t="s">
        <v>3174</v>
      </c>
      <c r="AP237">
        <v>0.13930838069139201</v>
      </c>
      <c r="AQ237">
        <f>(Table2[[#This Row],[Sharpe Ratio]]-AVERAGE(Table2[Sharpe Ratio]))/_xlfn.STDEV.P(Table2[Sharpe Ratio])</f>
        <v>0.88623235511559384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-0.20612108353970293</v>
      </c>
      <c r="AS237">
        <f>_xlfn.RANK.AVG(Table2[[#This Row],[1Y Return vs Nifty Z-Score]],Table2[1Y Return vs Nifty Z-Score])</f>
        <v>482</v>
      </c>
      <c r="AT237">
        <f>_xlfn.RANK.AVG(Table2[[#This Row],[6M Return vs Nifty Z-Score]],Table2[6M Return vs Nifty Z-Score])</f>
        <v>203</v>
      </c>
      <c r="AU237">
        <f>_xlfn.RANK.AVG(Table2[[#This Row],[Sharpe Ratio Z-Score]],Table2[Sharpe Ratio Z-Score])</f>
        <v>136</v>
      </c>
      <c r="AV237">
        <f>(Table2[[#This Row],[Rank 1Y]]+Table2[[#This Row],[Rank 6M]]+Table2[[#This Row],[Rank Sharpe]])/3</f>
        <v>273.66666666666669</v>
      </c>
    </row>
    <row r="238" spans="1:48" x14ac:dyDescent="0.3">
      <c r="A238" t="s">
        <v>1445</v>
      </c>
      <c r="B238" t="s">
        <v>1446</v>
      </c>
      <c r="C238" t="s">
        <v>3136</v>
      </c>
      <c r="D238" t="s">
        <v>624</v>
      </c>
      <c r="E238">
        <v>7478.9643390450001</v>
      </c>
      <c r="F238">
        <v>561.45000000000005</v>
      </c>
      <c r="G238">
        <v>42.615735124887003</v>
      </c>
      <c r="H238">
        <f>(Table2[[#This Row],[1Y Return vs Nifty]]-AVERAGE(Table2[1Y Return vs Nifty]))/_xlfn.STDEV.P(Table2[1Y Return vs Nifty])</f>
        <v>0.30141987311239093</v>
      </c>
      <c r="I238">
        <v>13.088939881711401</v>
      </c>
      <c r="J238">
        <f>(Table2[[#This Row],[1M Return vs Nifty]]-AVERAGE(Table2[1M Return vs Nifty]))/_xlfn.STDEV.P(Table2[1M Return vs Nifty])</f>
        <v>0.96597017540163788</v>
      </c>
      <c r="K238">
        <v>13.646806470241801</v>
      </c>
      <c r="L238">
        <f>(Table2[[#This Row],[6M Return vs Nifty]]-AVERAGE(Table2[6M Return vs Nifty]))/_xlfn.STDEV.P(Table2[6M Return vs Nifty])</f>
        <v>2.5177653404402294E-2</v>
      </c>
      <c r="M238">
        <v>7.8270403827976702</v>
      </c>
      <c r="N238">
        <f>(Table2[[#This Row],[1W Return vs Nifty]]-AVERAGE(Table2[1W Return vs Nifty]))/_xlfn.STDEV.P(Table2[1W Return vs Nifty])</f>
        <v>0.99774645391122951</v>
      </c>
      <c r="O238">
        <v>529.32000000000005</v>
      </c>
      <c r="P238">
        <v>509.10861530859302</v>
      </c>
      <c r="Q238">
        <v>461.633702762403</v>
      </c>
      <c r="R238">
        <v>66.601000510623294</v>
      </c>
      <c r="S238" s="1">
        <f>(Table2[[#This Row],[Close Price]]-Table2[[#This Row],[20D EMA]])/Table2[[#This Row],[20D EMA]]</f>
        <v>6.0700521423713433E-2</v>
      </c>
      <c r="T238" s="1">
        <f>(Table2[[#This Row],[Close Price]]-Table2[[#This Row],[50D EMA]])/Table2[[#This Row],[50D EMA]]</f>
        <v>0.10280985848114282</v>
      </c>
      <c r="U238" s="1">
        <f>(Table2[[#This Row],[Close Price]]-Table2[[#This Row],[200D EMA]])/Table2[[#This Row],[200D EMA]]</f>
        <v>0.21622402489311146</v>
      </c>
      <c r="V238">
        <v>1.45438077698123</v>
      </c>
      <c r="W238">
        <v>555.25</v>
      </c>
      <c r="X238">
        <v>576.9</v>
      </c>
      <c r="Y238">
        <v>531.5</v>
      </c>
      <c r="Z238">
        <v>589</v>
      </c>
      <c r="AA238">
        <v>531.5</v>
      </c>
      <c r="AB238">
        <v>589</v>
      </c>
      <c r="AC238" s="1">
        <f>(Table2[[#This Row],[Close Price]]/Table2[[#This Row],[Day Low]])-1</f>
        <v>1.1166141377757954E-2</v>
      </c>
      <c r="AD238" s="1">
        <f>(Table2[[#This Row],[Day High]]/Table2[[#This Row],[Close Price]])-1</f>
        <v>2.7518033662837116E-2</v>
      </c>
      <c r="AE238" s="1">
        <f>(Table2[[#This Row],[Close Price]]/Table2[[#This Row],[Current Week Low]])-1</f>
        <v>5.6349952963311578E-2</v>
      </c>
      <c r="AF238" s="1">
        <f>(Table2[[#This Row],[Current Week High]]/Table2[[#This Row],[Close Price]])-1</f>
        <v>4.9069373942470351E-2</v>
      </c>
      <c r="AG238" s="1">
        <f>(Table2[[#This Row],[Close Price]]/Table2[[#This Row],[Current Month Low]])-1</f>
        <v>5.6349952963311578E-2</v>
      </c>
      <c r="AH238" s="1">
        <f>(Table2[[#This Row],[Current Month High]]/Table2[[#This Row],[Close Price]])-1</f>
        <v>4.9069373942470351E-2</v>
      </c>
      <c r="AI238">
        <v>4.9069373942470298</v>
      </c>
      <c r="AJ238">
        <v>87.870168981094096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7.0000000000000007E-2</v>
      </c>
      <c r="AM238" t="s">
        <v>3176</v>
      </c>
      <c r="AN238">
        <v>12.71</v>
      </c>
      <c r="AO238" t="s">
        <v>3176</v>
      </c>
      <c r="AP238">
        <v>7.9943899692331996E-2</v>
      </c>
      <c r="AQ238">
        <f>(Table2[[#This Row],[Sharpe Ratio]]-AVERAGE(Table2[Sharpe Ratio]))/_xlfn.STDEV.P(Table2[Sharpe Ratio])</f>
        <v>0.19550064516293855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2.4858148009925989</v>
      </c>
      <c r="AS238">
        <f>_xlfn.RANK.AVG(Table2[[#This Row],[1Y Return vs Nifty Z-Score]],Table2[1Y Return vs Nifty Z-Score])</f>
        <v>214</v>
      </c>
      <c r="AT238">
        <f>_xlfn.RANK.AVG(Table2[[#This Row],[6M Return vs Nifty Z-Score]],Table2[6M Return vs Nifty Z-Score])</f>
        <v>318</v>
      </c>
      <c r="AU238">
        <f>_xlfn.RANK.AVG(Table2[[#This Row],[Sharpe Ratio Z-Score]],Table2[Sharpe Ratio Z-Score])</f>
        <v>290</v>
      </c>
      <c r="AV238">
        <f>(Table2[[#This Row],[Rank 1Y]]+Table2[[#This Row],[Rank 6M]]+Table2[[#This Row],[Rank Sharpe]])/3</f>
        <v>274</v>
      </c>
    </row>
    <row r="239" spans="1:48" x14ac:dyDescent="0.3">
      <c r="A239" t="s">
        <v>627</v>
      </c>
      <c r="B239" t="s">
        <v>628</v>
      </c>
      <c r="C239" t="s">
        <v>3137</v>
      </c>
      <c r="D239" t="s">
        <v>629</v>
      </c>
      <c r="E239">
        <v>30156.644063700001</v>
      </c>
      <c r="F239">
        <v>311.85000000000002</v>
      </c>
      <c r="G239">
        <v>63.7175090044557</v>
      </c>
      <c r="H239">
        <f>(Table2[[#This Row],[1Y Return vs Nifty]]-AVERAGE(Table2[1Y Return vs Nifty]))/_xlfn.STDEV.P(Table2[1Y Return vs Nifty])</f>
        <v>0.65874282694360997</v>
      </c>
      <c r="I239">
        <v>3.45708547084701</v>
      </c>
      <c r="J239">
        <f>(Table2[[#This Row],[1M Return vs Nifty]]-AVERAGE(Table2[1M Return vs Nifty]))/_xlfn.STDEV.P(Table2[1M Return vs Nifty])</f>
        <v>0.13414239929605604</v>
      </c>
      <c r="K239">
        <v>0.41686091840730199</v>
      </c>
      <c r="L239">
        <f>(Table2[[#This Row],[6M Return vs Nifty]]-AVERAGE(Table2[6M Return vs Nifty]))/_xlfn.STDEV.P(Table2[6M Return vs Nifty])</f>
        <v>-0.40508316279224654</v>
      </c>
      <c r="M239">
        <v>-2.7862945723377699</v>
      </c>
      <c r="N239">
        <f>(Table2[[#This Row],[1W Return vs Nifty]]-AVERAGE(Table2[1W Return vs Nifty]))/_xlfn.STDEV.P(Table2[1W Return vs Nifty])</f>
        <v>-0.98609310714488962</v>
      </c>
      <c r="O239">
        <v>317.99</v>
      </c>
      <c r="P239">
        <v>320.49156041849199</v>
      </c>
      <c r="Q239">
        <v>289.62811684282502</v>
      </c>
      <c r="R239">
        <v>39.400102142622401</v>
      </c>
      <c r="S239" s="1">
        <f>(Table2[[#This Row],[Close Price]]-Table2[[#This Row],[20D EMA]])/Table2[[#This Row],[20D EMA]]</f>
        <v>-1.9308783295072129E-2</v>
      </c>
      <c r="T239" s="1">
        <f>(Table2[[#This Row],[Close Price]]-Table2[[#This Row],[50D EMA]])/Table2[[#This Row],[50D EMA]]</f>
        <v>-2.6963457032091492E-2</v>
      </c>
      <c r="U239" s="1">
        <f>(Table2[[#This Row],[Close Price]]-Table2[[#This Row],[200D EMA]])/Table2[[#This Row],[200D EMA]]</f>
        <v>7.6725572777294762E-2</v>
      </c>
      <c r="V239">
        <v>1.1265551074639899</v>
      </c>
      <c r="W239">
        <v>306.10000000000002</v>
      </c>
      <c r="X239">
        <v>316.10000000000002</v>
      </c>
      <c r="Y239">
        <v>306.10000000000002</v>
      </c>
      <c r="Z239">
        <v>331</v>
      </c>
      <c r="AA239">
        <v>306.10000000000002</v>
      </c>
      <c r="AB239">
        <v>331</v>
      </c>
      <c r="AC239" s="1">
        <f>(Table2[[#This Row],[Close Price]]/Table2[[#This Row],[Day Low]])-1</f>
        <v>1.8784710878797739E-2</v>
      </c>
      <c r="AD239" s="1">
        <f>(Table2[[#This Row],[Day High]]/Table2[[#This Row],[Close Price]])-1</f>
        <v>1.3628346961680249E-2</v>
      </c>
      <c r="AE239" s="1">
        <f>(Table2[[#This Row],[Close Price]]/Table2[[#This Row],[Current Week Low]])-1</f>
        <v>1.8784710878797739E-2</v>
      </c>
      <c r="AF239" s="1">
        <f>(Table2[[#This Row],[Current Week High]]/Table2[[#This Row],[Close Price]])-1</f>
        <v>6.1407728074394763E-2</v>
      </c>
      <c r="AG239" s="1">
        <f>(Table2[[#This Row],[Close Price]]/Table2[[#This Row],[Current Month Low]])-1</f>
        <v>1.8784710878797739E-2</v>
      </c>
      <c r="AH239" s="1">
        <f>(Table2[[#This Row],[Current Month High]]/Table2[[#This Row],[Close Price]])-1</f>
        <v>6.1407728074394763E-2</v>
      </c>
      <c r="AI239">
        <v>33.3333333333333</v>
      </c>
      <c r="AJ239">
        <v>129.89310726133399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0.02</v>
      </c>
      <c r="AM239" t="s">
        <v>3176</v>
      </c>
      <c r="AN239">
        <v>-1.62</v>
      </c>
      <c r="AO239" t="s">
        <v>3174</v>
      </c>
      <c r="AP239">
        <v>0.102796824666467</v>
      </c>
      <c r="AQ239">
        <f>(Table2[[#This Row],[Sharpe Ratio]]-AVERAGE(Table2[Sharpe Ratio]))/_xlfn.STDEV.P(Table2[Sharpe Ratio])</f>
        <v>0.46140442599535181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146</v>
      </c>
      <c r="AT239">
        <f>_xlfn.RANK.AVG(Table2[[#This Row],[6M Return vs Nifty Z-Score]],Table2[6M Return vs Nifty Z-Score])</f>
        <v>456</v>
      </c>
      <c r="AU239">
        <f>_xlfn.RANK.AVG(Table2[[#This Row],[Sharpe Ratio Z-Score]],Table2[Sharpe Ratio Z-Score])</f>
        <v>222</v>
      </c>
      <c r="AV239">
        <f>(Table2[[#This Row],[Rank 1Y]]+Table2[[#This Row],[Rank 6M]]+Table2[[#This Row],[Rank Sharpe]])/3</f>
        <v>274.66666666666669</v>
      </c>
    </row>
    <row r="240" spans="1:48" x14ac:dyDescent="0.3">
      <c r="A240" t="s">
        <v>1371</v>
      </c>
      <c r="B240" t="s">
        <v>1372</v>
      </c>
      <c r="C240" t="s">
        <v>624</v>
      </c>
      <c r="D240" t="s">
        <v>624</v>
      </c>
      <c r="E240">
        <v>8257.8757062999994</v>
      </c>
      <c r="F240">
        <v>416.95</v>
      </c>
      <c r="G240">
        <v>44.3662668627911</v>
      </c>
      <c r="H240">
        <f>(Table2[[#This Row],[1Y Return vs Nifty]]-AVERAGE(Table2[1Y Return vs Nifty]))/_xlfn.STDEV.P(Table2[1Y Return vs Nifty])</f>
        <v>0.33106217593172027</v>
      </c>
      <c r="I240">
        <v>6.2229206609396197</v>
      </c>
      <c r="J240">
        <f>(Table2[[#This Row],[1M Return vs Nifty]]-AVERAGE(Table2[1M Return vs Nifty]))/_xlfn.STDEV.P(Table2[1M Return vs Nifty])</f>
        <v>0.37300590751667329</v>
      </c>
      <c r="K240">
        <v>25.565401402406501</v>
      </c>
      <c r="L240">
        <f>(Table2[[#This Row],[6M Return vs Nifty]]-AVERAGE(Table2[6M Return vs Nifty]))/_xlfn.STDEV.P(Table2[6M Return vs Nifty])</f>
        <v>0.41279106899547025</v>
      </c>
      <c r="M240">
        <v>4.8734919064255804</v>
      </c>
      <c r="N240">
        <f>(Table2[[#This Row],[1W Return vs Nifty]]-AVERAGE(Table2[1W Return vs Nifty]))/_xlfn.STDEV.P(Table2[1W Return vs Nifty])</f>
        <v>0.44567056657773646</v>
      </c>
      <c r="O240">
        <v>407.27</v>
      </c>
      <c r="P240">
        <v>396.64846044422501</v>
      </c>
      <c r="Q240">
        <v>346.65830275598302</v>
      </c>
      <c r="R240">
        <v>57.0042792971851</v>
      </c>
      <c r="S240" s="1">
        <f>(Table2[[#This Row],[Close Price]]-Table2[[#This Row],[20D EMA]])/Table2[[#This Row],[20D EMA]]</f>
        <v>2.3768016303680622E-2</v>
      </c>
      <c r="T240" s="1">
        <f>(Table2[[#This Row],[Close Price]]-Table2[[#This Row],[50D EMA]])/Table2[[#This Row],[50D EMA]]</f>
        <v>5.1182701006927754E-2</v>
      </c>
      <c r="U240" s="1">
        <f>(Table2[[#This Row],[Close Price]]-Table2[[#This Row],[200D EMA]])/Table2[[#This Row],[200D EMA]]</f>
        <v>0.20276940343037492</v>
      </c>
      <c r="V240">
        <v>0.923268273432023</v>
      </c>
      <c r="W240">
        <v>412.25</v>
      </c>
      <c r="X240">
        <v>438.9</v>
      </c>
      <c r="Y240">
        <v>406.15</v>
      </c>
      <c r="Z240">
        <v>438.9</v>
      </c>
      <c r="AA240">
        <v>406.15</v>
      </c>
      <c r="AB240">
        <v>438.9</v>
      </c>
      <c r="AC240" s="1">
        <f>(Table2[[#This Row],[Close Price]]/Table2[[#This Row],[Day Low]])-1</f>
        <v>1.1400848999393531E-2</v>
      </c>
      <c r="AD240" s="1">
        <f>(Table2[[#This Row],[Day High]]/Table2[[#This Row],[Close Price]])-1</f>
        <v>5.2644201942678936E-2</v>
      </c>
      <c r="AE240" s="1">
        <f>(Table2[[#This Row],[Close Price]]/Table2[[#This Row],[Current Week Low]])-1</f>
        <v>2.6591160901144884E-2</v>
      </c>
      <c r="AF240" s="1">
        <f>(Table2[[#This Row],[Current Week High]]/Table2[[#This Row],[Close Price]])-1</f>
        <v>5.2644201942678936E-2</v>
      </c>
      <c r="AG240" s="1">
        <f>(Table2[[#This Row],[Close Price]]/Table2[[#This Row],[Current Month Low]])-1</f>
        <v>2.6591160901144884E-2</v>
      </c>
      <c r="AH240" s="1">
        <f>(Table2[[#This Row],[Current Month High]]/Table2[[#This Row],[Close Price]])-1</f>
        <v>5.2644201942678936E-2</v>
      </c>
      <c r="AI240">
        <v>8.08250389734979</v>
      </c>
      <c r="AJ240">
        <v>93.75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0.05</v>
      </c>
      <c r="AM240" t="s">
        <v>3176</v>
      </c>
      <c r="AN240">
        <v>8.14</v>
      </c>
      <c r="AO240" t="s">
        <v>3176</v>
      </c>
      <c r="AP240">
        <v>4.2978640027865E-2</v>
      </c>
      <c r="AQ240">
        <f>(Table2[[#This Row],[Sharpe Ratio]]-AVERAGE(Table2[Sharpe Ratio]))/_xlfn.STDEV.P(Table2[Sharpe Ratio])</f>
        <v>-0.2346063243107018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1.3279233947108984</v>
      </c>
      <c r="AS240">
        <f>_xlfn.RANK.AVG(Table2[[#This Row],[1Y Return vs Nifty Z-Score]],Table2[1Y Return vs Nifty Z-Score])</f>
        <v>207</v>
      </c>
      <c r="AT240">
        <f>_xlfn.RANK.AVG(Table2[[#This Row],[6M Return vs Nifty Z-Score]],Table2[6M Return vs Nifty Z-Score])</f>
        <v>210</v>
      </c>
      <c r="AU240">
        <f>_xlfn.RANK.AVG(Table2[[#This Row],[Sharpe Ratio Z-Score]],Table2[Sharpe Ratio Z-Score])</f>
        <v>407</v>
      </c>
      <c r="AV240">
        <f>(Table2[[#This Row],[Rank 1Y]]+Table2[[#This Row],[Rank 6M]]+Table2[[#This Row],[Rank Sharpe]])/3</f>
        <v>274.66666666666669</v>
      </c>
    </row>
    <row r="241" spans="1:48" x14ac:dyDescent="0.3">
      <c r="A241" t="s">
        <v>1787</v>
      </c>
      <c r="B241" t="s">
        <v>1788</v>
      </c>
      <c r="C241" t="s">
        <v>3134</v>
      </c>
      <c r="D241" t="s">
        <v>255</v>
      </c>
      <c r="E241">
        <v>4437.6319257599998</v>
      </c>
      <c r="F241">
        <v>1413.6</v>
      </c>
      <c r="G241">
        <v>10.244868950253901</v>
      </c>
      <c r="H241">
        <f>(Table2[[#This Row],[1Y Return vs Nifty]]-AVERAGE(Table2[1Y Return vs Nifty]))/_xlfn.STDEV.P(Table2[1Y Return vs Nifty])</f>
        <v>-0.24672615411778107</v>
      </c>
      <c r="I241">
        <v>6.6147022490488299</v>
      </c>
      <c r="J241">
        <f>(Table2[[#This Row],[1M Return vs Nifty]]-AVERAGE(Table2[1M Return vs Nifty]))/_xlfn.STDEV.P(Table2[1M Return vs Nifty])</f>
        <v>0.40684101270559714</v>
      </c>
      <c r="K241">
        <v>12.8715869446117</v>
      </c>
      <c r="L241">
        <f>(Table2[[#This Row],[6M Return vs Nifty]]-AVERAGE(Table2[6M Return vs Nifty]))/_xlfn.STDEV.P(Table2[6M Return vs Nifty])</f>
        <v>-3.3832502501970295E-5</v>
      </c>
      <c r="M241">
        <v>9.5881163398073301</v>
      </c>
      <c r="N241">
        <f>(Table2[[#This Row],[1W Return vs Nifty]]-AVERAGE(Table2[1W Return vs Nifty]))/_xlfn.STDEV.P(Table2[1W Return vs Nifty])</f>
        <v>1.3269259406897982</v>
      </c>
      <c r="O241">
        <v>1379.09</v>
      </c>
      <c r="P241">
        <v>1360.24928596724</v>
      </c>
      <c r="Q241">
        <v>1260.9708478007501</v>
      </c>
      <c r="R241">
        <v>56.263352586833697</v>
      </c>
      <c r="S241" s="1">
        <f>(Table2[[#This Row],[Close Price]]-Table2[[#This Row],[20D EMA]])/Table2[[#This Row],[20D EMA]]</f>
        <v>2.5023747543670097E-2</v>
      </c>
      <c r="T241" s="1">
        <f>(Table2[[#This Row],[Close Price]]-Table2[[#This Row],[50D EMA]])/Table2[[#This Row],[50D EMA]]</f>
        <v>3.9221276999107949E-2</v>
      </c>
      <c r="U241" s="1">
        <f>(Table2[[#This Row],[Close Price]]-Table2[[#This Row],[200D EMA]])/Table2[[#This Row],[200D EMA]]</f>
        <v>0.12104098398900273</v>
      </c>
      <c r="V241">
        <v>2.0278746053198602</v>
      </c>
      <c r="W241">
        <v>1406.05</v>
      </c>
      <c r="X241">
        <v>1464.4</v>
      </c>
      <c r="Y241">
        <v>1402</v>
      </c>
      <c r="Z241">
        <v>1574.8</v>
      </c>
      <c r="AA241">
        <v>1402</v>
      </c>
      <c r="AB241">
        <v>1574.8</v>
      </c>
      <c r="AC241" s="1">
        <f>(Table2[[#This Row],[Close Price]]/Table2[[#This Row],[Day Low]])-1</f>
        <v>5.3696525728104127E-3</v>
      </c>
      <c r="AD241" s="1">
        <f>(Table2[[#This Row],[Day High]]/Table2[[#This Row],[Close Price]])-1</f>
        <v>3.593661573288065E-2</v>
      </c>
      <c r="AE241" s="1">
        <f>(Table2[[#This Row],[Close Price]]/Table2[[#This Row],[Current Week Low]])-1</f>
        <v>8.273894436519269E-3</v>
      </c>
      <c r="AF241" s="1">
        <f>(Table2[[#This Row],[Current Week High]]/Table2[[#This Row],[Close Price]])-1</f>
        <v>0.11403508771929838</v>
      </c>
      <c r="AG241" s="1">
        <f>(Table2[[#This Row],[Close Price]]/Table2[[#This Row],[Current Month Low]])-1</f>
        <v>8.273894436519269E-3</v>
      </c>
      <c r="AH241" s="1">
        <f>(Table2[[#This Row],[Current Month High]]/Table2[[#This Row],[Close Price]])-1</f>
        <v>0.11403508771929838</v>
      </c>
      <c r="AI241">
        <v>11.403508771929801</v>
      </c>
      <c r="AJ241">
        <v>46.654217242452503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0.12</v>
      </c>
      <c r="AM241" t="s">
        <v>3176</v>
      </c>
      <c r="AN241">
        <v>5.0199999999999996</v>
      </c>
      <c r="AO241" t="s">
        <v>3176</v>
      </c>
      <c r="AP241">
        <v>0.14734600948234799</v>
      </c>
      <c r="AQ241">
        <f>(Table2[[#This Row],[Sharpe Ratio]]-AVERAGE(Table2[Sharpe Ratio]))/_xlfn.STDEV.P(Table2[Sharpe Ratio])</f>
        <v>0.97975368277328256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2.4667606495483945</v>
      </c>
      <c r="AS241">
        <f>_xlfn.RANK.AVG(Table2[[#This Row],[1Y Return vs Nifty Z-Score]],Table2[1Y Return vs Nifty Z-Score])</f>
        <v>376</v>
      </c>
      <c r="AT241">
        <f>_xlfn.RANK.AVG(Table2[[#This Row],[6M Return vs Nifty Z-Score]],Table2[6M Return vs Nifty Z-Score])</f>
        <v>329</v>
      </c>
      <c r="AU241">
        <f>_xlfn.RANK.AVG(Table2[[#This Row],[Sharpe Ratio Z-Score]],Table2[Sharpe Ratio Z-Score])</f>
        <v>121</v>
      </c>
      <c r="AV241">
        <f>(Table2[[#This Row],[Rank 1Y]]+Table2[[#This Row],[Rank 6M]]+Table2[[#This Row],[Rank Sharpe]])/3</f>
        <v>275.33333333333331</v>
      </c>
    </row>
    <row r="242" spans="1:48" x14ac:dyDescent="0.3">
      <c r="A242" t="s">
        <v>136</v>
      </c>
      <c r="B242" t="s">
        <v>137</v>
      </c>
      <c r="C242" t="s">
        <v>3137</v>
      </c>
      <c r="D242" t="s">
        <v>138</v>
      </c>
      <c r="E242">
        <v>205709.65551499999</v>
      </c>
      <c r="F242">
        <v>486.85</v>
      </c>
      <c r="G242">
        <v>24.729108400797902</v>
      </c>
      <c r="H242">
        <f>(Table2[[#This Row],[1Y Return vs Nifty]]-AVERAGE(Table2[1Y Return vs Nifty]))/_xlfn.STDEV.P(Table2[1Y Return vs Nifty])</f>
        <v>-1.4599857849773726E-3</v>
      </c>
      <c r="I242">
        <v>-23.424305340977401</v>
      </c>
      <c r="J242">
        <f>(Table2[[#This Row],[1M Return vs Nifty]]-AVERAGE(Table2[1M Return vs Nifty]))/_xlfn.STDEV.P(Table2[1M Return vs Nifty])</f>
        <v>-2.1873926430528874</v>
      </c>
      <c r="K242">
        <v>47.717926128765903</v>
      </c>
      <c r="L242">
        <f>(Table2[[#This Row],[6M Return vs Nifty]]-AVERAGE(Table2[6M Return vs Nifty]))/_xlfn.STDEV.P(Table2[6M Return vs Nifty])</f>
        <v>1.1332296628079894</v>
      </c>
      <c r="M242">
        <v>0.84937571257753597</v>
      </c>
      <c r="N242">
        <f>(Table2[[#This Row],[1W Return vs Nifty]]-AVERAGE(Table2[1W Return vs Nifty]))/_xlfn.STDEV.P(Table2[1W Return vs Nifty])</f>
        <v>-0.30651533327267005</v>
      </c>
      <c r="O242">
        <v>524.96</v>
      </c>
      <c r="P242">
        <v>564.88815914168697</v>
      </c>
      <c r="Q242">
        <v>489.34160541921199</v>
      </c>
      <c r="R242">
        <v>31.343397017769199</v>
      </c>
      <c r="S242" s="1">
        <f>(Table2[[#This Row],[Close Price]]-Table2[[#This Row],[20D EMA]])/Table2[[#This Row],[20D EMA]]</f>
        <v>-7.2596007314843058E-2</v>
      </c>
      <c r="T242" s="1">
        <f>(Table2[[#This Row],[Close Price]]-Table2[[#This Row],[50D EMA]])/Table2[[#This Row],[50D EMA]]</f>
        <v>-0.13814798182397939</v>
      </c>
      <c r="U242" s="1">
        <f>(Table2[[#This Row],[Close Price]]-Table2[[#This Row],[200D EMA]])/Table2[[#This Row],[200D EMA]]</f>
        <v>-5.0917506126981413E-3</v>
      </c>
      <c r="V242">
        <v>1.4778497024416299</v>
      </c>
      <c r="W242">
        <v>485.55</v>
      </c>
      <c r="X242">
        <v>497.4</v>
      </c>
      <c r="Y242">
        <v>481.05</v>
      </c>
      <c r="Z242">
        <v>502.45</v>
      </c>
      <c r="AA242">
        <v>481.05</v>
      </c>
      <c r="AB242">
        <v>502.45</v>
      </c>
      <c r="AC242" s="1">
        <f>(Table2[[#This Row],[Close Price]]/Table2[[#This Row],[Day Low]])-1</f>
        <v>2.6773761713521083E-3</v>
      </c>
      <c r="AD242" s="1">
        <f>(Table2[[#This Row],[Day High]]/Table2[[#This Row],[Close Price]])-1</f>
        <v>2.1669918866180415E-2</v>
      </c>
      <c r="AE242" s="1">
        <f>(Table2[[#This Row],[Close Price]]/Table2[[#This Row],[Current Week Low]])-1</f>
        <v>1.2056958736098133E-2</v>
      </c>
      <c r="AF242" s="1">
        <f>(Table2[[#This Row],[Current Week High]]/Table2[[#This Row],[Close Price]])-1</f>
        <v>3.2042723631508618E-2</v>
      </c>
      <c r="AG242" s="1">
        <f>(Table2[[#This Row],[Close Price]]/Table2[[#This Row],[Current Month Low]])-1</f>
        <v>1.2056958736098133E-2</v>
      </c>
      <c r="AH242" s="1">
        <f>(Table2[[#This Row],[Current Month High]]/Table2[[#This Row],[Close Price]])-1</f>
        <v>3.2042723631508618E-2</v>
      </c>
      <c r="AI242">
        <v>65.903255622881801</v>
      </c>
      <c r="AJ242">
        <v>71.064652143358998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-0.18</v>
      </c>
      <c r="AM242" t="s">
        <v>3174</v>
      </c>
      <c r="AN242">
        <v>-4.7</v>
      </c>
      <c r="AO242" t="s">
        <v>3174</v>
      </c>
      <c r="AP242">
        <v>2.8977919453476001E-2</v>
      </c>
      <c r="AQ242">
        <f>(Table2[[#This Row],[Sharpe Ratio]]-AVERAGE(Table2[Sharpe Ratio]))/_xlfn.STDEV.P(Table2[Sharpe Ratio])</f>
        <v>-0.39751083387880815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298</v>
      </c>
      <c r="AT242">
        <f>_xlfn.RANK.AVG(Table2[[#This Row],[6M Return vs Nifty Z-Score]],Table2[6M Return vs Nifty Z-Score])</f>
        <v>84</v>
      </c>
      <c r="AU242">
        <f>_xlfn.RANK.AVG(Table2[[#This Row],[Sharpe Ratio Z-Score]],Table2[Sharpe Ratio Z-Score])</f>
        <v>444</v>
      </c>
      <c r="AV242">
        <f>(Table2[[#This Row],[Rank 1Y]]+Table2[[#This Row],[Rank 6M]]+Table2[[#This Row],[Rank Sharpe]])/3</f>
        <v>275.33333333333331</v>
      </c>
    </row>
    <row r="243" spans="1:48" x14ac:dyDescent="0.3">
      <c r="A243" t="s">
        <v>454</v>
      </c>
      <c r="B243" t="s">
        <v>455</v>
      </c>
      <c r="C243" t="s">
        <v>3140</v>
      </c>
      <c r="D243" t="s">
        <v>255</v>
      </c>
      <c r="E243">
        <v>48769.683213359996</v>
      </c>
      <c r="F243">
        <v>4330.3999999999996</v>
      </c>
      <c r="G243">
        <v>24.3666104370993</v>
      </c>
      <c r="H243">
        <f>(Table2[[#This Row],[1Y Return vs Nifty]]-AVERAGE(Table2[1Y Return vs Nifty]))/_xlfn.STDEV.P(Table2[1Y Return vs Nifty])</f>
        <v>-7.5982774701138294E-3</v>
      </c>
      <c r="I243">
        <v>-10.8164477889843</v>
      </c>
      <c r="J243">
        <f>(Table2[[#This Row],[1M Return vs Nifty]]-AVERAGE(Table2[1M Return vs Nifty]))/_xlfn.STDEV.P(Table2[1M Return vs Nifty])</f>
        <v>-1.0985507999805104</v>
      </c>
      <c r="K243">
        <v>10.5451443980356</v>
      </c>
      <c r="L243">
        <f>(Table2[[#This Row],[6M Return vs Nifty]]-AVERAGE(Table2[6M Return vs Nifty]))/_xlfn.STDEV.P(Table2[6M Return vs Nifty])</f>
        <v>-7.5693786279533576E-2</v>
      </c>
      <c r="M243">
        <v>-0.86415725827876899</v>
      </c>
      <c r="N243">
        <f>(Table2[[#This Row],[1W Return vs Nifty]]-AVERAGE(Table2[1W Return vs Nifty]))/_xlfn.STDEV.P(Table2[1W Return vs Nifty])</f>
        <v>-0.62680810751644489</v>
      </c>
      <c r="O243">
        <v>4443.3</v>
      </c>
      <c r="P243">
        <v>4646.3396185023103</v>
      </c>
      <c r="Q243">
        <v>4215.6206731454104</v>
      </c>
      <c r="R243">
        <v>39.364749723177802</v>
      </c>
      <c r="S243" s="1">
        <f>(Table2[[#This Row],[Close Price]]-Table2[[#This Row],[20D EMA]])/Table2[[#This Row],[20D EMA]]</f>
        <v>-2.5409042828528468E-2</v>
      </c>
      <c r="T243" s="1">
        <f>(Table2[[#This Row],[Close Price]]-Table2[[#This Row],[50D EMA]])/Table2[[#This Row],[50D EMA]]</f>
        <v>-6.7997530194348954E-2</v>
      </c>
      <c r="U243" s="1">
        <f>(Table2[[#This Row],[Close Price]]-Table2[[#This Row],[200D EMA]])/Table2[[#This Row],[200D EMA]]</f>
        <v>2.7227147733135278E-2</v>
      </c>
      <c r="V243">
        <v>0.71745372771271498</v>
      </c>
      <c r="W243">
        <v>4287.25</v>
      </c>
      <c r="X243">
        <v>4393.8</v>
      </c>
      <c r="Y243">
        <v>4265</v>
      </c>
      <c r="Z243">
        <v>4447.8500000000004</v>
      </c>
      <c r="AA243">
        <v>4265</v>
      </c>
      <c r="AB243">
        <v>4447.8500000000004</v>
      </c>
      <c r="AC243" s="1">
        <f>(Table2[[#This Row],[Close Price]]/Table2[[#This Row],[Day Low]])-1</f>
        <v>1.006472680622772E-2</v>
      </c>
      <c r="AD243" s="1">
        <f>(Table2[[#This Row],[Day High]]/Table2[[#This Row],[Close Price]])-1</f>
        <v>1.4640679844818205E-2</v>
      </c>
      <c r="AE243" s="1">
        <f>(Table2[[#This Row],[Close Price]]/Table2[[#This Row],[Current Week Low]])-1</f>
        <v>1.5334114888628347E-2</v>
      </c>
      <c r="AF243" s="1">
        <f>(Table2[[#This Row],[Current Week High]]/Table2[[#This Row],[Close Price]])-1</f>
        <v>2.7122205800850008E-2</v>
      </c>
      <c r="AG243" s="1">
        <f>(Table2[[#This Row],[Close Price]]/Table2[[#This Row],[Current Month Low]])-1</f>
        <v>1.5334114888628347E-2</v>
      </c>
      <c r="AH243" s="1">
        <f>(Table2[[#This Row],[Current Month High]]/Table2[[#This Row],[Close Price]])-1</f>
        <v>2.7122205800850008E-2</v>
      </c>
      <c r="AI243">
        <v>34.859366340291899</v>
      </c>
      <c r="AJ243">
        <v>73.198680131986706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-0.18</v>
      </c>
      <c r="AM243" t="s">
        <v>3174</v>
      </c>
      <c r="AN243">
        <v>-3.72</v>
      </c>
      <c r="AO243" t="s">
        <v>3174</v>
      </c>
      <c r="AP243">
        <v>0.123091262534111</v>
      </c>
      <c r="AQ243">
        <f>(Table2[[#This Row],[Sharpe Ratio]]-AVERAGE(Table2[Sharpe Ratio]))/_xlfn.STDEV.P(Table2[Sharpe Ratio])</f>
        <v>0.69753908993804881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302</v>
      </c>
      <c r="AT243">
        <f>_xlfn.RANK.AVG(Table2[[#This Row],[6M Return vs Nifty Z-Score]],Table2[6M Return vs Nifty Z-Score])</f>
        <v>350</v>
      </c>
      <c r="AU243">
        <f>_xlfn.RANK.AVG(Table2[[#This Row],[Sharpe Ratio Z-Score]],Table2[Sharpe Ratio Z-Score])</f>
        <v>174</v>
      </c>
      <c r="AV243">
        <f>(Table2[[#This Row],[Rank 1Y]]+Table2[[#This Row],[Rank 6M]]+Table2[[#This Row],[Rank Sharpe]])/3</f>
        <v>275.33333333333331</v>
      </c>
    </row>
    <row r="244" spans="1:48" x14ac:dyDescent="0.3">
      <c r="A244" t="s">
        <v>93</v>
      </c>
      <c r="B244" t="s">
        <v>94</v>
      </c>
      <c r="C244" t="s">
        <v>3135</v>
      </c>
      <c r="D244" t="s">
        <v>95</v>
      </c>
      <c r="E244">
        <v>306733.91395061999</v>
      </c>
      <c r="F244">
        <v>329.8</v>
      </c>
      <c r="G244">
        <v>46.057996014358899</v>
      </c>
      <c r="H244">
        <f>(Table2[[#This Row],[1Y Return vs Nifty]]-AVERAGE(Table2[1Y Return vs Nifty]))/_xlfn.STDEV.P(Table2[1Y Return vs Nifty])</f>
        <v>0.35970875611832132</v>
      </c>
      <c r="I244">
        <v>-7.1911012419936098</v>
      </c>
      <c r="J244">
        <f>(Table2[[#This Row],[1M Return vs Nifty]]-AVERAGE(Table2[1M Return vs Nifty]))/_xlfn.STDEV.P(Table2[1M Return vs Nifty])</f>
        <v>-0.78545803225825817</v>
      </c>
      <c r="K244">
        <v>1.70991649138392</v>
      </c>
      <c r="L244">
        <f>(Table2[[#This Row],[6M Return vs Nifty]]-AVERAGE(Table2[6M Return vs Nifty]))/_xlfn.STDEV.P(Table2[6M Return vs Nifty])</f>
        <v>-0.3630307488925234</v>
      </c>
      <c r="M244">
        <v>0.47509475051960798</v>
      </c>
      <c r="N244">
        <f>(Table2[[#This Row],[1W Return vs Nifty]]-AVERAGE(Table2[1W Return vs Nifty]))/_xlfn.STDEV.P(Table2[1W Return vs Nifty])</f>
        <v>-0.37647575406588962</v>
      </c>
      <c r="O244">
        <v>336.02</v>
      </c>
      <c r="P244">
        <v>334.40548015030203</v>
      </c>
      <c r="Q244">
        <v>293.49086375596102</v>
      </c>
      <c r="R244">
        <v>32.556422581825402</v>
      </c>
      <c r="S244" s="1">
        <f>(Table2[[#This Row],[Close Price]]-Table2[[#This Row],[20D EMA]])/Table2[[#This Row],[20D EMA]]</f>
        <v>-1.8510802928397033E-2</v>
      </c>
      <c r="T244" s="1">
        <f>(Table2[[#This Row],[Close Price]]-Table2[[#This Row],[50D EMA]])/Table2[[#This Row],[50D EMA]]</f>
        <v>-1.377214317251031E-2</v>
      </c>
      <c r="U244" s="1">
        <f>(Table2[[#This Row],[Close Price]]-Table2[[#This Row],[200D EMA]])/Table2[[#This Row],[200D EMA]]</f>
        <v>0.1237147070929956</v>
      </c>
      <c r="V244">
        <v>0.85816360484752496</v>
      </c>
      <c r="W244">
        <v>325</v>
      </c>
      <c r="X244">
        <v>333.1</v>
      </c>
      <c r="Y244">
        <v>325</v>
      </c>
      <c r="Z244">
        <v>339.9</v>
      </c>
      <c r="AA244">
        <v>325</v>
      </c>
      <c r="AB244">
        <v>339.9</v>
      </c>
      <c r="AC244" s="1">
        <f>(Table2[[#This Row],[Close Price]]/Table2[[#This Row],[Day Low]])-1</f>
        <v>1.4769230769230868E-2</v>
      </c>
      <c r="AD244" s="1">
        <f>(Table2[[#This Row],[Day High]]/Table2[[#This Row],[Close Price]])-1</f>
        <v>1.0006064281382621E-2</v>
      </c>
      <c r="AE244" s="1">
        <f>(Table2[[#This Row],[Close Price]]/Table2[[#This Row],[Current Week Low]])-1</f>
        <v>1.4769230769230868E-2</v>
      </c>
      <c r="AF244" s="1">
        <f>(Table2[[#This Row],[Current Week High]]/Table2[[#This Row],[Close Price]])-1</f>
        <v>3.0624620982413475E-2</v>
      </c>
      <c r="AG244" s="1">
        <f>(Table2[[#This Row],[Close Price]]/Table2[[#This Row],[Current Month Low]])-1</f>
        <v>1.4769230769230868E-2</v>
      </c>
      <c r="AH244" s="1">
        <f>(Table2[[#This Row],[Current Month High]]/Table2[[#This Row],[Close Price]])-1</f>
        <v>3.0624620982413475E-2</v>
      </c>
      <c r="AI244">
        <v>9.9151000606427999</v>
      </c>
      <c r="AJ244">
        <v>74.393548813536896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-0.03</v>
      </c>
      <c r="AM244" t="s">
        <v>3174</v>
      </c>
      <c r="AN244">
        <v>-2.0299999999999998</v>
      </c>
      <c r="AO244" t="s">
        <v>3174</v>
      </c>
      <c r="AP244">
        <v>0.11985802767916399</v>
      </c>
      <c r="AQ244">
        <f>(Table2[[#This Row],[Sharpe Ratio]]-AVERAGE(Table2[Sharpe Ratio]))/_xlfn.STDEV.P(Table2[Sharpe Ratio])</f>
        <v>0.65991898777508318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-0.5053367913232667</v>
      </c>
      <c r="AS244">
        <f>_xlfn.RANK.AVG(Table2[[#This Row],[1Y Return vs Nifty Z-Score]],Table2[1Y Return vs Nifty Z-Score])</f>
        <v>199</v>
      </c>
      <c r="AT244">
        <f>_xlfn.RANK.AVG(Table2[[#This Row],[6M Return vs Nifty Z-Score]],Table2[6M Return vs Nifty Z-Score])</f>
        <v>444</v>
      </c>
      <c r="AU244">
        <f>_xlfn.RANK.AVG(Table2[[#This Row],[Sharpe Ratio Z-Score]],Table2[Sharpe Ratio Z-Score])</f>
        <v>184</v>
      </c>
      <c r="AV244">
        <f>(Table2[[#This Row],[Rank 1Y]]+Table2[[#This Row],[Rank 6M]]+Table2[[#This Row],[Rank Sharpe]])/3</f>
        <v>275.66666666666669</v>
      </c>
    </row>
    <row r="245" spans="1:48" x14ac:dyDescent="0.3">
      <c r="A245" t="s">
        <v>934</v>
      </c>
      <c r="B245" t="s">
        <v>935</v>
      </c>
      <c r="C245" t="s">
        <v>3132</v>
      </c>
      <c r="D245" t="s">
        <v>264</v>
      </c>
      <c r="E245">
        <v>16460.449437895</v>
      </c>
      <c r="F245">
        <v>705.35</v>
      </c>
      <c r="G245">
        <v>65.940699181085407</v>
      </c>
      <c r="H245">
        <f>(Table2[[#This Row],[1Y Return vs Nifty]]-AVERAGE(Table2[1Y Return vs Nifty]))/_xlfn.STDEV.P(Table2[1Y Return vs Nifty])</f>
        <v>0.69638880331392039</v>
      </c>
      <c r="I245">
        <v>9.89578868945752</v>
      </c>
      <c r="J245">
        <f>(Table2[[#This Row],[1M Return vs Nifty]]-AVERAGE(Table2[1M Return vs Nifty]))/_xlfn.STDEV.P(Table2[1M Return vs Nifty])</f>
        <v>0.69020273315029035</v>
      </c>
      <c r="K245">
        <v>11.1564674594817</v>
      </c>
      <c r="L245">
        <f>(Table2[[#This Row],[6M Return vs Nifty]]-AVERAGE(Table2[6M Return vs Nifty]))/_xlfn.STDEV.P(Table2[6M Return vs Nifty])</f>
        <v>-5.5812498155777011E-2</v>
      </c>
      <c r="M245">
        <v>10.236867352098001</v>
      </c>
      <c r="N245">
        <f>(Table2[[#This Row],[1W Return vs Nifty]]-AVERAGE(Table2[1W Return vs Nifty]))/_xlfn.STDEV.P(Table2[1W Return vs Nifty])</f>
        <v>1.4481901737416996</v>
      </c>
      <c r="O245">
        <v>682.65</v>
      </c>
      <c r="P245">
        <v>681.61905156163095</v>
      </c>
      <c r="Q245">
        <v>598.93962970824896</v>
      </c>
      <c r="R245">
        <v>61.5421487802897</v>
      </c>
      <c r="S245" s="1">
        <f>(Table2[[#This Row],[Close Price]]-Table2[[#This Row],[20D EMA]])/Table2[[#This Row],[20D EMA]]</f>
        <v>3.3252764960082101E-2</v>
      </c>
      <c r="T245" s="1">
        <f>(Table2[[#This Row],[Close Price]]-Table2[[#This Row],[50D EMA]])/Table2[[#This Row],[50D EMA]]</f>
        <v>3.4815559195418636E-2</v>
      </c>
      <c r="U245" s="1">
        <f>(Table2[[#This Row],[Close Price]]-Table2[[#This Row],[200D EMA]])/Table2[[#This Row],[200D EMA]]</f>
        <v>0.17766460092745057</v>
      </c>
      <c r="V245">
        <v>0.79263360324834098</v>
      </c>
      <c r="W245">
        <v>695</v>
      </c>
      <c r="X245">
        <v>745</v>
      </c>
      <c r="Y245">
        <v>668.35</v>
      </c>
      <c r="Z245">
        <v>745</v>
      </c>
      <c r="AA245">
        <v>668.35</v>
      </c>
      <c r="AB245">
        <v>745</v>
      </c>
      <c r="AC245" s="1">
        <f>(Table2[[#This Row],[Close Price]]/Table2[[#This Row],[Day Low]])-1</f>
        <v>1.4892086330935195E-2</v>
      </c>
      <c r="AD245" s="1">
        <f>(Table2[[#This Row],[Day High]]/Table2[[#This Row],[Close Price]])-1</f>
        <v>5.6213227475721217E-2</v>
      </c>
      <c r="AE245" s="1">
        <f>(Table2[[#This Row],[Close Price]]/Table2[[#This Row],[Current Week Low]])-1</f>
        <v>5.5360215455973583E-2</v>
      </c>
      <c r="AF245" s="1">
        <f>(Table2[[#This Row],[Current Week High]]/Table2[[#This Row],[Close Price]])-1</f>
        <v>5.6213227475721217E-2</v>
      </c>
      <c r="AG245" s="1">
        <f>(Table2[[#This Row],[Close Price]]/Table2[[#This Row],[Current Month Low]])-1</f>
        <v>5.5360215455973583E-2</v>
      </c>
      <c r="AH245" s="1">
        <f>(Table2[[#This Row],[Current Month High]]/Table2[[#This Row],[Close Price]])-1</f>
        <v>5.6213227475721217E-2</v>
      </c>
      <c r="AI245">
        <v>17.3885305167647</v>
      </c>
      <c r="AJ245">
        <v>178.79446640316201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-0.09</v>
      </c>
      <c r="AM245" t="s">
        <v>3174</v>
      </c>
      <c r="AN245">
        <v>1.1499999999999999</v>
      </c>
      <c r="AO245" t="s">
        <v>3176</v>
      </c>
      <c r="AP245">
        <v>6.6012818941035001E-2</v>
      </c>
      <c r="AQ245">
        <f>(Table2[[#This Row],[Sharpe Ratio]]-AVERAGE(Table2[Sharpe Ratio]))/_xlfn.STDEV.P(Table2[Sharpe Ratio])</f>
        <v>3.34064254057699E-2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2.812375637455903</v>
      </c>
      <c r="AS245">
        <f>_xlfn.RANK.AVG(Table2[[#This Row],[1Y Return vs Nifty Z-Score]],Table2[1Y Return vs Nifty Z-Score])</f>
        <v>138</v>
      </c>
      <c r="AT245">
        <f>_xlfn.RANK.AVG(Table2[[#This Row],[6M Return vs Nifty Z-Score]],Table2[6M Return vs Nifty Z-Score])</f>
        <v>342</v>
      </c>
      <c r="AU245">
        <f>_xlfn.RANK.AVG(Table2[[#This Row],[Sharpe Ratio Z-Score]],Table2[Sharpe Ratio Z-Score])</f>
        <v>348</v>
      </c>
      <c r="AV245">
        <f>(Table2[[#This Row],[Rank 1Y]]+Table2[[#This Row],[Rank 6M]]+Table2[[#This Row],[Rank Sharpe]])/3</f>
        <v>276</v>
      </c>
    </row>
    <row r="246" spans="1:48" x14ac:dyDescent="0.3">
      <c r="A246" t="s">
        <v>268</v>
      </c>
      <c r="B246" t="s">
        <v>269</v>
      </c>
      <c r="C246" t="s">
        <v>3140</v>
      </c>
      <c r="D246" t="s">
        <v>225</v>
      </c>
      <c r="E246">
        <v>99565.380398249996</v>
      </c>
      <c r="F246">
        <v>6620.7</v>
      </c>
      <c r="G246">
        <v>-1.65888725715911</v>
      </c>
      <c r="H246">
        <f>(Table2[[#This Row],[1Y Return vs Nifty]]-AVERAGE(Table2[1Y Return vs Nifty]))/_xlfn.STDEV.P(Table2[1Y Return vs Nifty])</f>
        <v>-0.44829619055144149</v>
      </c>
      <c r="I246">
        <v>-1.76348326196701</v>
      </c>
      <c r="J246">
        <f>(Table2[[#This Row],[1M Return vs Nifty]]-AVERAGE(Table2[1M Return vs Nifty]))/_xlfn.STDEV.P(Table2[1M Return vs Nifty])</f>
        <v>-0.31671720611125859</v>
      </c>
      <c r="K246">
        <v>25.0802047329144</v>
      </c>
      <c r="L246">
        <f>(Table2[[#This Row],[6M Return vs Nifty]]-AVERAGE(Table2[6M Return vs Nifty]))/_xlfn.STDEV.P(Table2[6M Return vs Nifty])</f>
        <v>0.39701163028095338</v>
      </c>
      <c r="M246">
        <v>-0.26887463609581203</v>
      </c>
      <c r="N246">
        <f>(Table2[[#This Row],[1W Return vs Nifty]]-AVERAGE(Table2[1W Return vs Nifty]))/_xlfn.STDEV.P(Table2[1W Return vs Nifty])</f>
        <v>-0.51553816071010639</v>
      </c>
      <c r="O246">
        <v>6695.59</v>
      </c>
      <c r="P246">
        <v>6629.4536367033998</v>
      </c>
      <c r="Q246">
        <v>5865.1462202778303</v>
      </c>
      <c r="R246">
        <v>39.072102604386799</v>
      </c>
      <c r="S246" s="1">
        <f>(Table2[[#This Row],[Close Price]]-Table2[[#This Row],[20D EMA]])/Table2[[#This Row],[20D EMA]]</f>
        <v>-1.1184973990342946E-2</v>
      </c>
      <c r="T246" s="1">
        <f>(Table2[[#This Row],[Close Price]]-Table2[[#This Row],[50D EMA]])/Table2[[#This Row],[50D EMA]]</f>
        <v>-1.3204160075780873E-3</v>
      </c>
      <c r="U246" s="1">
        <f>(Table2[[#This Row],[Close Price]]-Table2[[#This Row],[200D EMA]])/Table2[[#This Row],[200D EMA]]</f>
        <v>0.12882096223107958</v>
      </c>
      <c r="V246">
        <v>0.47277248143415201</v>
      </c>
      <c r="W246">
        <v>6585</v>
      </c>
      <c r="X246">
        <v>6692.95</v>
      </c>
      <c r="Y246">
        <v>6476.3</v>
      </c>
      <c r="Z246">
        <v>6840.8</v>
      </c>
      <c r="AA246">
        <v>6476.3</v>
      </c>
      <c r="AB246">
        <v>6840.8</v>
      </c>
      <c r="AC246" s="1">
        <f>(Table2[[#This Row],[Close Price]]/Table2[[#This Row],[Day Low]])-1</f>
        <v>5.4214123006832704E-3</v>
      </c>
      <c r="AD246" s="1">
        <f>(Table2[[#This Row],[Day High]]/Table2[[#This Row],[Close Price]])-1</f>
        <v>1.0912743365505184E-2</v>
      </c>
      <c r="AE246" s="1">
        <f>(Table2[[#This Row],[Close Price]]/Table2[[#This Row],[Current Week Low]])-1</f>
        <v>2.2296681747293823E-2</v>
      </c>
      <c r="AF246" s="1">
        <f>(Table2[[#This Row],[Current Week High]]/Table2[[#This Row],[Close Price]])-1</f>
        <v>3.324421888924145E-2</v>
      </c>
      <c r="AG246" s="1">
        <f>(Table2[[#This Row],[Close Price]]/Table2[[#This Row],[Current Month Low]])-1</f>
        <v>2.2296681747293823E-2</v>
      </c>
      <c r="AH246" s="1">
        <f>(Table2[[#This Row],[Current Month High]]/Table2[[#This Row],[Close Price]])-1</f>
        <v>3.324421888924145E-2</v>
      </c>
      <c r="AI246">
        <v>10.7352696844744</v>
      </c>
      <c r="AJ246">
        <v>74.183109707971497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-0.13</v>
      </c>
      <c r="AM246" t="s">
        <v>3174</v>
      </c>
      <c r="AN246">
        <v>-2.46</v>
      </c>
      <c r="AO246" t="s">
        <v>3174</v>
      </c>
      <c r="AP246">
        <v>0.12644284353479401</v>
      </c>
      <c r="AQ246">
        <f>(Table2[[#This Row],[Sharpe Ratio]]-AVERAGE(Table2[Sharpe Ratio]))/_xlfn.STDEV.P(Table2[Sharpe Ratio])</f>
        <v>0.73653620128621788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-0.1470037258056352</v>
      </c>
      <c r="AS246">
        <f>_xlfn.RANK.AVG(Table2[[#This Row],[1Y Return vs Nifty Z-Score]],Table2[1Y Return vs Nifty Z-Score])</f>
        <v>455</v>
      </c>
      <c r="AT246">
        <f>_xlfn.RANK.AVG(Table2[[#This Row],[6M Return vs Nifty Z-Score]],Table2[6M Return vs Nifty Z-Score])</f>
        <v>213</v>
      </c>
      <c r="AU246">
        <f>_xlfn.RANK.AVG(Table2[[#This Row],[Sharpe Ratio Z-Score]],Table2[Sharpe Ratio Z-Score])</f>
        <v>163</v>
      </c>
      <c r="AV246">
        <f>(Table2[[#This Row],[Rank 1Y]]+Table2[[#This Row],[Rank 6M]]+Table2[[#This Row],[Rank Sharpe]])/3</f>
        <v>277</v>
      </c>
    </row>
    <row r="247" spans="1:48" x14ac:dyDescent="0.3">
      <c r="A247" t="s">
        <v>781</v>
      </c>
      <c r="B247" t="s">
        <v>782</v>
      </c>
      <c r="C247" t="s">
        <v>3131</v>
      </c>
      <c r="D247" t="s">
        <v>118</v>
      </c>
      <c r="E247">
        <v>21565.417163400001</v>
      </c>
      <c r="F247">
        <v>861.3</v>
      </c>
      <c r="G247">
        <v>38.038032074976002</v>
      </c>
      <c r="H247">
        <f>(Table2[[#This Row],[1Y Return vs Nifty]]-AVERAGE(Table2[1Y Return vs Nifty]))/_xlfn.STDEV.P(Table2[1Y Return vs Nifty])</f>
        <v>0.22390419197147388</v>
      </c>
      <c r="I247">
        <v>19.531746318739099</v>
      </c>
      <c r="J247">
        <f>(Table2[[#This Row],[1M Return vs Nifty]]-AVERAGE(Table2[1M Return vs Nifty]))/_xlfn.STDEV.P(Table2[1M Return vs Nifty])</f>
        <v>1.5223848720717175</v>
      </c>
      <c r="K247">
        <v>56.288558529250302</v>
      </c>
      <c r="L247">
        <f>(Table2[[#This Row],[6M Return vs Nifty]]-AVERAGE(Table2[6M Return vs Nifty]))/_xlfn.STDEV.P(Table2[6M Return vs Nifty])</f>
        <v>1.4119615198293154</v>
      </c>
      <c r="M247">
        <v>7.8023005209794798</v>
      </c>
      <c r="N247">
        <f>(Table2[[#This Row],[1W Return vs Nifty]]-AVERAGE(Table2[1W Return vs Nifty]))/_xlfn.STDEV.P(Table2[1W Return vs Nifty])</f>
        <v>0.9931220906156718</v>
      </c>
      <c r="O247">
        <v>837.39</v>
      </c>
      <c r="P247">
        <v>779.50141905436897</v>
      </c>
      <c r="Q247">
        <v>633.51814066027202</v>
      </c>
      <c r="R247">
        <v>56.984301728348697</v>
      </c>
      <c r="S247" s="1">
        <f>(Table2[[#This Row],[Close Price]]-Table2[[#This Row],[20D EMA]])/Table2[[#This Row],[20D EMA]]</f>
        <v>2.8553003976641671E-2</v>
      </c>
      <c r="T247" s="1">
        <f>(Table2[[#This Row],[Close Price]]-Table2[[#This Row],[50D EMA]])/Table2[[#This Row],[50D EMA]]</f>
        <v>0.10493705200031929</v>
      </c>
      <c r="U247" s="1">
        <f>(Table2[[#This Row],[Close Price]]-Table2[[#This Row],[200D EMA]])/Table2[[#This Row],[200D EMA]]</f>
        <v>0.35955065012396753</v>
      </c>
      <c r="V247">
        <v>0.79903520356638202</v>
      </c>
      <c r="W247">
        <v>856.1</v>
      </c>
      <c r="X247">
        <v>888</v>
      </c>
      <c r="Y247">
        <v>820</v>
      </c>
      <c r="Z247">
        <v>901.75</v>
      </c>
      <c r="AA247">
        <v>820</v>
      </c>
      <c r="AB247">
        <v>901.75</v>
      </c>
      <c r="AC247" s="1">
        <f>(Table2[[#This Row],[Close Price]]/Table2[[#This Row],[Day Low]])-1</f>
        <v>6.074056769068914E-3</v>
      </c>
      <c r="AD247" s="1">
        <f>(Table2[[#This Row],[Day High]]/Table2[[#This Row],[Close Price]])-1</f>
        <v>3.0999651689306962E-2</v>
      </c>
      <c r="AE247" s="1">
        <f>(Table2[[#This Row],[Close Price]]/Table2[[#This Row],[Current Week Low]])-1</f>
        <v>5.0365853658536519E-2</v>
      </c>
      <c r="AF247" s="1">
        <f>(Table2[[#This Row],[Current Week High]]/Table2[[#This Row],[Close Price]])-1</f>
        <v>4.6963891791478085E-2</v>
      </c>
      <c r="AG247" s="1">
        <f>(Table2[[#This Row],[Close Price]]/Table2[[#This Row],[Current Month Low]])-1</f>
        <v>5.0365853658536519E-2</v>
      </c>
      <c r="AH247" s="1">
        <f>(Table2[[#This Row],[Current Month High]]/Table2[[#This Row],[Close Price]])-1</f>
        <v>4.6963891791478085E-2</v>
      </c>
      <c r="AI247">
        <v>4.6963891791477996</v>
      </c>
      <c r="AJ247">
        <v>91.3149711239449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7.0000000000000007E-2</v>
      </c>
      <c r="AM247" t="s">
        <v>3176</v>
      </c>
      <c r="AN247">
        <v>0.93</v>
      </c>
      <c r="AO247" t="s">
        <v>3176</v>
      </c>
      <c r="AQ247">
        <f>(Table2[[#This Row],[Sharpe Ratio]]-AVERAGE(Table2[Sharpe Ratio]))/_xlfn.STDEV.P(Table2[Sharpe Ratio])</f>
        <v>-0.73468160532523463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3.416691069162944</v>
      </c>
      <c r="AS247">
        <f>_xlfn.RANK.AVG(Table2[[#This Row],[1Y Return vs Nifty Z-Score]],Table2[1Y Return vs Nifty Z-Score])</f>
        <v>238</v>
      </c>
      <c r="AT247">
        <f>_xlfn.RANK.AVG(Table2[[#This Row],[6M Return vs Nifty Z-Score]],Table2[6M Return vs Nifty Z-Score])</f>
        <v>60</v>
      </c>
      <c r="AU247">
        <f>_xlfn.RANK.AVG(Table2[[#This Row],[Sharpe Ratio Z-Score]],Table2[Sharpe Ratio Z-Score])</f>
        <v>544</v>
      </c>
      <c r="AV247">
        <f>(Table2[[#This Row],[Rank 1Y]]+Table2[[#This Row],[Rank 6M]]+Table2[[#This Row],[Rank Sharpe]])/3</f>
        <v>280.66666666666669</v>
      </c>
    </row>
    <row r="248" spans="1:48" x14ac:dyDescent="0.3">
      <c r="A248" t="s">
        <v>1744</v>
      </c>
      <c r="B248" t="s">
        <v>1745</v>
      </c>
      <c r="C248" t="s">
        <v>3137</v>
      </c>
      <c r="D248" t="s">
        <v>138</v>
      </c>
      <c r="E248">
        <v>4677.8999999999996</v>
      </c>
      <c r="F248">
        <v>7796.5</v>
      </c>
      <c r="G248">
        <v>39.011397712274402</v>
      </c>
      <c r="H248">
        <f>(Table2[[#This Row],[1Y Return vs Nifty]]-AVERAGE(Table2[1Y Return vs Nifty]))/_xlfn.STDEV.P(Table2[1Y Return vs Nifty])</f>
        <v>0.24038649751897226</v>
      </c>
      <c r="I248">
        <v>11.3454820486395</v>
      </c>
      <c r="J248">
        <f>(Table2[[#This Row],[1M Return vs Nifty]]-AVERAGE(Table2[1M Return vs Nifty]))/_xlfn.STDEV.P(Table2[1M Return vs Nifty])</f>
        <v>0.81540138665601303</v>
      </c>
      <c r="K248">
        <v>8.1164613632608695</v>
      </c>
      <c r="L248">
        <f>(Table2[[#This Row],[6M Return vs Nifty]]-AVERAGE(Table2[6M Return vs Nifty]))/_xlfn.STDEV.P(Table2[6M Return vs Nifty])</f>
        <v>-0.15467877837424643</v>
      </c>
      <c r="M248">
        <v>1.2822563692444999</v>
      </c>
      <c r="N248">
        <f>(Table2[[#This Row],[1W Return vs Nifty]]-AVERAGE(Table2[1W Return vs Nifty]))/_xlfn.STDEV.P(Table2[1W Return vs Nifty])</f>
        <v>-0.22560148521811996</v>
      </c>
      <c r="O248">
        <v>7782.67</v>
      </c>
      <c r="P248">
        <v>7485.1205653953002</v>
      </c>
      <c r="Q248">
        <v>6672.2700714486</v>
      </c>
      <c r="R248">
        <v>46.471487573647998</v>
      </c>
      <c r="S248" s="1">
        <f>(Table2[[#This Row],[Close Price]]-Table2[[#This Row],[20D EMA]])/Table2[[#This Row],[20D EMA]]</f>
        <v>1.7770251083496958E-3</v>
      </c>
      <c r="T248" s="1">
        <f>(Table2[[#This Row],[Close Price]]-Table2[[#This Row],[50D EMA]])/Table2[[#This Row],[50D EMA]]</f>
        <v>4.159978879221371E-2</v>
      </c>
      <c r="U248" s="1">
        <f>(Table2[[#This Row],[Close Price]]-Table2[[#This Row],[200D EMA]])/Table2[[#This Row],[200D EMA]]</f>
        <v>0.16849286922034337</v>
      </c>
      <c r="V248">
        <v>1.18595287016547</v>
      </c>
      <c r="W248">
        <v>7760</v>
      </c>
      <c r="X248">
        <v>7965</v>
      </c>
      <c r="Y248">
        <v>7760</v>
      </c>
      <c r="Z248">
        <v>8330</v>
      </c>
      <c r="AA248">
        <v>7760</v>
      </c>
      <c r="AB248">
        <v>8330</v>
      </c>
      <c r="AC248" s="1">
        <f>(Table2[[#This Row],[Close Price]]/Table2[[#This Row],[Day Low]])-1</f>
        <v>4.7036082474227747E-3</v>
      </c>
      <c r="AD248" s="1">
        <f>(Table2[[#This Row],[Day High]]/Table2[[#This Row],[Close Price]])-1</f>
        <v>2.1612261912396624E-2</v>
      </c>
      <c r="AE248" s="1">
        <f>(Table2[[#This Row],[Close Price]]/Table2[[#This Row],[Current Week Low]])-1</f>
        <v>4.7036082474227747E-3</v>
      </c>
      <c r="AF248" s="1">
        <f>(Table2[[#This Row],[Current Week High]]/Table2[[#This Row],[Close Price]])-1</f>
        <v>6.8428140832424766E-2</v>
      </c>
      <c r="AG248" s="1">
        <f>(Table2[[#This Row],[Close Price]]/Table2[[#This Row],[Current Month Low]])-1</f>
        <v>4.7036082474227747E-3</v>
      </c>
      <c r="AH248" s="1">
        <f>(Table2[[#This Row],[Current Month High]]/Table2[[#This Row],[Close Price]])-1</f>
        <v>6.8428140832424766E-2</v>
      </c>
      <c r="AI248">
        <v>11.1652664657218</v>
      </c>
      <c r="AJ248">
        <v>73.448275862068897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0.06</v>
      </c>
      <c r="AM248" t="s">
        <v>3176</v>
      </c>
      <c r="AN248">
        <v>3.57</v>
      </c>
      <c r="AO248" t="s">
        <v>3176</v>
      </c>
      <c r="AP248">
        <v>9.8991980033095006E-2</v>
      </c>
      <c r="AQ248">
        <f>(Table2[[#This Row],[Sharpe Ratio]]-AVERAGE(Table2[Sharpe Ratio]))/_xlfn.STDEV.P(Table2[Sharpe Ratio])</f>
        <v>0.41713339396603383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1.0926410145486525</v>
      </c>
      <c r="AS248">
        <f>_xlfn.RANK.AVG(Table2[[#This Row],[1Y Return vs Nifty Z-Score]],Table2[1Y Return vs Nifty Z-Score])</f>
        <v>231</v>
      </c>
      <c r="AT248">
        <f>_xlfn.RANK.AVG(Table2[[#This Row],[6M Return vs Nifty Z-Score]],Table2[6M Return vs Nifty Z-Score])</f>
        <v>379</v>
      </c>
      <c r="AU248">
        <f>_xlfn.RANK.AVG(Table2[[#This Row],[Sharpe Ratio Z-Score]],Table2[Sharpe Ratio Z-Score])</f>
        <v>233</v>
      </c>
      <c r="AV248">
        <f>(Table2[[#This Row],[Rank 1Y]]+Table2[[#This Row],[Rank 6M]]+Table2[[#This Row],[Rank Sharpe]])/3</f>
        <v>281</v>
      </c>
    </row>
    <row r="249" spans="1:48" x14ac:dyDescent="0.3">
      <c r="A249" t="s">
        <v>213</v>
      </c>
      <c r="B249" t="s">
        <v>214</v>
      </c>
      <c r="C249" t="s">
        <v>3129</v>
      </c>
      <c r="D249" t="s">
        <v>215</v>
      </c>
      <c r="E249">
        <v>119010.6019834</v>
      </c>
      <c r="F249">
        <v>10693.4</v>
      </c>
      <c r="G249">
        <v>21.980087014924699</v>
      </c>
      <c r="H249">
        <f>(Table2[[#This Row],[1Y Return vs Nifty]]-AVERAGE(Table2[1Y Return vs Nifty]))/_xlfn.STDEV.P(Table2[1Y Return vs Nifty])</f>
        <v>-4.8010026902443916E-2</v>
      </c>
      <c r="I249">
        <v>14.655962361928299</v>
      </c>
      <c r="J249">
        <f>(Table2[[#This Row],[1M Return vs Nifty]]-AVERAGE(Table2[1M Return vs Nifty]))/_xlfn.STDEV.P(Table2[1M Return vs Nifty])</f>
        <v>1.1013016255277923</v>
      </c>
      <c r="K249">
        <v>12.104067427208401</v>
      </c>
      <c r="L249">
        <f>(Table2[[#This Row],[6M Return vs Nifty]]-AVERAGE(Table2[6M Return vs Nifty]))/_xlfn.STDEV.P(Table2[6M Return vs Nifty])</f>
        <v>-2.4994900763210752E-2</v>
      </c>
      <c r="M249">
        <v>9.1340972610096003</v>
      </c>
      <c r="N249">
        <f>(Table2[[#This Row],[1W Return vs Nifty]]-AVERAGE(Table2[1W Return vs Nifty]))/_xlfn.STDEV.P(Table2[1W Return vs Nifty])</f>
        <v>1.242060908746434</v>
      </c>
      <c r="O249">
        <v>10168.24</v>
      </c>
      <c r="P249">
        <v>9673.2912011104909</v>
      </c>
      <c r="Q249">
        <v>8636.4254574992101</v>
      </c>
      <c r="R249">
        <v>66.666454021227906</v>
      </c>
      <c r="S249" s="1">
        <f>(Table2[[#This Row],[Close Price]]-Table2[[#This Row],[20D EMA]])/Table2[[#This Row],[20D EMA]]</f>
        <v>5.1647089368464932E-2</v>
      </c>
      <c r="T249" s="1">
        <f>(Table2[[#This Row],[Close Price]]-Table2[[#This Row],[50D EMA]])/Table2[[#This Row],[50D EMA]]</f>
        <v>0.10545622763557461</v>
      </c>
      <c r="U249" s="1">
        <f>(Table2[[#This Row],[Close Price]]-Table2[[#This Row],[200D EMA]])/Table2[[#This Row],[200D EMA]]</f>
        <v>0.23817429474999641</v>
      </c>
      <c r="V249">
        <v>1.66247779112742</v>
      </c>
      <c r="W249">
        <v>10590.2</v>
      </c>
      <c r="X249">
        <v>10897.4</v>
      </c>
      <c r="Y249">
        <v>10100.049999999999</v>
      </c>
      <c r="Z249">
        <v>11185</v>
      </c>
      <c r="AA249">
        <v>10100.049999999999</v>
      </c>
      <c r="AB249">
        <v>11185</v>
      </c>
      <c r="AC249" s="1">
        <f>(Table2[[#This Row],[Close Price]]/Table2[[#This Row],[Day Low]])-1</f>
        <v>9.7448584540422711E-3</v>
      </c>
      <c r="AD249" s="1">
        <f>(Table2[[#This Row],[Day High]]/Table2[[#This Row],[Close Price]])-1</f>
        <v>1.9077187798081097E-2</v>
      </c>
      <c r="AE249" s="1">
        <f>(Table2[[#This Row],[Close Price]]/Table2[[#This Row],[Current Week Low]])-1</f>
        <v>5.8747233924584474E-2</v>
      </c>
      <c r="AF249" s="1">
        <f>(Table2[[#This Row],[Current Week High]]/Table2[[#This Row],[Close Price]])-1</f>
        <v>4.5972281968317041E-2</v>
      </c>
      <c r="AG249" s="1">
        <f>(Table2[[#This Row],[Close Price]]/Table2[[#This Row],[Current Month Low]])-1</f>
        <v>5.8747233924584474E-2</v>
      </c>
      <c r="AH249" s="1">
        <f>(Table2[[#This Row],[Current Month High]]/Table2[[#This Row],[Close Price]])-1</f>
        <v>4.5972281968317041E-2</v>
      </c>
      <c r="AI249">
        <v>4.5972281968316997</v>
      </c>
      <c r="AJ249">
        <v>61.339187374583197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0.27</v>
      </c>
      <c r="AM249" t="s">
        <v>3176</v>
      </c>
      <c r="AN249">
        <v>9.7200000000000006</v>
      </c>
      <c r="AO249" t="s">
        <v>3176</v>
      </c>
      <c r="AP249">
        <v>0.112680446303288</v>
      </c>
      <c r="AQ249">
        <f>(Table2[[#This Row],[Sharpe Ratio]]-AVERAGE(Table2[Sharpe Ratio]))/_xlfn.STDEV.P(Table2[Sharpe Ratio])</f>
        <v>0.57640468808531309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2.8467622946938849</v>
      </c>
      <c r="AS249">
        <f>_xlfn.RANK.AVG(Table2[[#This Row],[1Y Return vs Nifty Z-Score]],Table2[1Y Return vs Nifty Z-Score])</f>
        <v>312</v>
      </c>
      <c r="AT249">
        <f>_xlfn.RANK.AVG(Table2[[#This Row],[6M Return vs Nifty Z-Score]],Table2[6M Return vs Nifty Z-Score])</f>
        <v>334</v>
      </c>
      <c r="AU249">
        <f>_xlfn.RANK.AVG(Table2[[#This Row],[Sharpe Ratio Z-Score]],Table2[Sharpe Ratio Z-Score])</f>
        <v>200</v>
      </c>
      <c r="AV249">
        <f>(Table2[[#This Row],[Rank 1Y]]+Table2[[#This Row],[Rank 6M]]+Table2[[#This Row],[Rank Sharpe]])/3</f>
        <v>282</v>
      </c>
    </row>
    <row r="250" spans="1:48" x14ac:dyDescent="0.3">
      <c r="A250" t="s">
        <v>52</v>
      </c>
      <c r="B250" t="s">
        <v>53</v>
      </c>
      <c r="C250" t="s">
        <v>3133</v>
      </c>
      <c r="D250" t="s">
        <v>54</v>
      </c>
      <c r="E250">
        <v>437770.66195134999</v>
      </c>
      <c r="F250">
        <v>1824.55</v>
      </c>
      <c r="G250">
        <v>32.9937612192386</v>
      </c>
      <c r="H250">
        <f>(Table2[[#This Row],[1Y Return vs Nifty]]-AVERAGE(Table2[1Y Return vs Nifty]))/_xlfn.STDEV.P(Table2[1Y Return vs Nifty])</f>
        <v>0.13848797187625314</v>
      </c>
      <c r="I250">
        <v>2.3012791500888201</v>
      </c>
      <c r="J250">
        <f>(Table2[[#This Row],[1M Return vs Nifty]]-AVERAGE(Table2[1M Return vs Nifty]))/_xlfn.STDEV.P(Table2[1M Return vs Nifty])</f>
        <v>3.4324465968430265E-2</v>
      </c>
      <c r="K250">
        <v>3.1684626268963401</v>
      </c>
      <c r="L250">
        <f>(Table2[[#This Row],[6M Return vs Nifty]]-AVERAGE(Table2[6M Return vs Nifty]))/_xlfn.STDEV.P(Table2[6M Return vs Nifty])</f>
        <v>-0.31559629436152775</v>
      </c>
      <c r="M250">
        <v>3.33792077187044</v>
      </c>
      <c r="N250">
        <f>(Table2[[#This Row],[1W Return vs Nifty]]-AVERAGE(Table2[1W Return vs Nifty]))/_xlfn.STDEV.P(Table2[1W Return vs Nifty])</f>
        <v>0.15864233478973469</v>
      </c>
      <c r="O250">
        <v>1780.7</v>
      </c>
      <c r="P250">
        <v>1705.07492457476</v>
      </c>
      <c r="Q250">
        <v>1510.1343513592701</v>
      </c>
      <c r="R250">
        <v>68.967114389509405</v>
      </c>
      <c r="S250" s="1">
        <f>(Table2[[#This Row],[Close Price]]-Table2[[#This Row],[20D EMA]])/Table2[[#This Row],[20D EMA]]</f>
        <v>2.4625147413938286E-2</v>
      </c>
      <c r="T250" s="1">
        <f>(Table2[[#This Row],[Close Price]]-Table2[[#This Row],[50D EMA]])/Table2[[#This Row],[50D EMA]]</f>
        <v>7.0070278850084364E-2</v>
      </c>
      <c r="U250" s="1">
        <f>(Table2[[#This Row],[Close Price]]-Table2[[#This Row],[200D EMA]])/Table2[[#This Row],[200D EMA]]</f>
        <v>0.20820375906138727</v>
      </c>
      <c r="V250">
        <v>0.98332707747433201</v>
      </c>
      <c r="W250">
        <v>1805</v>
      </c>
      <c r="X250">
        <v>1850</v>
      </c>
      <c r="Y250">
        <v>1801.3</v>
      </c>
      <c r="Z250">
        <v>1850</v>
      </c>
      <c r="AA250">
        <v>1801.3</v>
      </c>
      <c r="AB250">
        <v>1850</v>
      </c>
      <c r="AC250" s="1">
        <f>(Table2[[#This Row],[Close Price]]/Table2[[#This Row],[Day Low]])-1</f>
        <v>1.0831024930747946E-2</v>
      </c>
      <c r="AD250" s="1">
        <f>(Table2[[#This Row],[Day High]]/Table2[[#This Row],[Close Price]])-1</f>
        <v>1.3948644871338178E-2</v>
      </c>
      <c r="AE250" s="1">
        <f>(Table2[[#This Row],[Close Price]]/Table2[[#This Row],[Current Week Low]])-1</f>
        <v>1.2907344695497702E-2</v>
      </c>
      <c r="AF250" s="1">
        <f>(Table2[[#This Row],[Current Week High]]/Table2[[#This Row],[Close Price]])-1</f>
        <v>1.3948644871338178E-2</v>
      </c>
      <c r="AG250" s="1">
        <f>(Table2[[#This Row],[Close Price]]/Table2[[#This Row],[Current Month Low]])-1</f>
        <v>1.2907344695497702E-2</v>
      </c>
      <c r="AH250" s="1">
        <f>(Table2[[#This Row],[Current Month High]]/Table2[[#This Row],[Close Price]])-1</f>
        <v>1.3948644871338178E-2</v>
      </c>
      <c r="AI250">
        <v>1.3948644871338101</v>
      </c>
      <c r="AJ250">
        <v>70.782047081948804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0.03</v>
      </c>
      <c r="AM250" t="s">
        <v>3176</v>
      </c>
      <c r="AN250">
        <v>3.39</v>
      </c>
      <c r="AO250" t="s">
        <v>3176</v>
      </c>
      <c r="AP250">
        <v>0.130276319298017</v>
      </c>
      <c r="AQ250">
        <f>(Table2[[#This Row],[Sharpe Ratio]]-AVERAGE(Table2[Sharpe Ratio]))/_xlfn.STDEV.P(Table2[Sharpe Ratio])</f>
        <v>0.7811403690382277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0.79699884731111814</v>
      </c>
      <c r="AS250">
        <f>_xlfn.RANK.AVG(Table2[[#This Row],[1Y Return vs Nifty Z-Score]],Table2[1Y Return vs Nifty Z-Score])</f>
        <v>254</v>
      </c>
      <c r="AT250">
        <f>_xlfn.RANK.AVG(Table2[[#This Row],[6M Return vs Nifty Z-Score]],Table2[6M Return vs Nifty Z-Score])</f>
        <v>433</v>
      </c>
      <c r="AU250">
        <f>_xlfn.RANK.AVG(Table2[[#This Row],[Sharpe Ratio Z-Score]],Table2[Sharpe Ratio Z-Score])</f>
        <v>159</v>
      </c>
      <c r="AV250">
        <f>(Table2[[#This Row],[Rank 1Y]]+Table2[[#This Row],[Rank 6M]]+Table2[[#This Row],[Rank Sharpe]])/3</f>
        <v>282</v>
      </c>
    </row>
    <row r="251" spans="1:48" x14ac:dyDescent="0.3">
      <c r="A251" t="s">
        <v>1722</v>
      </c>
      <c r="B251" t="s">
        <v>1723</v>
      </c>
      <c r="C251" t="s">
        <v>3132</v>
      </c>
      <c r="D251" t="s">
        <v>46</v>
      </c>
      <c r="E251">
        <v>4865.6426741650002</v>
      </c>
      <c r="F251">
        <v>703.15</v>
      </c>
      <c r="G251">
        <v>3.3913412237335199</v>
      </c>
      <c r="H251">
        <f>(Table2[[#This Row],[1Y Return vs Nifty]]-AVERAGE(Table2[1Y Return vs Nifty]))/_xlfn.STDEV.P(Table2[1Y Return vs Nifty])</f>
        <v>-0.36277908812137849</v>
      </c>
      <c r="I251">
        <v>-1.7875474043758799</v>
      </c>
      <c r="J251">
        <f>(Table2[[#This Row],[1M Return vs Nifty]]-AVERAGE(Table2[1M Return vs Nifty]))/_xlfn.STDEV.P(Table2[1M Return vs Nifty])</f>
        <v>-0.31879543748914146</v>
      </c>
      <c r="K251">
        <v>16.226397703541899</v>
      </c>
      <c r="L251">
        <f>(Table2[[#This Row],[6M Return vs Nifty]]-AVERAGE(Table2[6M Return vs Nifty]))/_xlfn.STDEV.P(Table2[6M Return vs Nifty])</f>
        <v>0.10907044231610866</v>
      </c>
      <c r="M251">
        <v>4.31062422751189</v>
      </c>
      <c r="N251">
        <f>(Table2[[#This Row],[1W Return vs Nifty]]-AVERAGE(Table2[1W Return vs Nifty]))/_xlfn.STDEV.P(Table2[1W Return vs Nifty])</f>
        <v>0.34045960566968486</v>
      </c>
      <c r="O251">
        <v>705.5</v>
      </c>
      <c r="P251">
        <v>677.52337523532697</v>
      </c>
      <c r="Q251">
        <v>615.43525063977199</v>
      </c>
      <c r="R251">
        <v>47.592906581581502</v>
      </c>
      <c r="S251" s="1">
        <f>(Table2[[#This Row],[Close Price]]-Table2[[#This Row],[20D EMA]])/Table2[[#This Row],[20D EMA]]</f>
        <v>-3.3309709425939373E-3</v>
      </c>
      <c r="T251" s="1">
        <f>(Table2[[#This Row],[Close Price]]-Table2[[#This Row],[50D EMA]])/Table2[[#This Row],[50D EMA]]</f>
        <v>3.7823971395484338E-2</v>
      </c>
      <c r="U251" s="1">
        <f>(Table2[[#This Row],[Close Price]]-Table2[[#This Row],[200D EMA]])/Table2[[#This Row],[200D EMA]]</f>
        <v>0.14252474044839752</v>
      </c>
      <c r="V251">
        <v>0.41186047623321498</v>
      </c>
      <c r="W251">
        <v>696.7</v>
      </c>
      <c r="X251">
        <v>736.25</v>
      </c>
      <c r="Y251">
        <v>689.5</v>
      </c>
      <c r="Z251">
        <v>736.25</v>
      </c>
      <c r="AA251">
        <v>689.5</v>
      </c>
      <c r="AB251">
        <v>736.25</v>
      </c>
      <c r="AC251" s="1">
        <f>(Table2[[#This Row],[Close Price]]/Table2[[#This Row],[Day Low]])-1</f>
        <v>9.2579302425719323E-3</v>
      </c>
      <c r="AD251" s="1">
        <f>(Table2[[#This Row],[Day High]]/Table2[[#This Row],[Close Price]])-1</f>
        <v>4.7073881817535357E-2</v>
      </c>
      <c r="AE251" s="1">
        <f>(Table2[[#This Row],[Close Price]]/Table2[[#This Row],[Current Week Low]])-1</f>
        <v>1.9796954314720727E-2</v>
      </c>
      <c r="AF251" s="1">
        <f>(Table2[[#This Row],[Current Week High]]/Table2[[#This Row],[Close Price]])-1</f>
        <v>4.7073881817535357E-2</v>
      </c>
      <c r="AG251" s="1">
        <f>(Table2[[#This Row],[Close Price]]/Table2[[#This Row],[Current Month Low]])-1</f>
        <v>1.9796954314720727E-2</v>
      </c>
      <c r="AH251" s="1">
        <f>(Table2[[#This Row],[Current Month High]]/Table2[[#This Row],[Close Price]])-1</f>
        <v>4.7073881817535357E-2</v>
      </c>
      <c r="AI251">
        <v>43.5042309606769</v>
      </c>
      <c r="AJ251">
        <v>64.768599882835304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0.28000000000000003</v>
      </c>
      <c r="AM251" t="s">
        <v>3176</v>
      </c>
      <c r="AN251">
        <v>-0.06</v>
      </c>
      <c r="AO251" t="s">
        <v>3174</v>
      </c>
      <c r="AP251">
        <v>0.13892408100290499</v>
      </c>
      <c r="AQ251">
        <f>(Table2[[#This Row],[Sharpe Ratio]]-AVERAGE(Table2[Sharpe Ratio]))/_xlfn.STDEV.P(Table2[Sharpe Ratio])</f>
        <v>0.88176086009878207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0.64971638247405572</v>
      </c>
      <c r="AS251">
        <f>_xlfn.RANK.AVG(Table2[[#This Row],[1Y Return vs Nifty Z-Score]],Table2[1Y Return vs Nifty Z-Score])</f>
        <v>417</v>
      </c>
      <c r="AT251">
        <f>_xlfn.RANK.AVG(Table2[[#This Row],[6M Return vs Nifty Z-Score]],Table2[6M Return vs Nifty Z-Score])</f>
        <v>288</v>
      </c>
      <c r="AU251">
        <f>_xlfn.RANK.AVG(Table2[[#This Row],[Sharpe Ratio Z-Score]],Table2[Sharpe Ratio Z-Score])</f>
        <v>141</v>
      </c>
      <c r="AV251">
        <f>(Table2[[#This Row],[Rank 1Y]]+Table2[[#This Row],[Rank 6M]]+Table2[[#This Row],[Rank Sharpe]])/3</f>
        <v>282</v>
      </c>
    </row>
    <row r="252" spans="1:48" x14ac:dyDescent="0.3">
      <c r="A252" t="s">
        <v>556</v>
      </c>
      <c r="B252" t="s">
        <v>557</v>
      </c>
      <c r="C252" t="s">
        <v>3132</v>
      </c>
      <c r="D252" t="s">
        <v>46</v>
      </c>
      <c r="E252">
        <v>37387.449000000001</v>
      </c>
      <c r="F252">
        <v>61.91</v>
      </c>
      <c r="G252">
        <v>75.926152074882097</v>
      </c>
      <c r="H252">
        <f>(Table2[[#This Row],[1Y Return vs Nifty]]-AVERAGE(Table2[1Y Return vs Nifty]))/_xlfn.STDEV.P(Table2[1Y Return vs Nifty])</f>
        <v>0.86547560822981384</v>
      </c>
      <c r="I252">
        <v>-4.7645098972591002</v>
      </c>
      <c r="J252">
        <f>(Table2[[#This Row],[1M Return vs Nifty]]-AVERAGE(Table2[1M Return vs Nifty]))/_xlfn.STDEV.P(Table2[1M Return vs Nifty])</f>
        <v>-0.57589235614808398</v>
      </c>
      <c r="K252">
        <v>-8.6720723525275307</v>
      </c>
      <c r="L252">
        <f>(Table2[[#This Row],[6M Return vs Nifty]]-AVERAGE(Table2[6M Return vs Nifty]))/_xlfn.STDEV.P(Table2[6M Return vs Nifty])</f>
        <v>-0.70067106466135465</v>
      </c>
      <c r="M252">
        <v>-2.2130140788039201</v>
      </c>
      <c r="N252">
        <f>(Table2[[#This Row],[1W Return vs Nifty]]-AVERAGE(Table2[1W Return vs Nifty]))/_xlfn.STDEV.P(Table2[1W Return vs Nifty])</f>
        <v>-0.87893578784216386</v>
      </c>
      <c r="O252">
        <v>63.86</v>
      </c>
      <c r="P252">
        <v>64.835582983283302</v>
      </c>
      <c r="Q252">
        <v>58.731754800249597</v>
      </c>
      <c r="R252">
        <v>31.818625702618199</v>
      </c>
      <c r="S252" s="1">
        <f>(Table2[[#This Row],[Close Price]]-Table2[[#This Row],[20D EMA]])/Table2[[#This Row],[20D EMA]]</f>
        <v>-3.0535546507986264E-2</v>
      </c>
      <c r="T252" s="1">
        <f>(Table2[[#This Row],[Close Price]]-Table2[[#This Row],[50D EMA]])/Table2[[#This Row],[50D EMA]]</f>
        <v>-4.5123107538612171E-2</v>
      </c>
      <c r="U252" s="1">
        <f>(Table2[[#This Row],[Close Price]]-Table2[[#This Row],[200D EMA]])/Table2[[#This Row],[200D EMA]]</f>
        <v>5.4114596278619843E-2</v>
      </c>
      <c r="V252">
        <v>0.319780747289377</v>
      </c>
      <c r="W252">
        <v>61.25</v>
      </c>
      <c r="X252">
        <v>63.06</v>
      </c>
      <c r="Y252">
        <v>61.25</v>
      </c>
      <c r="Z252">
        <v>64.22</v>
      </c>
      <c r="AA252">
        <v>61.25</v>
      </c>
      <c r="AB252">
        <v>64.22</v>
      </c>
      <c r="AC252" s="1">
        <f>(Table2[[#This Row],[Close Price]]/Table2[[#This Row],[Day Low]])-1</f>
        <v>1.0775510204081629E-2</v>
      </c>
      <c r="AD252" s="1">
        <f>(Table2[[#This Row],[Day High]]/Table2[[#This Row],[Close Price]])-1</f>
        <v>1.8575351316427069E-2</v>
      </c>
      <c r="AE252" s="1">
        <f>(Table2[[#This Row],[Close Price]]/Table2[[#This Row],[Current Week Low]])-1</f>
        <v>1.0775510204081629E-2</v>
      </c>
      <c r="AF252" s="1">
        <f>(Table2[[#This Row],[Current Week High]]/Table2[[#This Row],[Close Price]])-1</f>
        <v>3.7312227426909983E-2</v>
      </c>
      <c r="AG252" s="1">
        <f>(Table2[[#This Row],[Close Price]]/Table2[[#This Row],[Current Month Low]])-1</f>
        <v>1.0775510204081629E-2</v>
      </c>
      <c r="AH252" s="1">
        <f>(Table2[[#This Row],[Current Month High]]/Table2[[#This Row],[Close Price]])-1</f>
        <v>3.7312227426909983E-2</v>
      </c>
      <c r="AI252">
        <v>26.231626554676101</v>
      </c>
      <c r="AJ252">
        <v>115.33913043478201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-7.0000000000000007E-2</v>
      </c>
      <c r="AM252" t="s">
        <v>3174</v>
      </c>
      <c r="AN252">
        <v>-4.33</v>
      </c>
      <c r="AO252" t="s">
        <v>3174</v>
      </c>
      <c r="AP252">
        <v>0.122620119999078</v>
      </c>
      <c r="AQ252">
        <f>(Table2[[#This Row],[Sharpe Ratio]]-AVERAGE(Table2[Sharpe Ratio]))/_xlfn.STDEV.P(Table2[Sharpe Ratio])</f>
        <v>0.69205714040563526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115</v>
      </c>
      <c r="AT252">
        <f>_xlfn.RANK.AVG(Table2[[#This Row],[6M Return vs Nifty Z-Score]],Table2[6M Return vs Nifty Z-Score])</f>
        <v>555</v>
      </c>
      <c r="AU252">
        <f>_xlfn.RANK.AVG(Table2[[#This Row],[Sharpe Ratio Z-Score]],Table2[Sharpe Ratio Z-Score])</f>
        <v>176</v>
      </c>
      <c r="AV252">
        <f>(Table2[[#This Row],[Rank 1Y]]+Table2[[#This Row],[Rank 6M]]+Table2[[#This Row],[Rank Sharpe]])/3</f>
        <v>282</v>
      </c>
    </row>
    <row r="253" spans="1:48" x14ac:dyDescent="0.3">
      <c r="A253" t="s">
        <v>1085</v>
      </c>
      <c r="B253" t="s">
        <v>1086</v>
      </c>
      <c r="C253" t="s">
        <v>3135</v>
      </c>
      <c r="D253" t="s">
        <v>106</v>
      </c>
      <c r="E253">
        <v>11972.992570769</v>
      </c>
      <c r="F253">
        <v>17.47</v>
      </c>
      <c r="G253">
        <v>72.9319037699955</v>
      </c>
      <c r="H253">
        <f>(Table2[[#This Row],[1Y Return vs Nifty]]-AVERAGE(Table2[1Y Return vs Nifty]))/_xlfn.STDEV.P(Table2[1Y Return vs Nifty])</f>
        <v>0.81477306279868689</v>
      </c>
      <c r="I253">
        <v>-8.6648328177493905</v>
      </c>
      <c r="J253">
        <f>(Table2[[#This Row],[1M Return vs Nifty]]-AVERAGE(Table2[1M Return vs Nifty]))/_xlfn.STDEV.P(Table2[1M Return vs Nifty])</f>
        <v>-0.9127326781306816</v>
      </c>
      <c r="K253">
        <v>-10.7529659445322</v>
      </c>
      <c r="L253">
        <f>(Table2[[#This Row],[6M Return vs Nifty]]-AVERAGE(Table2[6M Return vs Nifty]))/_xlfn.STDEV.P(Table2[6M Return vs Nifty])</f>
        <v>-0.76834533979774455</v>
      </c>
      <c r="M253">
        <v>1.1871325144254601</v>
      </c>
      <c r="N253">
        <f>(Table2[[#This Row],[1W Return vs Nifty]]-AVERAGE(Table2[1W Return vs Nifty]))/_xlfn.STDEV.P(Table2[1W Return vs Nifty])</f>
        <v>-0.24338199126903462</v>
      </c>
      <c r="O253">
        <v>18.09</v>
      </c>
      <c r="P253">
        <v>18.3812171316996</v>
      </c>
      <c r="Q253">
        <v>16.851688375197401</v>
      </c>
      <c r="R253">
        <v>28.353634507123999</v>
      </c>
      <c r="S253" s="1">
        <f>(Table2[[#This Row],[Close Price]]-Table2[[#This Row],[20D EMA]])/Table2[[#This Row],[20D EMA]]</f>
        <v>-3.4273079049198504E-2</v>
      </c>
      <c r="T253" s="1">
        <f>(Table2[[#This Row],[Close Price]]-Table2[[#This Row],[50D EMA]])/Table2[[#This Row],[50D EMA]]</f>
        <v>-4.9573274999735906E-2</v>
      </c>
      <c r="U253" s="1">
        <f>(Table2[[#This Row],[Close Price]]-Table2[[#This Row],[200D EMA]])/Table2[[#This Row],[200D EMA]]</f>
        <v>3.6691375429932525E-2</v>
      </c>
      <c r="V253">
        <v>0.60301214458877395</v>
      </c>
      <c r="W253">
        <v>17.41</v>
      </c>
      <c r="X253">
        <v>18.100000000000001</v>
      </c>
      <c r="Y253">
        <v>17.41</v>
      </c>
      <c r="Z253">
        <v>18.48</v>
      </c>
      <c r="AA253">
        <v>17.41</v>
      </c>
      <c r="AB253">
        <v>18.48</v>
      </c>
      <c r="AC253" s="1">
        <f>(Table2[[#This Row],[Close Price]]/Table2[[#This Row],[Day Low]])-1</f>
        <v>3.4462952326248519E-3</v>
      </c>
      <c r="AD253" s="1">
        <f>(Table2[[#This Row],[Day High]]/Table2[[#This Row],[Close Price]])-1</f>
        <v>3.606182026330873E-2</v>
      </c>
      <c r="AE253" s="1">
        <f>(Table2[[#This Row],[Close Price]]/Table2[[#This Row],[Current Week Low]])-1</f>
        <v>3.4462952326248519E-3</v>
      </c>
      <c r="AF253" s="1">
        <f>(Table2[[#This Row],[Current Week High]]/Table2[[#This Row],[Close Price]])-1</f>
        <v>5.7813394390383577E-2</v>
      </c>
      <c r="AG253" s="1">
        <f>(Table2[[#This Row],[Close Price]]/Table2[[#This Row],[Current Month Low]])-1</f>
        <v>3.4462952326248519E-3</v>
      </c>
      <c r="AH253" s="1">
        <f>(Table2[[#This Row],[Current Month High]]/Table2[[#This Row],[Close Price]])-1</f>
        <v>5.7813394390383577E-2</v>
      </c>
      <c r="AI253">
        <v>37.378362907842003</v>
      </c>
      <c r="AJ253">
        <v>109.22155688622701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-0.11</v>
      </c>
      <c r="AM253" t="s">
        <v>3174</v>
      </c>
      <c r="AN253">
        <v>-6.98</v>
      </c>
      <c r="AO253" t="s">
        <v>3174</v>
      </c>
      <c r="AP253">
        <v>0.130173245351272</v>
      </c>
      <c r="AQ253">
        <f>(Table2[[#This Row],[Sharpe Ratio]]-AVERAGE(Table2[Sharpe Ratio]))/_xlfn.STDEV.P(Table2[Sharpe Ratio])</f>
        <v>0.77994105857027529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119</v>
      </c>
      <c r="AT253">
        <f>_xlfn.RANK.AVG(Table2[[#This Row],[6M Return vs Nifty Z-Score]],Table2[6M Return vs Nifty Z-Score])</f>
        <v>574</v>
      </c>
      <c r="AU253">
        <f>_xlfn.RANK.AVG(Table2[[#This Row],[Sharpe Ratio Z-Score]],Table2[Sharpe Ratio Z-Score])</f>
        <v>160</v>
      </c>
      <c r="AV253">
        <f>(Table2[[#This Row],[Rank 1Y]]+Table2[[#This Row],[Rank 6M]]+Table2[[#This Row],[Rank Sharpe]])/3</f>
        <v>284.33333333333331</v>
      </c>
    </row>
    <row r="254" spans="1:48" x14ac:dyDescent="0.3">
      <c r="A254" t="s">
        <v>1608</v>
      </c>
      <c r="B254" t="s">
        <v>1609</v>
      </c>
      <c r="C254" t="s">
        <v>3139</v>
      </c>
      <c r="D254" t="s">
        <v>353</v>
      </c>
      <c r="E254">
        <v>5830.6772105399996</v>
      </c>
      <c r="F254">
        <v>2144.35</v>
      </c>
      <c r="G254">
        <v>39.975114626849603</v>
      </c>
      <c r="H254">
        <f>(Table2[[#This Row],[1Y Return vs Nifty]]-AVERAGE(Table2[1Y Return vs Nifty]))/_xlfn.STDEV.P(Table2[1Y Return vs Nifty])</f>
        <v>0.25670541821911946</v>
      </c>
      <c r="I254">
        <v>15.233919654921699</v>
      </c>
      <c r="J254">
        <f>(Table2[[#This Row],[1M Return vs Nifty]]-AVERAGE(Table2[1M Return vs Nifty]))/_xlfn.STDEV.P(Table2[1M Return vs Nifty])</f>
        <v>1.1512152672012401</v>
      </c>
      <c r="K254">
        <v>84.448021517301001</v>
      </c>
      <c r="L254">
        <f>(Table2[[#This Row],[6M Return vs Nifty]]-AVERAGE(Table2[6M Return vs Nifty]))/_xlfn.STDEV.P(Table2[6M Return vs Nifty])</f>
        <v>2.3277561828858082</v>
      </c>
      <c r="M254">
        <v>18.544293612914402</v>
      </c>
      <c r="N254">
        <f>(Table2[[#This Row],[1W Return vs Nifty]]-AVERAGE(Table2[1W Return vs Nifty]))/_xlfn.STDEV.P(Table2[1W Return vs Nifty])</f>
        <v>3.0010103698846353</v>
      </c>
      <c r="O254">
        <v>2003.4</v>
      </c>
      <c r="P254">
        <v>1930.18648889977</v>
      </c>
      <c r="Q254">
        <v>1566.03853256005</v>
      </c>
      <c r="R254">
        <v>64.7972449987912</v>
      </c>
      <c r="S254" s="1">
        <f>(Table2[[#This Row],[Close Price]]-Table2[[#This Row],[20D EMA]])/Table2[[#This Row],[20D EMA]]</f>
        <v>7.0355395827093853E-2</v>
      </c>
      <c r="T254" s="1">
        <f>(Table2[[#This Row],[Close Price]]-Table2[[#This Row],[50D EMA]])/Table2[[#This Row],[50D EMA]]</f>
        <v>0.11095482863021477</v>
      </c>
      <c r="U254" s="1">
        <f>(Table2[[#This Row],[Close Price]]-Table2[[#This Row],[200D EMA]])/Table2[[#This Row],[200D EMA]]</f>
        <v>0.36928303832637299</v>
      </c>
      <c r="V254">
        <v>1.09399451647893</v>
      </c>
      <c r="W254">
        <v>2130</v>
      </c>
      <c r="X254">
        <v>2262.9499999999998</v>
      </c>
      <c r="Y254">
        <v>1930</v>
      </c>
      <c r="Z254">
        <v>2262.9499999999998</v>
      </c>
      <c r="AA254">
        <v>1930</v>
      </c>
      <c r="AB254">
        <v>2262.9499999999998</v>
      </c>
      <c r="AC254" s="1">
        <f>(Table2[[#This Row],[Close Price]]/Table2[[#This Row],[Day Low]])-1</f>
        <v>6.7370892018778772E-3</v>
      </c>
      <c r="AD254" s="1">
        <f>(Table2[[#This Row],[Day High]]/Table2[[#This Row],[Close Price]])-1</f>
        <v>5.5308135332384989E-2</v>
      </c>
      <c r="AE254" s="1">
        <f>(Table2[[#This Row],[Close Price]]/Table2[[#This Row],[Current Week Low]])-1</f>
        <v>0.11106217616580305</v>
      </c>
      <c r="AF254" s="1">
        <f>(Table2[[#This Row],[Current Week High]]/Table2[[#This Row],[Close Price]])-1</f>
        <v>5.5308135332384989E-2</v>
      </c>
      <c r="AG254" s="1">
        <f>(Table2[[#This Row],[Close Price]]/Table2[[#This Row],[Current Month Low]])-1</f>
        <v>0.11106217616580305</v>
      </c>
      <c r="AH254" s="1">
        <f>(Table2[[#This Row],[Current Month High]]/Table2[[#This Row],[Close Price]])-1</f>
        <v>5.5308135332384989E-2</v>
      </c>
      <c r="AI254">
        <v>5.8152820201926101</v>
      </c>
      <c r="AJ254">
        <v>125.40074630787799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0.08</v>
      </c>
      <c r="AM254" t="s">
        <v>3176</v>
      </c>
      <c r="AN254">
        <v>14.31</v>
      </c>
      <c r="AO254" t="s">
        <v>3176</v>
      </c>
      <c r="AP254">
        <v>-1.7775009411685E-2</v>
      </c>
      <c r="AQ254">
        <f>(Table2[[#This Row],[Sharpe Ratio]]-AVERAGE(Table2[Sharpe Ratio]))/_xlfn.STDEV.P(Table2[Sharpe Ratio])</f>
        <v>-0.9415016168663467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5.7951856213244568</v>
      </c>
      <c r="AS254">
        <f>_xlfn.RANK.AVG(Table2[[#This Row],[1Y Return vs Nifty Z-Score]],Table2[1Y Return vs Nifty Z-Score])</f>
        <v>227</v>
      </c>
      <c r="AT254">
        <f>_xlfn.RANK.AVG(Table2[[#This Row],[6M Return vs Nifty Z-Score]],Table2[6M Return vs Nifty Z-Score])</f>
        <v>17</v>
      </c>
      <c r="AU254">
        <f>_xlfn.RANK.AVG(Table2[[#This Row],[Sharpe Ratio Z-Score]],Table2[Sharpe Ratio Z-Score])</f>
        <v>610</v>
      </c>
      <c r="AV254">
        <f>(Table2[[#This Row],[Rank 1Y]]+Table2[[#This Row],[Rank 6M]]+Table2[[#This Row],[Rank Sharpe]])/3</f>
        <v>284.66666666666669</v>
      </c>
    </row>
    <row r="255" spans="1:48" x14ac:dyDescent="0.3">
      <c r="A255" t="s">
        <v>1079</v>
      </c>
      <c r="B255" t="s">
        <v>1080</v>
      </c>
      <c r="C255" t="s">
        <v>3135</v>
      </c>
      <c r="D255" t="s">
        <v>65</v>
      </c>
      <c r="E255">
        <v>12139.286259252</v>
      </c>
      <c r="F255">
        <v>30.22</v>
      </c>
      <c r="G255">
        <v>15.8219307241734</v>
      </c>
      <c r="H255">
        <f>(Table2[[#This Row],[1Y Return vs Nifty]]-AVERAGE(Table2[1Y Return vs Nifty]))/_xlfn.STDEV.P(Table2[1Y Return vs Nifty])</f>
        <v>-0.15228801834164196</v>
      </c>
      <c r="I255">
        <v>-9.3843055384829199</v>
      </c>
      <c r="J255">
        <f>(Table2[[#This Row],[1M Return vs Nifty]]-AVERAGE(Table2[1M Return vs Nifty]))/_xlfn.STDEV.P(Table2[1M Return vs Nifty])</f>
        <v>-0.97486789817526032</v>
      </c>
      <c r="K255">
        <v>24.934157694160898</v>
      </c>
      <c r="L255">
        <f>(Table2[[#This Row],[6M Return vs Nifty]]-AVERAGE(Table2[6M Return vs Nifty]))/_xlfn.STDEV.P(Table2[6M Return vs Nifty])</f>
        <v>0.39226192682594019</v>
      </c>
      <c r="M255">
        <v>1.6504791138110699</v>
      </c>
      <c r="N255">
        <f>(Table2[[#This Row],[1W Return vs Nifty]]-AVERAGE(Table2[1W Return vs Nifty]))/_xlfn.STDEV.P(Table2[1W Return vs Nifty])</f>
        <v>-0.15677346357932662</v>
      </c>
      <c r="O255">
        <v>31.3</v>
      </c>
      <c r="P255">
        <v>30.5811450051295</v>
      </c>
      <c r="Q255">
        <v>26.807053967723199</v>
      </c>
      <c r="R255">
        <v>40.554836416153201</v>
      </c>
      <c r="S255" s="1">
        <f>(Table2[[#This Row],[Close Price]]-Table2[[#This Row],[20D EMA]])/Table2[[#This Row],[20D EMA]]</f>
        <v>-3.4504792332268427E-2</v>
      </c>
      <c r="T255" s="1">
        <f>(Table2[[#This Row],[Close Price]]-Table2[[#This Row],[50D EMA]])/Table2[[#This Row],[50D EMA]]</f>
        <v>-1.1809401023700209E-2</v>
      </c>
      <c r="U255" s="1">
        <f>(Table2[[#This Row],[Close Price]]-Table2[[#This Row],[200D EMA]])/Table2[[#This Row],[200D EMA]]</f>
        <v>0.12731522219435704</v>
      </c>
      <c r="V255">
        <v>1.38744757701735</v>
      </c>
      <c r="W255">
        <v>29.86</v>
      </c>
      <c r="X255">
        <v>31.16</v>
      </c>
      <c r="Y255">
        <v>29.26</v>
      </c>
      <c r="Z255">
        <v>32.25</v>
      </c>
      <c r="AA255">
        <v>29.26</v>
      </c>
      <c r="AB255">
        <v>32.25</v>
      </c>
      <c r="AC255" s="1">
        <f>(Table2[[#This Row],[Close Price]]/Table2[[#This Row],[Day Low]])-1</f>
        <v>1.2056262558606923E-2</v>
      </c>
      <c r="AD255" s="1">
        <f>(Table2[[#This Row],[Day High]]/Table2[[#This Row],[Close Price]])-1</f>
        <v>3.1105228325612133E-2</v>
      </c>
      <c r="AE255" s="1">
        <f>(Table2[[#This Row],[Close Price]]/Table2[[#This Row],[Current Week Low]])-1</f>
        <v>3.2809295967190621E-2</v>
      </c>
      <c r="AF255" s="1">
        <f>(Table2[[#This Row],[Current Week High]]/Table2[[#This Row],[Close Price]])-1</f>
        <v>6.7174056915949798E-2</v>
      </c>
      <c r="AG255" s="1">
        <f>(Table2[[#This Row],[Close Price]]/Table2[[#This Row],[Current Month Low]])-1</f>
        <v>3.2809295967190621E-2</v>
      </c>
      <c r="AH255" s="1">
        <f>(Table2[[#This Row],[Current Month High]]/Table2[[#This Row],[Close Price]])-1</f>
        <v>6.7174056915949798E-2</v>
      </c>
      <c r="AI255">
        <v>26.1085373924553</v>
      </c>
      <c r="AJ255">
        <v>94.340836012861701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-0.06</v>
      </c>
      <c r="AM255" t="s">
        <v>3174</v>
      </c>
      <c r="AN255">
        <v>-16.38</v>
      </c>
      <c r="AO255" t="s">
        <v>3174</v>
      </c>
      <c r="AP255">
        <v>7.7946599989587001E-2</v>
      </c>
      <c r="AQ255">
        <f>(Table2[[#This Row],[Sharpe Ratio]]-AVERAGE(Table2[Sharpe Ratio]))/_xlfn.STDEV.P(Table2[Sharpe Ratio])</f>
        <v>0.17226118925012049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-0.71940626402016827</v>
      </c>
      <c r="AS255">
        <f>_xlfn.RANK.AVG(Table2[[#This Row],[1Y Return vs Nifty Z-Score]],Table2[1Y Return vs Nifty Z-Score])</f>
        <v>342</v>
      </c>
      <c r="AT255">
        <f>_xlfn.RANK.AVG(Table2[[#This Row],[6M Return vs Nifty Z-Score]],Table2[6M Return vs Nifty Z-Score])</f>
        <v>215</v>
      </c>
      <c r="AU255">
        <f>_xlfn.RANK.AVG(Table2[[#This Row],[Sharpe Ratio Z-Score]],Table2[Sharpe Ratio Z-Score])</f>
        <v>299</v>
      </c>
      <c r="AV255">
        <f>(Table2[[#This Row],[Rank 1Y]]+Table2[[#This Row],[Rank 6M]]+Table2[[#This Row],[Rank Sharpe]])/3</f>
        <v>285.33333333333331</v>
      </c>
    </row>
    <row r="256" spans="1:48" x14ac:dyDescent="0.3">
      <c r="A256" t="s">
        <v>758</v>
      </c>
      <c r="B256" t="s">
        <v>759</v>
      </c>
      <c r="C256" t="s">
        <v>3140</v>
      </c>
      <c r="D256" t="s">
        <v>124</v>
      </c>
      <c r="E256">
        <v>22177.746296754998</v>
      </c>
      <c r="F256">
        <v>797.65</v>
      </c>
      <c r="G256">
        <v>38.453887025919499</v>
      </c>
      <c r="H256">
        <f>(Table2[[#This Row],[1Y Return vs Nifty]]-AVERAGE(Table2[1Y Return vs Nifty]))/_xlfn.STDEV.P(Table2[1Y Return vs Nifty])</f>
        <v>0.23094599425238735</v>
      </c>
      <c r="I256">
        <v>14.0092891677428</v>
      </c>
      <c r="J256">
        <f>(Table2[[#This Row],[1M Return vs Nifty]]-AVERAGE(Table2[1M Return vs Nifty]))/_xlfn.STDEV.P(Table2[1M Return vs Nifty])</f>
        <v>1.0454535300271315</v>
      </c>
      <c r="K256">
        <v>16.1301385601767</v>
      </c>
      <c r="L256">
        <f>(Table2[[#This Row],[6M Return vs Nifty]]-AVERAGE(Table2[6M Return vs Nifty]))/_xlfn.STDEV.P(Table2[6M Return vs Nifty])</f>
        <v>0.10593992772491613</v>
      </c>
      <c r="M256">
        <v>7.5487481984616398</v>
      </c>
      <c r="N256">
        <f>(Table2[[#This Row],[1W Return vs Nifty]]-AVERAGE(Table2[1W Return vs Nifty]))/_xlfn.STDEV.P(Table2[1W Return vs Nifty])</f>
        <v>0.94572821014974295</v>
      </c>
      <c r="O256">
        <v>782.75</v>
      </c>
      <c r="P256">
        <v>739.47386240118203</v>
      </c>
      <c r="Q256">
        <v>635.56463372637802</v>
      </c>
      <c r="R256">
        <v>51.6221616477903</v>
      </c>
      <c r="S256" s="1">
        <f>(Table2[[#This Row],[Close Price]]-Table2[[#This Row],[20D EMA]])/Table2[[#This Row],[20D EMA]]</f>
        <v>1.9035451932289973E-2</v>
      </c>
      <c r="T256" s="1">
        <f>(Table2[[#This Row],[Close Price]]-Table2[[#This Row],[50D EMA]])/Table2[[#This Row],[50D EMA]]</f>
        <v>7.8672337937559206E-2</v>
      </c>
      <c r="U256" s="1">
        <f>(Table2[[#This Row],[Close Price]]-Table2[[#This Row],[200D EMA]])/Table2[[#This Row],[200D EMA]]</f>
        <v>0.25502577971228435</v>
      </c>
      <c r="V256">
        <v>1.1943526344874</v>
      </c>
      <c r="W256">
        <v>792.55</v>
      </c>
      <c r="X256">
        <v>837.5</v>
      </c>
      <c r="Y256">
        <v>781.1</v>
      </c>
      <c r="Z256">
        <v>841.8</v>
      </c>
      <c r="AA256">
        <v>781.1</v>
      </c>
      <c r="AB256">
        <v>841.8</v>
      </c>
      <c r="AC256" s="1">
        <f>(Table2[[#This Row],[Close Price]]/Table2[[#This Row],[Day Low]])-1</f>
        <v>6.4349252413096192E-3</v>
      </c>
      <c r="AD256" s="1">
        <f>(Table2[[#This Row],[Day High]]/Table2[[#This Row],[Close Price]])-1</f>
        <v>4.9959255312480355E-2</v>
      </c>
      <c r="AE256" s="1">
        <f>(Table2[[#This Row],[Close Price]]/Table2[[#This Row],[Current Week Low]])-1</f>
        <v>2.1188068109076807E-2</v>
      </c>
      <c r="AF256" s="1">
        <f>(Table2[[#This Row],[Current Week High]]/Table2[[#This Row],[Close Price]])-1</f>
        <v>5.5350090891995274E-2</v>
      </c>
      <c r="AG256" s="1">
        <f>(Table2[[#This Row],[Close Price]]/Table2[[#This Row],[Current Month Low]])-1</f>
        <v>2.1188068109076807E-2</v>
      </c>
      <c r="AH256" s="1">
        <f>(Table2[[#This Row],[Current Month High]]/Table2[[#This Row],[Close Price]])-1</f>
        <v>5.5350090891995274E-2</v>
      </c>
      <c r="AI256">
        <v>5.8735034162853399</v>
      </c>
      <c r="AJ256">
        <v>89.826273203236497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0.24</v>
      </c>
      <c r="AM256" t="s">
        <v>3176</v>
      </c>
      <c r="AN256">
        <v>4.51</v>
      </c>
      <c r="AO256" t="s">
        <v>3176</v>
      </c>
      <c r="AP256">
        <v>6.9466106626533006E-2</v>
      </c>
      <c r="AQ256">
        <f>(Table2[[#This Row],[Sharpe Ratio]]-AVERAGE(Table2[Sharpe Ratio]))/_xlfn.STDEV.P(Table2[Sharpe Ratio])</f>
        <v>7.358693853112265E-2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2.4016546006853008</v>
      </c>
      <c r="AS256">
        <f>_xlfn.RANK.AVG(Table2[[#This Row],[1Y Return vs Nifty Z-Score]],Table2[1Y Return vs Nifty Z-Score])</f>
        <v>234</v>
      </c>
      <c r="AT256">
        <f>_xlfn.RANK.AVG(Table2[[#This Row],[6M Return vs Nifty Z-Score]],Table2[6M Return vs Nifty Z-Score])</f>
        <v>291</v>
      </c>
      <c r="AU256">
        <f>_xlfn.RANK.AVG(Table2[[#This Row],[Sharpe Ratio Z-Score]],Table2[Sharpe Ratio Z-Score])</f>
        <v>333</v>
      </c>
      <c r="AV256">
        <f>(Table2[[#This Row],[Rank 1Y]]+Table2[[#This Row],[Rank 6M]]+Table2[[#This Row],[Rank Sharpe]])/3</f>
        <v>286</v>
      </c>
    </row>
    <row r="257" spans="1:48" x14ac:dyDescent="0.3">
      <c r="A257" t="s">
        <v>1557</v>
      </c>
      <c r="B257" t="s">
        <v>1558</v>
      </c>
      <c r="C257" t="s">
        <v>3140</v>
      </c>
      <c r="D257" t="s">
        <v>624</v>
      </c>
      <c r="E257">
        <v>6392.0578661999998</v>
      </c>
      <c r="F257">
        <v>358.2</v>
      </c>
      <c r="G257">
        <v>26.6138020087431</v>
      </c>
      <c r="H257">
        <f>(Table2[[#This Row],[1Y Return vs Nifty]]-AVERAGE(Table2[1Y Return vs Nifty]))/_xlfn.STDEV.P(Table2[1Y Return vs Nifty])</f>
        <v>3.045412204791163E-2</v>
      </c>
      <c r="I257">
        <v>-0.45291053031527301</v>
      </c>
      <c r="J257">
        <f>(Table2[[#This Row],[1M Return vs Nifty]]-AVERAGE(Table2[1M Return vs Nifty]))/_xlfn.STDEV.P(Table2[1M Return vs Nifty])</f>
        <v>-0.20353331085171147</v>
      </c>
      <c r="K257">
        <v>11.566800222804201</v>
      </c>
      <c r="L257">
        <f>(Table2[[#This Row],[6M Return vs Nifty]]-AVERAGE(Table2[6M Return vs Nifty]))/_xlfn.STDEV.P(Table2[6M Return vs Nifty])</f>
        <v>-4.2467763744917356E-2</v>
      </c>
      <c r="M257">
        <v>5.9216765110512597E-2</v>
      </c>
      <c r="N257">
        <f>(Table2[[#This Row],[1W Return vs Nifty]]-AVERAGE(Table2[1W Return vs Nifty]))/_xlfn.STDEV.P(Table2[1W Return vs Nifty])</f>
        <v>-0.45421147083300023</v>
      </c>
      <c r="O257">
        <v>369.46</v>
      </c>
      <c r="P257">
        <v>365.28663237118599</v>
      </c>
      <c r="Q257">
        <v>328.60825009405301</v>
      </c>
      <c r="R257">
        <v>34.780055263375303</v>
      </c>
      <c r="S257" s="1">
        <f>(Table2[[#This Row],[Close Price]]-Table2[[#This Row],[20D EMA]])/Table2[[#This Row],[20D EMA]]</f>
        <v>-3.0476912250311242E-2</v>
      </c>
      <c r="T257" s="1">
        <f>(Table2[[#This Row],[Close Price]]-Table2[[#This Row],[50D EMA]])/Table2[[#This Row],[50D EMA]]</f>
        <v>-1.940019629293447E-2</v>
      </c>
      <c r="U257" s="1">
        <f>(Table2[[#This Row],[Close Price]]-Table2[[#This Row],[200D EMA]])/Table2[[#This Row],[200D EMA]]</f>
        <v>9.00517558444663E-2</v>
      </c>
      <c r="V257">
        <v>0.70684880682436602</v>
      </c>
      <c r="W257">
        <v>357</v>
      </c>
      <c r="X257">
        <v>366.9</v>
      </c>
      <c r="Y257">
        <v>357</v>
      </c>
      <c r="Z257">
        <v>373.7</v>
      </c>
      <c r="AA257">
        <v>357</v>
      </c>
      <c r="AB257">
        <v>373.7</v>
      </c>
      <c r="AC257" s="1">
        <f>(Table2[[#This Row],[Close Price]]/Table2[[#This Row],[Day Low]])-1</f>
        <v>3.3613445378151141E-3</v>
      </c>
      <c r="AD257" s="1">
        <f>(Table2[[#This Row],[Day High]]/Table2[[#This Row],[Close Price]])-1</f>
        <v>2.4288107202679932E-2</v>
      </c>
      <c r="AE257" s="1">
        <f>(Table2[[#This Row],[Close Price]]/Table2[[#This Row],[Current Week Low]])-1</f>
        <v>3.3613445378151141E-3</v>
      </c>
      <c r="AF257" s="1">
        <f>(Table2[[#This Row],[Current Week High]]/Table2[[#This Row],[Close Price]])-1</f>
        <v>4.3271915131211536E-2</v>
      </c>
      <c r="AG257" s="1">
        <f>(Table2[[#This Row],[Close Price]]/Table2[[#This Row],[Current Month Low]])-1</f>
        <v>3.3613445378151141E-3</v>
      </c>
      <c r="AH257" s="1">
        <f>(Table2[[#This Row],[Current Month High]]/Table2[[#This Row],[Close Price]])-1</f>
        <v>4.3271915131211536E-2</v>
      </c>
      <c r="AI257">
        <v>22.361809045226099</v>
      </c>
      <c r="AJ257">
        <v>76.409751292785003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-0.13</v>
      </c>
      <c r="AM257" t="s">
        <v>3174</v>
      </c>
      <c r="AN257">
        <v>-4.25</v>
      </c>
      <c r="AO257" t="s">
        <v>3174</v>
      </c>
      <c r="AP257">
        <v>9.7262160252463994E-2</v>
      </c>
      <c r="AQ257">
        <f>(Table2[[#This Row],[Sharpe Ratio]]-AVERAGE(Table2[Sharpe Ratio]))/_xlfn.STDEV.P(Table2[Sharpe Ratio])</f>
        <v>0.39700618397654358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-0.27275223940517385</v>
      </c>
      <c r="AS257">
        <f>_xlfn.RANK.AVG(Table2[[#This Row],[1Y Return vs Nifty Z-Score]],Table2[1Y Return vs Nifty Z-Score])</f>
        <v>283</v>
      </c>
      <c r="AT257">
        <f>_xlfn.RANK.AVG(Table2[[#This Row],[6M Return vs Nifty Z-Score]],Table2[6M Return vs Nifty Z-Score])</f>
        <v>339</v>
      </c>
      <c r="AU257">
        <f>_xlfn.RANK.AVG(Table2[[#This Row],[Sharpe Ratio Z-Score]],Table2[Sharpe Ratio Z-Score])</f>
        <v>238</v>
      </c>
      <c r="AV257">
        <f>(Table2[[#This Row],[Rank 1Y]]+Table2[[#This Row],[Rank 6M]]+Table2[[#This Row],[Rank Sharpe]])/3</f>
        <v>286.66666666666669</v>
      </c>
    </row>
    <row r="258" spans="1:48" x14ac:dyDescent="0.3">
      <c r="A258" t="s">
        <v>570</v>
      </c>
      <c r="B258" t="s">
        <v>571</v>
      </c>
      <c r="C258" t="s">
        <v>3129</v>
      </c>
      <c r="D258" t="s">
        <v>215</v>
      </c>
      <c r="E258">
        <v>36087.34784848</v>
      </c>
      <c r="F258">
        <v>7132.55</v>
      </c>
      <c r="G258">
        <v>162.539690447477</v>
      </c>
      <c r="H258">
        <f>(Table2[[#This Row],[1Y Return vs Nifty]]-AVERAGE(Table2[1Y Return vs Nifty]))/_xlfn.STDEV.P(Table2[1Y Return vs Nifty])</f>
        <v>2.3321298122649972</v>
      </c>
      <c r="I258">
        <v>14.8383593904564</v>
      </c>
      <c r="J258">
        <f>(Table2[[#This Row],[1M Return vs Nifty]]-AVERAGE(Table2[1M Return vs Nifty]))/_xlfn.STDEV.P(Table2[1M Return vs Nifty])</f>
        <v>1.1170538273506998</v>
      </c>
      <c r="K258">
        <v>-33.823486309044803</v>
      </c>
      <c r="L258">
        <f>(Table2[[#This Row],[6M Return vs Nifty]]-AVERAGE(Table2[6M Return vs Nifty]))/_xlfn.STDEV.P(Table2[6M Return vs Nifty])</f>
        <v>-1.5186387467679787</v>
      </c>
      <c r="M258">
        <v>1.5055495433502299</v>
      </c>
      <c r="N258">
        <f>(Table2[[#This Row],[1W Return vs Nifty]]-AVERAGE(Table2[1W Return vs Nifty]))/_xlfn.STDEV.P(Table2[1W Return vs Nifty])</f>
        <v>-0.18386363049316409</v>
      </c>
      <c r="O258">
        <v>6793.68</v>
      </c>
      <c r="P258">
        <v>6577.0089522385897</v>
      </c>
      <c r="Q258">
        <v>5848.2769800431897</v>
      </c>
      <c r="R258">
        <v>61.641324828327903</v>
      </c>
      <c r="S258" s="1">
        <f>(Table2[[#This Row],[Close Price]]-Table2[[#This Row],[20D EMA]])/Table2[[#This Row],[20D EMA]]</f>
        <v>4.9880182758092799E-2</v>
      </c>
      <c r="T258" s="1">
        <f>(Table2[[#This Row],[Close Price]]-Table2[[#This Row],[50D EMA]])/Table2[[#This Row],[50D EMA]]</f>
        <v>8.4467126591385167E-2</v>
      </c>
      <c r="U258" s="1">
        <f>(Table2[[#This Row],[Close Price]]-Table2[[#This Row],[200D EMA]])/Table2[[#This Row],[200D EMA]]</f>
        <v>0.21959852865028395</v>
      </c>
      <c r="V258">
        <v>4.1781346859528101</v>
      </c>
      <c r="W258">
        <v>7091</v>
      </c>
      <c r="X258">
        <v>7347.85</v>
      </c>
      <c r="Y258">
        <v>7080</v>
      </c>
      <c r="Z258">
        <v>7472.7</v>
      </c>
      <c r="AA258">
        <v>7080</v>
      </c>
      <c r="AB258">
        <v>7472.7</v>
      </c>
      <c r="AC258" s="1">
        <f>(Table2[[#This Row],[Close Price]]/Table2[[#This Row],[Day Low]])-1</f>
        <v>5.8595402623042858E-3</v>
      </c>
      <c r="AD258" s="1">
        <f>(Table2[[#This Row],[Day High]]/Table2[[#This Row],[Close Price]])-1</f>
        <v>3.0185557759847548E-2</v>
      </c>
      <c r="AE258" s="1">
        <f>(Table2[[#This Row],[Close Price]]/Table2[[#This Row],[Current Week Low]])-1</f>
        <v>7.4223163841808937E-3</v>
      </c>
      <c r="AF258" s="1">
        <f>(Table2[[#This Row],[Current Week High]]/Table2[[#This Row],[Close Price]])-1</f>
        <v>4.7689816405072527E-2</v>
      </c>
      <c r="AG258" s="1">
        <f>(Table2[[#This Row],[Close Price]]/Table2[[#This Row],[Current Month Low]])-1</f>
        <v>7.4223163841808937E-3</v>
      </c>
      <c r="AH258" s="1">
        <f>(Table2[[#This Row],[Current Month High]]/Table2[[#This Row],[Close Price]])-1</f>
        <v>4.7689816405072527E-2</v>
      </c>
      <c r="AI258">
        <v>36.793292721396902</v>
      </c>
      <c r="AJ258">
        <v>192.56342418835499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0.03</v>
      </c>
      <c r="AM258" t="s">
        <v>3176</v>
      </c>
      <c r="AN258">
        <v>13.9</v>
      </c>
      <c r="AO258" t="s">
        <v>3176</v>
      </c>
      <c r="AP258">
        <v>0.15280934095813001</v>
      </c>
      <c r="AQ258">
        <f>(Table2[[#This Row],[Sharpe Ratio]]-AVERAGE(Table2[Sharpe Ratio]))/_xlfn.STDEV.P(Table2[Sharpe Ratio])</f>
        <v>1.0433219348458447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2.7900031972003982</v>
      </c>
      <c r="AS258">
        <f>_xlfn.RANK.AVG(Table2[[#This Row],[1Y Return vs Nifty Z-Score]],Table2[1Y Return vs Nifty Z-Score])</f>
        <v>28</v>
      </c>
      <c r="AT258">
        <f>_xlfn.RANK.AVG(Table2[[#This Row],[6M Return vs Nifty Z-Score]],Table2[6M Return vs Nifty Z-Score])</f>
        <v>727</v>
      </c>
      <c r="AU258">
        <f>_xlfn.RANK.AVG(Table2[[#This Row],[Sharpe Ratio Z-Score]],Table2[Sharpe Ratio Z-Score])</f>
        <v>108</v>
      </c>
      <c r="AV258">
        <f>(Table2[[#This Row],[Rank 1Y]]+Table2[[#This Row],[Rank 6M]]+Table2[[#This Row],[Rank Sharpe]])/3</f>
        <v>287.66666666666669</v>
      </c>
    </row>
    <row r="259" spans="1:48" x14ac:dyDescent="0.3">
      <c r="A259" t="s">
        <v>916</v>
      </c>
      <c r="B259" t="s">
        <v>917</v>
      </c>
      <c r="C259" t="s">
        <v>3133</v>
      </c>
      <c r="D259" t="s">
        <v>54</v>
      </c>
      <c r="E259">
        <v>16930.846610189899</v>
      </c>
      <c r="F259">
        <v>7351.45</v>
      </c>
      <c r="G259">
        <v>38.4969780979878</v>
      </c>
      <c r="H259">
        <f>(Table2[[#This Row],[1Y Return vs Nifty]]-AVERAGE(Table2[1Y Return vs Nifty]))/_xlfn.STDEV.P(Table2[1Y Return vs Nifty])</f>
        <v>0.23167566888747135</v>
      </c>
      <c r="I259">
        <v>9.7996639271659305</v>
      </c>
      <c r="J259">
        <f>(Table2[[#This Row],[1M Return vs Nifty]]-AVERAGE(Table2[1M Return vs Nifty]))/_xlfn.STDEV.P(Table2[1M Return vs Nifty])</f>
        <v>0.68190119080601452</v>
      </c>
      <c r="K259">
        <v>27.215506014256199</v>
      </c>
      <c r="L259">
        <f>(Table2[[#This Row],[6M Return vs Nifty]]-AVERAGE(Table2[6M Return vs Nifty]))/_xlfn.STDEV.P(Table2[6M Return vs Nifty])</f>
        <v>0.46645533800720917</v>
      </c>
      <c r="M259">
        <v>11.336996678342601</v>
      </c>
      <c r="N259">
        <f>(Table2[[#This Row],[1W Return vs Nifty]]-AVERAGE(Table2[1W Return vs Nifty]))/_xlfn.STDEV.P(Table2[1W Return vs Nifty])</f>
        <v>1.6538258282186198</v>
      </c>
      <c r="O259">
        <v>6925.28</v>
      </c>
      <c r="P259">
        <v>6648.16359046041</v>
      </c>
      <c r="Q259">
        <v>5799.5210238827603</v>
      </c>
      <c r="R259">
        <v>78.947307906662601</v>
      </c>
      <c r="S259" s="1">
        <f>(Table2[[#This Row],[Close Price]]-Table2[[#This Row],[20D EMA]])/Table2[[#This Row],[20D EMA]]</f>
        <v>6.1538306032391486E-2</v>
      </c>
      <c r="T259" s="1">
        <f>(Table2[[#This Row],[Close Price]]-Table2[[#This Row],[50D EMA]])/Table2[[#This Row],[50D EMA]]</f>
        <v>0.10578656797025127</v>
      </c>
      <c r="U259" s="1">
        <f>(Table2[[#This Row],[Close Price]]-Table2[[#This Row],[200D EMA]])/Table2[[#This Row],[200D EMA]]</f>
        <v>0.26759606004121839</v>
      </c>
      <c r="V259">
        <v>0.90078304928974495</v>
      </c>
      <c r="W259">
        <v>7300</v>
      </c>
      <c r="X259">
        <v>7600</v>
      </c>
      <c r="Y259">
        <v>6700</v>
      </c>
      <c r="Z259">
        <v>7600</v>
      </c>
      <c r="AA259">
        <v>6700</v>
      </c>
      <c r="AB259">
        <v>7600</v>
      </c>
      <c r="AC259" s="1">
        <f>(Table2[[#This Row],[Close Price]]/Table2[[#This Row],[Day Low]])-1</f>
        <v>7.0479452054794667E-3</v>
      </c>
      <c r="AD259" s="1">
        <f>(Table2[[#This Row],[Day High]]/Table2[[#This Row],[Close Price]])-1</f>
        <v>3.3809656598358107E-2</v>
      </c>
      <c r="AE259" s="1">
        <f>(Table2[[#This Row],[Close Price]]/Table2[[#This Row],[Current Week Low]])-1</f>
        <v>9.7231343283582072E-2</v>
      </c>
      <c r="AF259" s="1">
        <f>(Table2[[#This Row],[Current Week High]]/Table2[[#This Row],[Close Price]])-1</f>
        <v>3.3809656598358107E-2</v>
      </c>
      <c r="AG259" s="1">
        <f>(Table2[[#This Row],[Close Price]]/Table2[[#This Row],[Current Month Low]])-1</f>
        <v>9.7231343283582072E-2</v>
      </c>
      <c r="AH259" s="1">
        <f>(Table2[[#This Row],[Current Month High]]/Table2[[#This Row],[Close Price]])-1</f>
        <v>3.3809656598358107E-2</v>
      </c>
      <c r="AI259">
        <v>3.3809656598358102</v>
      </c>
      <c r="AJ259">
        <v>66.767073046727205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-0.13</v>
      </c>
      <c r="AM259" t="s">
        <v>3174</v>
      </c>
      <c r="AN259">
        <v>7.18</v>
      </c>
      <c r="AO259" t="s">
        <v>3176</v>
      </c>
      <c r="AP259">
        <v>3.4076775413262997E-2</v>
      </c>
      <c r="AQ259">
        <f>(Table2[[#This Row],[Sharpe Ratio]]-AVERAGE(Table2[Sharpe Ratio]))/_xlfn.STDEV.P(Table2[Sharpe Ratio])</f>
        <v>-0.33818341390251411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2.6956746120168007</v>
      </c>
      <c r="AS259">
        <f>_xlfn.RANK.AVG(Table2[[#This Row],[1Y Return vs Nifty Z-Score]],Table2[1Y Return vs Nifty Z-Score])</f>
        <v>233</v>
      </c>
      <c r="AT259">
        <f>_xlfn.RANK.AVG(Table2[[#This Row],[6M Return vs Nifty Z-Score]],Table2[6M Return vs Nifty Z-Score])</f>
        <v>198</v>
      </c>
      <c r="AU259">
        <f>_xlfn.RANK.AVG(Table2[[#This Row],[Sharpe Ratio Z-Score]],Table2[Sharpe Ratio Z-Score])</f>
        <v>433</v>
      </c>
      <c r="AV259">
        <f>(Table2[[#This Row],[Rank 1Y]]+Table2[[#This Row],[Rank 6M]]+Table2[[#This Row],[Rank Sharpe]])/3</f>
        <v>288</v>
      </c>
    </row>
    <row r="260" spans="1:48" x14ac:dyDescent="0.3">
      <c r="A260" t="s">
        <v>747</v>
      </c>
      <c r="B260" t="s">
        <v>748</v>
      </c>
      <c r="C260" t="s">
        <v>3128</v>
      </c>
      <c r="D260" t="s">
        <v>749</v>
      </c>
      <c r="E260">
        <v>22738.619664599999</v>
      </c>
      <c r="F260">
        <v>1621.2</v>
      </c>
      <c r="G260">
        <v>17.336608338098099</v>
      </c>
      <c r="H260">
        <f>(Table2[[#This Row],[1Y Return vs Nifty]]-AVERAGE(Table2[1Y Return vs Nifty]))/_xlfn.STDEV.P(Table2[1Y Return vs Nifty])</f>
        <v>-0.12663950735870377</v>
      </c>
      <c r="I260">
        <v>8.3493127317583493</v>
      </c>
      <c r="J260">
        <f>(Table2[[#This Row],[1M Return vs Nifty]]-AVERAGE(Table2[1M Return vs Nifty]))/_xlfn.STDEV.P(Table2[1M Return vs Nifty])</f>
        <v>0.55664572514125776</v>
      </c>
      <c r="K260">
        <v>39.863896925337301</v>
      </c>
      <c r="L260">
        <f>(Table2[[#This Row],[6M Return vs Nifty]]-AVERAGE(Table2[6M Return vs Nifty]))/_xlfn.STDEV.P(Table2[6M Return vs Nifty])</f>
        <v>0.87780298684325542</v>
      </c>
      <c r="M260">
        <v>-0.13700760985325999</v>
      </c>
      <c r="N260">
        <f>(Table2[[#This Row],[1W Return vs Nifty]]-AVERAGE(Table2[1W Return vs Nifty]))/_xlfn.STDEV.P(Table2[1W Return vs Nifty])</f>
        <v>-0.49088963839693672</v>
      </c>
      <c r="O260">
        <v>1597.62</v>
      </c>
      <c r="P260">
        <v>1499.66662700342</v>
      </c>
      <c r="Q260">
        <v>1281.76587042646</v>
      </c>
      <c r="R260">
        <v>52.460804862406199</v>
      </c>
      <c r="S260" s="1">
        <f>(Table2[[#This Row],[Close Price]]-Table2[[#This Row],[20D EMA]])/Table2[[#This Row],[20D EMA]]</f>
        <v>1.4759454688849762E-2</v>
      </c>
      <c r="T260" s="1">
        <f>(Table2[[#This Row],[Close Price]]-Table2[[#This Row],[50D EMA]])/Table2[[#This Row],[50D EMA]]</f>
        <v>8.1040259753878546E-2</v>
      </c>
      <c r="U260" s="1">
        <f>(Table2[[#This Row],[Close Price]]-Table2[[#This Row],[200D EMA]])/Table2[[#This Row],[200D EMA]]</f>
        <v>0.26481757503857234</v>
      </c>
      <c r="V260">
        <v>0.35877942760287301</v>
      </c>
      <c r="W260">
        <v>1615</v>
      </c>
      <c r="X260">
        <v>1682.95</v>
      </c>
      <c r="Y260">
        <v>1590</v>
      </c>
      <c r="Z260">
        <v>1682.95</v>
      </c>
      <c r="AA260">
        <v>1590</v>
      </c>
      <c r="AB260">
        <v>1682.95</v>
      </c>
      <c r="AC260" s="1">
        <f>(Table2[[#This Row],[Close Price]]/Table2[[#This Row],[Day Low]])-1</f>
        <v>3.8390092879256876E-3</v>
      </c>
      <c r="AD260" s="1">
        <f>(Table2[[#This Row],[Day High]]/Table2[[#This Row],[Close Price]])-1</f>
        <v>3.8089069824821076E-2</v>
      </c>
      <c r="AE260" s="1">
        <f>(Table2[[#This Row],[Close Price]]/Table2[[#This Row],[Current Week Low]])-1</f>
        <v>1.9622641509434047E-2</v>
      </c>
      <c r="AF260" s="1">
        <f>(Table2[[#This Row],[Current Week High]]/Table2[[#This Row],[Close Price]])-1</f>
        <v>3.8089069824821076E-2</v>
      </c>
      <c r="AG260" s="1">
        <f>(Table2[[#This Row],[Close Price]]/Table2[[#This Row],[Current Month Low]])-1</f>
        <v>1.9622641509434047E-2</v>
      </c>
      <c r="AH260" s="1">
        <f>(Table2[[#This Row],[Current Month High]]/Table2[[#This Row],[Close Price]])-1</f>
        <v>3.8089069824821076E-2</v>
      </c>
      <c r="AI260">
        <v>5.7858376511226099</v>
      </c>
      <c r="AJ260">
        <v>64.064160299549599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0.08</v>
      </c>
      <c r="AM260" t="s">
        <v>3176</v>
      </c>
      <c r="AN260">
        <v>-2.52</v>
      </c>
      <c r="AO260" t="s">
        <v>3174</v>
      </c>
      <c r="AP260">
        <v>4.2276595057969997E-2</v>
      </c>
      <c r="AQ260">
        <f>(Table2[[#This Row],[Sharpe Ratio]]-AVERAGE(Table2[Sharpe Ratio]))/_xlfn.STDEV.P(Table2[Sharpe Ratio])</f>
        <v>-0.2427749246986495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0.57414464153022315</v>
      </c>
      <c r="AS260">
        <f>_xlfn.RANK.AVG(Table2[[#This Row],[1Y Return vs Nifty Z-Score]],Table2[1Y Return vs Nifty Z-Score])</f>
        <v>337</v>
      </c>
      <c r="AT260">
        <f>_xlfn.RANK.AVG(Table2[[#This Row],[6M Return vs Nifty Z-Score]],Table2[6M Return vs Nifty Z-Score])</f>
        <v>120</v>
      </c>
      <c r="AU260">
        <f>_xlfn.RANK.AVG(Table2[[#This Row],[Sharpe Ratio Z-Score]],Table2[Sharpe Ratio Z-Score])</f>
        <v>411</v>
      </c>
      <c r="AV260">
        <f>(Table2[[#This Row],[Rank 1Y]]+Table2[[#This Row],[Rank 6M]]+Table2[[#This Row],[Rank Sharpe]])/3</f>
        <v>289.33333333333331</v>
      </c>
    </row>
    <row r="261" spans="1:48" x14ac:dyDescent="0.3">
      <c r="A261" t="s">
        <v>703</v>
      </c>
      <c r="B261" t="s">
        <v>704</v>
      </c>
      <c r="C261" t="s">
        <v>3127</v>
      </c>
      <c r="D261" t="s">
        <v>267</v>
      </c>
      <c r="E261">
        <v>26112.8309376</v>
      </c>
      <c r="F261">
        <v>264</v>
      </c>
      <c r="G261">
        <v>43.377853696357803</v>
      </c>
      <c r="H261">
        <f>(Table2[[#This Row],[1Y Return vs Nifty]]-AVERAGE(Table2[1Y Return vs Nifty]))/_xlfn.STDEV.P(Table2[1Y Return vs Nifty])</f>
        <v>0.31432506585503733</v>
      </c>
      <c r="I261">
        <v>3.1968821960234801</v>
      </c>
      <c r="J261">
        <f>(Table2[[#This Row],[1M Return vs Nifty]]-AVERAGE(Table2[1M Return vs Nifty]))/_xlfn.STDEV.P(Table2[1M Return vs Nifty])</f>
        <v>0.11167068178465916</v>
      </c>
      <c r="K261">
        <v>15.0430165169748</v>
      </c>
      <c r="L261">
        <f>(Table2[[#This Row],[6M Return vs Nifty]]-AVERAGE(Table2[6M Return vs Nifty]))/_xlfn.STDEV.P(Table2[6M Return vs Nifty])</f>
        <v>7.058483002018226E-2</v>
      </c>
      <c r="M261">
        <v>1.39010283300974</v>
      </c>
      <c r="N261">
        <f>(Table2[[#This Row],[1W Return vs Nifty]]-AVERAGE(Table2[1W Return vs Nifty]))/_xlfn.STDEV.P(Table2[1W Return vs Nifty])</f>
        <v>-0.2054428751071703</v>
      </c>
      <c r="O261">
        <v>263.52</v>
      </c>
      <c r="P261">
        <v>251.72144307556599</v>
      </c>
      <c r="Q261">
        <v>210.00644027212499</v>
      </c>
      <c r="R261">
        <v>47.786298236875197</v>
      </c>
      <c r="S261" s="1">
        <f>(Table2[[#This Row],[Close Price]]-Table2[[#This Row],[20D EMA]])/Table2[[#This Row],[20D EMA]]</f>
        <v>1.8214936247723825E-3</v>
      </c>
      <c r="T261" s="1">
        <f>(Table2[[#This Row],[Close Price]]-Table2[[#This Row],[50D EMA]])/Table2[[#This Row],[50D EMA]]</f>
        <v>4.8778351078926675E-2</v>
      </c>
      <c r="U261" s="1">
        <f>(Table2[[#This Row],[Close Price]]-Table2[[#This Row],[200D EMA]])/Table2[[#This Row],[200D EMA]]</f>
        <v>0.25710430431519388</v>
      </c>
      <c r="V261">
        <v>0.86698480837144898</v>
      </c>
      <c r="W261">
        <v>262.95</v>
      </c>
      <c r="X261">
        <v>276.8</v>
      </c>
      <c r="Y261">
        <v>260.55</v>
      </c>
      <c r="Z261">
        <v>278.8</v>
      </c>
      <c r="AA261">
        <v>260.55</v>
      </c>
      <c r="AB261">
        <v>278.8</v>
      </c>
      <c r="AC261" s="1">
        <f>(Table2[[#This Row],[Close Price]]/Table2[[#This Row],[Day Low]])-1</f>
        <v>3.993154592127901E-3</v>
      </c>
      <c r="AD261" s="1">
        <f>(Table2[[#This Row],[Day High]]/Table2[[#This Row],[Close Price]])-1</f>
        <v>4.8484848484848575E-2</v>
      </c>
      <c r="AE261" s="1">
        <f>(Table2[[#This Row],[Close Price]]/Table2[[#This Row],[Current Week Low]])-1</f>
        <v>1.3241220495106454E-2</v>
      </c>
      <c r="AF261" s="1">
        <f>(Table2[[#This Row],[Current Week High]]/Table2[[#This Row],[Close Price]])-1</f>
        <v>5.6060606060606144E-2</v>
      </c>
      <c r="AG261" s="1">
        <f>(Table2[[#This Row],[Close Price]]/Table2[[#This Row],[Current Month Low]])-1</f>
        <v>1.3241220495106454E-2</v>
      </c>
      <c r="AH261" s="1">
        <f>(Table2[[#This Row],[Current Month High]]/Table2[[#This Row],[Close Price]])-1</f>
        <v>5.6060606060606144E-2</v>
      </c>
      <c r="AI261">
        <v>7.7272727272727098</v>
      </c>
      <c r="AJ261">
        <v>99.395770392749199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0.28000000000000003</v>
      </c>
      <c r="AM261" t="s">
        <v>3176</v>
      </c>
      <c r="AN261">
        <v>-1.68</v>
      </c>
      <c r="AO261" t="s">
        <v>3174</v>
      </c>
      <c r="AP261">
        <v>6.3821504673165996E-2</v>
      </c>
      <c r="AQ261">
        <f>(Table2[[#This Row],[Sharpe Ratio]]-AVERAGE(Table2[Sharpe Ratio]))/_xlfn.STDEV.P(Table2[Sharpe Ratio])</f>
        <v>7.9095251412367156E-3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0.29904722769394521</v>
      </c>
      <c r="AS261">
        <f>_xlfn.RANK.AVG(Table2[[#This Row],[1Y Return vs Nifty Z-Score]],Table2[1Y Return vs Nifty Z-Score])</f>
        <v>211</v>
      </c>
      <c r="AT261">
        <f>_xlfn.RANK.AVG(Table2[[#This Row],[6M Return vs Nifty Z-Score]],Table2[6M Return vs Nifty Z-Score])</f>
        <v>306</v>
      </c>
      <c r="AU261">
        <f>_xlfn.RANK.AVG(Table2[[#This Row],[Sharpe Ratio Z-Score]],Table2[Sharpe Ratio Z-Score])</f>
        <v>352</v>
      </c>
      <c r="AV261">
        <f>(Table2[[#This Row],[Rank 1Y]]+Table2[[#This Row],[Rank 6M]]+Table2[[#This Row],[Rank Sharpe]])/3</f>
        <v>289.66666666666669</v>
      </c>
    </row>
    <row r="262" spans="1:48" x14ac:dyDescent="0.3">
      <c r="A262" t="s">
        <v>578</v>
      </c>
      <c r="B262" t="s">
        <v>579</v>
      </c>
      <c r="C262" t="s">
        <v>3134</v>
      </c>
      <c r="D262" t="s">
        <v>202</v>
      </c>
      <c r="E262">
        <v>35470.95038016</v>
      </c>
      <c r="F262">
        <v>2521.6999999999998</v>
      </c>
      <c r="G262">
        <v>27.121384059701501</v>
      </c>
      <c r="H262">
        <f>(Table2[[#This Row],[1Y Return vs Nifty]]-AVERAGE(Table2[1Y Return vs Nifty]))/_xlfn.STDEV.P(Table2[1Y Return vs Nifty])</f>
        <v>3.9049168075571523E-2</v>
      </c>
      <c r="I262">
        <v>-1.50114118459162</v>
      </c>
      <c r="J262">
        <f>(Table2[[#This Row],[1M Return vs Nifty]]-AVERAGE(Table2[1M Return vs Nifty]))/_xlfn.STDEV.P(Table2[1M Return vs Nifty])</f>
        <v>-0.29406077698625638</v>
      </c>
      <c r="K262">
        <v>30.5399579539991</v>
      </c>
      <c r="L262">
        <f>(Table2[[#This Row],[6M Return vs Nifty]]-AVERAGE(Table2[6M Return vs Nifty]))/_xlfn.STDEV.P(Table2[6M Return vs Nifty])</f>
        <v>0.57457229127781217</v>
      </c>
      <c r="M262">
        <v>1.2463245281887401</v>
      </c>
      <c r="N262">
        <f>(Table2[[#This Row],[1W Return vs Nifty]]-AVERAGE(Table2[1W Return vs Nifty]))/_xlfn.STDEV.P(Table2[1W Return vs Nifty])</f>
        <v>-0.23231784799092639</v>
      </c>
      <c r="O262">
        <v>2521.1999999999998</v>
      </c>
      <c r="P262">
        <v>2508.0917875881901</v>
      </c>
      <c r="Q262">
        <v>2183.17052153439</v>
      </c>
      <c r="R262">
        <v>51.733486213569599</v>
      </c>
      <c r="S262" s="1">
        <f>(Table2[[#This Row],[Close Price]]-Table2[[#This Row],[20D EMA]])/Table2[[#This Row],[20D EMA]]</f>
        <v>1.9831826114548629E-4</v>
      </c>
      <c r="T262" s="1">
        <f>(Table2[[#This Row],[Close Price]]-Table2[[#This Row],[50D EMA]])/Table2[[#This Row],[50D EMA]]</f>
        <v>5.4257234440752101E-3</v>
      </c>
      <c r="U262" s="1">
        <f>(Table2[[#This Row],[Close Price]]-Table2[[#This Row],[200D EMA]])/Table2[[#This Row],[200D EMA]]</f>
        <v>0.15506323263639635</v>
      </c>
      <c r="V262">
        <v>0.88571692336624397</v>
      </c>
      <c r="W262">
        <v>2504.75</v>
      </c>
      <c r="X262">
        <v>2549</v>
      </c>
      <c r="Y262">
        <v>2424.25</v>
      </c>
      <c r="Z262">
        <v>2568.65</v>
      </c>
      <c r="AA262">
        <v>2424.25</v>
      </c>
      <c r="AB262">
        <v>2568.65</v>
      </c>
      <c r="AC262" s="1">
        <f>(Table2[[#This Row],[Close Price]]/Table2[[#This Row],[Day Low]])-1</f>
        <v>6.7671424293840321E-3</v>
      </c>
      <c r="AD262" s="1">
        <f>(Table2[[#This Row],[Day High]]/Table2[[#This Row],[Close Price]])-1</f>
        <v>1.0826030059087222E-2</v>
      </c>
      <c r="AE262" s="1">
        <f>(Table2[[#This Row],[Close Price]]/Table2[[#This Row],[Current Week Low]])-1</f>
        <v>4.0197999381251792E-2</v>
      </c>
      <c r="AF262" s="1">
        <f>(Table2[[#This Row],[Current Week High]]/Table2[[#This Row],[Close Price]])-1</f>
        <v>1.8618392354364133E-2</v>
      </c>
      <c r="AG262" s="1">
        <f>(Table2[[#This Row],[Close Price]]/Table2[[#This Row],[Current Month Low]])-1</f>
        <v>4.0197999381251792E-2</v>
      </c>
      <c r="AH262" s="1">
        <f>(Table2[[#This Row],[Current Month High]]/Table2[[#This Row],[Close Price]])-1</f>
        <v>1.8618392354364133E-2</v>
      </c>
      <c r="AI262">
        <v>21.398263076496001</v>
      </c>
      <c r="AJ262">
        <v>63.741436966332202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-0.03</v>
      </c>
      <c r="AM262" t="s">
        <v>3174</v>
      </c>
      <c r="AN262">
        <v>-0.08</v>
      </c>
      <c r="AO262" t="s">
        <v>3174</v>
      </c>
      <c r="AP262">
        <v>3.6260929552661997E-2</v>
      </c>
      <c r="AQ262">
        <f>(Table2[[#This Row],[Sharpe Ratio]]-AVERAGE(Table2[Sharpe Ratio]))/_xlfn.STDEV.P(Table2[Sharpe Ratio])</f>
        <v>-0.31276982486547472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-0.22552699048927374</v>
      </c>
      <c r="AS262">
        <f>_xlfn.RANK.AVG(Table2[[#This Row],[1Y Return vs Nifty Z-Score]],Table2[1Y Return vs Nifty Z-Score])</f>
        <v>280</v>
      </c>
      <c r="AT262">
        <f>_xlfn.RANK.AVG(Table2[[#This Row],[6M Return vs Nifty Z-Score]],Table2[6M Return vs Nifty Z-Score])</f>
        <v>169</v>
      </c>
      <c r="AU262">
        <f>_xlfn.RANK.AVG(Table2[[#This Row],[Sharpe Ratio Z-Score]],Table2[Sharpe Ratio Z-Score])</f>
        <v>421</v>
      </c>
      <c r="AV262">
        <f>(Table2[[#This Row],[Rank 1Y]]+Table2[[#This Row],[Rank 6M]]+Table2[[#This Row],[Rank Sharpe]])/3</f>
        <v>290</v>
      </c>
    </row>
    <row r="263" spans="1:48" x14ac:dyDescent="0.3">
      <c r="A263" t="s">
        <v>1453</v>
      </c>
      <c r="B263" t="s">
        <v>1454</v>
      </c>
      <c r="C263" t="s">
        <v>3134</v>
      </c>
      <c r="D263" t="s">
        <v>202</v>
      </c>
      <c r="E263">
        <v>7452.03870362</v>
      </c>
      <c r="F263">
        <v>1380.05</v>
      </c>
      <c r="G263">
        <v>17.843166527769899</v>
      </c>
      <c r="H263">
        <f>(Table2[[#This Row],[1Y Return vs Nifty]]-AVERAGE(Table2[1Y Return vs Nifty]))/_xlfn.STDEV.P(Table2[1Y Return vs Nifty])</f>
        <v>-0.11806179869525456</v>
      </c>
      <c r="I263">
        <v>-1.53678932246469</v>
      </c>
      <c r="J263">
        <f>(Table2[[#This Row],[1M Return vs Nifty]]-AVERAGE(Table2[1M Return vs Nifty]))/_xlfn.STDEV.P(Table2[1M Return vs Nifty])</f>
        <v>-0.29713942726317633</v>
      </c>
      <c r="K263">
        <v>31.845832460221001</v>
      </c>
      <c r="L263">
        <f>(Table2[[#This Row],[6M Return vs Nifty]]-AVERAGE(Table2[6M Return vs Nifty]))/_xlfn.STDEV.P(Table2[6M Return vs Nifty])</f>
        <v>0.61704159915939472</v>
      </c>
      <c r="M263">
        <v>-4.9823349291480401</v>
      </c>
      <c r="N263">
        <f>(Table2[[#This Row],[1W Return vs Nifty]]-AVERAGE(Table2[1W Return vs Nifty]))/_xlfn.STDEV.P(Table2[1W Return vs Nifty])</f>
        <v>-1.3965759342611674</v>
      </c>
      <c r="O263">
        <v>1447.39</v>
      </c>
      <c r="P263">
        <v>1389.3893995317101</v>
      </c>
      <c r="Q263">
        <v>1163.66247985216</v>
      </c>
      <c r="R263">
        <v>20.779529279773399</v>
      </c>
      <c r="S263" s="1">
        <f>(Table2[[#This Row],[Close Price]]-Table2[[#This Row],[20D EMA]])/Table2[[#This Row],[20D EMA]]</f>
        <v>-4.6525124534507037E-2</v>
      </c>
      <c r="T263" s="1">
        <f>(Table2[[#This Row],[Close Price]]-Table2[[#This Row],[50D EMA]])/Table2[[#This Row],[50D EMA]]</f>
        <v>-6.7219452911170428E-3</v>
      </c>
      <c r="U263" s="1">
        <f>(Table2[[#This Row],[Close Price]]-Table2[[#This Row],[200D EMA]])/Table2[[#This Row],[200D EMA]]</f>
        <v>0.18595385164891745</v>
      </c>
      <c r="V263">
        <v>0.63111705243559901</v>
      </c>
      <c r="W263">
        <v>1370</v>
      </c>
      <c r="X263">
        <v>1438</v>
      </c>
      <c r="Y263">
        <v>1370</v>
      </c>
      <c r="Z263">
        <v>1518</v>
      </c>
      <c r="AA263">
        <v>1370</v>
      </c>
      <c r="AB263">
        <v>1518</v>
      </c>
      <c r="AC263" s="1">
        <f>(Table2[[#This Row],[Close Price]]/Table2[[#This Row],[Day Low]])-1</f>
        <v>7.335766423357537E-3</v>
      </c>
      <c r="AD263" s="1">
        <f>(Table2[[#This Row],[Day High]]/Table2[[#This Row],[Close Price]])-1</f>
        <v>4.1991232201731954E-2</v>
      </c>
      <c r="AE263" s="1">
        <f>(Table2[[#This Row],[Close Price]]/Table2[[#This Row],[Current Week Low]])-1</f>
        <v>7.335766423357537E-3</v>
      </c>
      <c r="AF263" s="1">
        <f>(Table2[[#This Row],[Current Week High]]/Table2[[#This Row],[Close Price]])-1</f>
        <v>9.9960146371508296E-2</v>
      </c>
      <c r="AG263" s="1">
        <f>(Table2[[#This Row],[Close Price]]/Table2[[#This Row],[Current Month Low]])-1</f>
        <v>7.335766423357537E-3</v>
      </c>
      <c r="AH263" s="1">
        <f>(Table2[[#This Row],[Current Month High]]/Table2[[#This Row],[Close Price]])-1</f>
        <v>9.9960146371508296E-2</v>
      </c>
      <c r="AI263">
        <v>12.314771203941801</v>
      </c>
      <c r="AJ263">
        <v>68.196221815965799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0.08</v>
      </c>
      <c r="AM263" t="s">
        <v>3176</v>
      </c>
      <c r="AN263">
        <v>-7.85</v>
      </c>
      <c r="AO263" t="s">
        <v>3174</v>
      </c>
      <c r="AP263">
        <v>5.1783269251273002E-2</v>
      </c>
      <c r="AQ263">
        <f>(Table2[[#This Row],[Sharpe Ratio]]-AVERAGE(Table2[Sharpe Ratio]))/_xlfn.STDEV.P(Table2[Sharpe Ratio])</f>
        <v>-0.13216061103848389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-1.3268961720986874</v>
      </c>
      <c r="AS263">
        <f>_xlfn.RANK.AVG(Table2[[#This Row],[1Y Return vs Nifty Z-Score]],Table2[1Y Return vs Nifty Z-Score])</f>
        <v>334</v>
      </c>
      <c r="AT263">
        <f>_xlfn.RANK.AVG(Table2[[#This Row],[6M Return vs Nifty Z-Score]],Table2[6M Return vs Nifty Z-Score])</f>
        <v>161</v>
      </c>
      <c r="AU263">
        <f>_xlfn.RANK.AVG(Table2[[#This Row],[Sharpe Ratio Z-Score]],Table2[Sharpe Ratio Z-Score])</f>
        <v>376</v>
      </c>
      <c r="AV263">
        <f>(Table2[[#This Row],[Rank 1Y]]+Table2[[#This Row],[Rank 6M]]+Table2[[#This Row],[Rank Sharpe]])/3</f>
        <v>290.33333333333331</v>
      </c>
    </row>
    <row r="264" spans="1:48" x14ac:dyDescent="0.3">
      <c r="A264" t="s">
        <v>285</v>
      </c>
      <c r="B264" t="s">
        <v>286</v>
      </c>
      <c r="C264" t="s">
        <v>3134</v>
      </c>
      <c r="D264" t="s">
        <v>202</v>
      </c>
      <c r="E264">
        <v>95433.455757200005</v>
      </c>
      <c r="F264">
        <v>32357.3</v>
      </c>
      <c r="G264">
        <v>41.145309261373903</v>
      </c>
      <c r="H264">
        <f>(Table2[[#This Row],[1Y Return vs Nifty]]-AVERAGE(Table2[1Y Return vs Nifty]))/_xlfn.STDEV.P(Table2[1Y Return vs Nifty])</f>
        <v>0.27652069089486919</v>
      </c>
      <c r="I264">
        <v>-0.50661052806381701</v>
      </c>
      <c r="J264">
        <f>(Table2[[#This Row],[1M Return vs Nifty]]-AVERAGE(Table2[1M Return vs Nifty]))/_xlfn.STDEV.P(Table2[1M Return vs Nifty])</f>
        <v>-0.20817095878518321</v>
      </c>
      <c r="K264">
        <v>-3.1198669619022601</v>
      </c>
      <c r="L264">
        <f>(Table2[[#This Row],[6M Return vs Nifty]]-AVERAGE(Table2[6M Return vs Nifty]))/_xlfn.STDEV.P(Table2[6M Return vs Nifty])</f>
        <v>-0.5201036984766455</v>
      </c>
      <c r="M264">
        <v>7.4276955878988504</v>
      </c>
      <c r="N264">
        <f>(Table2[[#This Row],[1W Return vs Nifty]]-AVERAGE(Table2[1W Return vs Nifty]))/_xlfn.STDEV.P(Table2[1W Return vs Nifty])</f>
        <v>0.92310111331178069</v>
      </c>
      <c r="O264">
        <v>32555.11</v>
      </c>
      <c r="P264">
        <v>32701.2144865558</v>
      </c>
      <c r="Q264">
        <v>29180.686013235601</v>
      </c>
      <c r="R264">
        <v>47.934027641501999</v>
      </c>
      <c r="S264" s="1">
        <f>(Table2[[#This Row],[Close Price]]-Table2[[#This Row],[20D EMA]])/Table2[[#This Row],[20D EMA]]</f>
        <v>-6.0761582436674707E-3</v>
      </c>
      <c r="T264" s="1">
        <f>(Table2[[#This Row],[Close Price]]-Table2[[#This Row],[50D EMA]])/Table2[[#This Row],[50D EMA]]</f>
        <v>-1.0516871986427045E-2</v>
      </c>
      <c r="U264" s="1">
        <f>(Table2[[#This Row],[Close Price]]-Table2[[#This Row],[200D EMA]])/Table2[[#This Row],[200D EMA]]</f>
        <v>0.10886015446393441</v>
      </c>
      <c r="V264">
        <v>1.1290885003307001</v>
      </c>
      <c r="W264">
        <v>32009.85</v>
      </c>
      <c r="X264">
        <v>33930</v>
      </c>
      <c r="Y264">
        <v>31922.35</v>
      </c>
      <c r="Z264">
        <v>34142.949999999997</v>
      </c>
      <c r="AA264">
        <v>31922.35</v>
      </c>
      <c r="AB264">
        <v>34142.949999999997</v>
      </c>
      <c r="AC264" s="1">
        <f>(Table2[[#This Row],[Close Price]]/Table2[[#This Row],[Day Low]])-1</f>
        <v>1.0854471358035189E-2</v>
      </c>
      <c r="AD264" s="1">
        <f>(Table2[[#This Row],[Day High]]/Table2[[#This Row],[Close Price]])-1</f>
        <v>4.8604178964252398E-2</v>
      </c>
      <c r="AE264" s="1">
        <f>(Table2[[#This Row],[Close Price]]/Table2[[#This Row],[Current Week Low]])-1</f>
        <v>1.3625250020753432E-2</v>
      </c>
      <c r="AF264" s="1">
        <f>(Table2[[#This Row],[Current Week High]]/Table2[[#This Row],[Close Price]])-1</f>
        <v>5.5185383205644367E-2</v>
      </c>
      <c r="AG264" s="1">
        <f>(Table2[[#This Row],[Close Price]]/Table2[[#This Row],[Current Month Low]])-1</f>
        <v>1.3625250020753432E-2</v>
      </c>
      <c r="AH264" s="1">
        <f>(Table2[[#This Row],[Current Month High]]/Table2[[#This Row],[Close Price]])-1</f>
        <v>5.5185383205644367E-2</v>
      </c>
      <c r="AI264">
        <v>13.3530918834389</v>
      </c>
      <c r="AJ264">
        <v>73.963978494623603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-0.02</v>
      </c>
      <c r="AM264" t="s">
        <v>3174</v>
      </c>
      <c r="AN264">
        <v>0.45</v>
      </c>
      <c r="AO264" t="s">
        <v>3176</v>
      </c>
      <c r="AP264">
        <v>0.12552310044441001</v>
      </c>
      <c r="AQ264">
        <f>(Table2[[#This Row],[Sharpe Ratio]]-AVERAGE(Table2[Sharpe Ratio]))/_xlfn.STDEV.P(Table2[Sharpe Ratio])</f>
        <v>0.72583458801770229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219</v>
      </c>
      <c r="AT264">
        <f>_xlfn.RANK.AVG(Table2[[#This Row],[6M Return vs Nifty Z-Score]],Table2[6M Return vs Nifty Z-Score])</f>
        <v>490</v>
      </c>
      <c r="AU264">
        <f>_xlfn.RANK.AVG(Table2[[#This Row],[Sharpe Ratio Z-Score]],Table2[Sharpe Ratio Z-Score])</f>
        <v>165</v>
      </c>
      <c r="AV264">
        <f>(Table2[[#This Row],[Rank 1Y]]+Table2[[#This Row],[Rank 6M]]+Table2[[#This Row],[Rank Sharpe]])/3</f>
        <v>291.33333333333331</v>
      </c>
    </row>
    <row r="265" spans="1:48" x14ac:dyDescent="0.3">
      <c r="A265" t="s">
        <v>349</v>
      </c>
      <c r="B265" t="s">
        <v>350</v>
      </c>
      <c r="C265" t="s">
        <v>3134</v>
      </c>
      <c r="D265" t="s">
        <v>124</v>
      </c>
      <c r="E265">
        <v>72222.108595840007</v>
      </c>
      <c r="F265">
        <v>1551.2</v>
      </c>
      <c r="G265">
        <v>14.421257728139301</v>
      </c>
      <c r="H265">
        <f>(Table2[[#This Row],[1Y Return vs Nifty]]-AVERAGE(Table2[1Y Return vs Nifty]))/_xlfn.STDEV.P(Table2[1Y Return vs Nifty])</f>
        <v>-0.17600605338224667</v>
      </c>
      <c r="I265">
        <v>-1.08883054726023</v>
      </c>
      <c r="J265">
        <f>(Table2[[#This Row],[1M Return vs Nifty]]-AVERAGE(Table2[1M Return vs Nifty]))/_xlfn.STDEV.P(Table2[1M Return vs Nifty])</f>
        <v>-0.25845273871180052</v>
      </c>
      <c r="K265">
        <v>20.6814201052124</v>
      </c>
      <c r="L265">
        <f>(Table2[[#This Row],[6M Return vs Nifty]]-AVERAGE(Table2[6M Return vs Nifty]))/_xlfn.STDEV.P(Table2[6M Return vs Nifty])</f>
        <v>0.25395551135944366</v>
      </c>
      <c r="M265">
        <v>3.11501875601189</v>
      </c>
      <c r="N265">
        <f>(Table2[[#This Row],[1W Return vs Nifty]]-AVERAGE(Table2[1W Return vs Nifty]))/_xlfn.STDEV.P(Table2[1W Return vs Nifty])</f>
        <v>0.11697759517974216</v>
      </c>
      <c r="O265">
        <v>1594.64</v>
      </c>
      <c r="P265">
        <v>1594.4577919608701</v>
      </c>
      <c r="Q265">
        <v>1393.7588535259499</v>
      </c>
      <c r="R265">
        <v>37.221600909487499</v>
      </c>
      <c r="S265" s="1">
        <f>(Table2[[#This Row],[Close Price]]-Table2[[#This Row],[20D EMA]])/Table2[[#This Row],[20D EMA]]</f>
        <v>-2.724125821502035E-2</v>
      </c>
      <c r="T265" s="1">
        <f>(Table2[[#This Row],[Close Price]]-Table2[[#This Row],[50D EMA]])/Table2[[#This Row],[50D EMA]]</f>
        <v>-2.7130095370960818E-2</v>
      </c>
      <c r="U265" s="1">
        <f>(Table2[[#This Row],[Close Price]]-Table2[[#This Row],[200D EMA]])/Table2[[#This Row],[200D EMA]]</f>
        <v>0.1129615399936319</v>
      </c>
      <c r="V265">
        <v>0.71986269024123395</v>
      </c>
      <c r="W265">
        <v>1547.2</v>
      </c>
      <c r="X265">
        <v>1606</v>
      </c>
      <c r="Y265">
        <v>1545.5</v>
      </c>
      <c r="Z265">
        <v>1629.9</v>
      </c>
      <c r="AA265">
        <v>1545.5</v>
      </c>
      <c r="AB265">
        <v>1629.9</v>
      </c>
      <c r="AC265" s="1">
        <f>(Table2[[#This Row],[Close Price]]/Table2[[#This Row],[Day Low]])-1</f>
        <v>2.585315408479838E-3</v>
      </c>
      <c r="AD265" s="1">
        <f>(Table2[[#This Row],[Day High]]/Table2[[#This Row],[Close Price]])-1</f>
        <v>3.5327488396080353E-2</v>
      </c>
      <c r="AE265" s="1">
        <f>(Table2[[#This Row],[Close Price]]/Table2[[#This Row],[Current Week Low]])-1</f>
        <v>3.6881268197994643E-3</v>
      </c>
      <c r="AF265" s="1">
        <f>(Table2[[#This Row],[Current Week High]]/Table2[[#This Row],[Close Price]])-1</f>
        <v>5.0734914904589923E-2</v>
      </c>
      <c r="AG265" s="1">
        <f>(Table2[[#This Row],[Close Price]]/Table2[[#This Row],[Current Month Low]])-1</f>
        <v>3.6881268197994643E-3</v>
      </c>
      <c r="AH265" s="1">
        <f>(Table2[[#This Row],[Current Month High]]/Table2[[#This Row],[Close Price]])-1</f>
        <v>5.0734914904589923E-2</v>
      </c>
      <c r="AI265">
        <v>16.329293450232001</v>
      </c>
      <c r="AJ265">
        <v>54.764042701785897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-0.09</v>
      </c>
      <c r="AM265" t="s">
        <v>3174</v>
      </c>
      <c r="AN265">
        <v>-3.05</v>
      </c>
      <c r="AO265" t="s">
        <v>3174</v>
      </c>
      <c r="AP265">
        <v>8.3075094323487003E-2</v>
      </c>
      <c r="AQ265">
        <f>(Table2[[#This Row],[Sharpe Ratio]]-AVERAGE(Table2[Sharpe Ratio]))/_xlfn.STDEV.P(Table2[Sharpe Ratio])</f>
        <v>0.23193346467679091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0.16840777912192953</v>
      </c>
      <c r="AS265">
        <f>_xlfn.RANK.AVG(Table2[[#This Row],[1Y Return vs Nifty Z-Score]],Table2[1Y Return vs Nifty Z-Score])</f>
        <v>349</v>
      </c>
      <c r="AT265">
        <f>_xlfn.RANK.AVG(Table2[[#This Row],[6M Return vs Nifty Z-Score]],Table2[6M Return vs Nifty Z-Score])</f>
        <v>250</v>
      </c>
      <c r="AU265">
        <f>_xlfn.RANK.AVG(Table2[[#This Row],[Sharpe Ratio Z-Score]],Table2[Sharpe Ratio Z-Score])</f>
        <v>277</v>
      </c>
      <c r="AV265">
        <f>(Table2[[#This Row],[Rank 1Y]]+Table2[[#This Row],[Rank 6M]]+Table2[[#This Row],[Rank Sharpe]])/3</f>
        <v>292</v>
      </c>
    </row>
    <row r="266" spans="1:48" x14ac:dyDescent="0.3">
      <c r="A266" t="s">
        <v>55</v>
      </c>
      <c r="B266" t="s">
        <v>56</v>
      </c>
      <c r="C266" t="s">
        <v>3127</v>
      </c>
      <c r="D266" t="s">
        <v>57</v>
      </c>
      <c r="E266">
        <v>388479.02188128</v>
      </c>
      <c r="F266">
        <v>308.8</v>
      </c>
      <c r="G266">
        <v>41.971838214136397</v>
      </c>
      <c r="H266">
        <f>(Table2[[#This Row],[1Y Return vs Nifty]]-AVERAGE(Table2[1Y Return vs Nifty]))/_xlfn.STDEV.P(Table2[1Y Return vs Nifty])</f>
        <v>0.29051656482061877</v>
      </c>
      <c r="I266">
        <v>-6.7544206119704597</v>
      </c>
      <c r="J266">
        <f>(Table2[[#This Row],[1M Return vs Nifty]]-AVERAGE(Table2[1M Return vs Nifty]))/_xlfn.STDEV.P(Table2[1M Return vs Nifty])</f>
        <v>-0.74774534871407827</v>
      </c>
      <c r="K266">
        <v>-0.39420463447742699</v>
      </c>
      <c r="L266">
        <f>(Table2[[#This Row],[6M Return vs Nifty]]-AVERAGE(Table2[6M Return vs Nifty]))/_xlfn.STDEV.P(Table2[6M Return vs Nifty])</f>
        <v>-0.43146042378745758</v>
      </c>
      <c r="M266">
        <v>-4.5143518816196897</v>
      </c>
      <c r="N266">
        <f>(Table2[[#This Row],[1W Return vs Nifty]]-AVERAGE(Table2[1W Return vs Nifty]))/_xlfn.STDEV.P(Table2[1W Return vs Nifty])</f>
        <v>-1.3091007638727001</v>
      </c>
      <c r="O266">
        <v>322.35000000000002</v>
      </c>
      <c r="P266">
        <v>314.628366407442</v>
      </c>
      <c r="Q266">
        <v>270.87179846759199</v>
      </c>
      <c r="R266">
        <v>26.584285981173402</v>
      </c>
      <c r="S266" s="1">
        <f>(Table2[[#This Row],[Close Price]]-Table2[[#This Row],[20D EMA]])/Table2[[#This Row],[20D EMA]]</f>
        <v>-4.2035055064371059E-2</v>
      </c>
      <c r="T266" s="1">
        <f>(Table2[[#This Row],[Close Price]]-Table2[[#This Row],[50D EMA]])/Table2[[#This Row],[50D EMA]]</f>
        <v>-1.8524605629151338E-2</v>
      </c>
      <c r="U266" s="1">
        <f>(Table2[[#This Row],[Close Price]]-Table2[[#This Row],[200D EMA]])/Table2[[#This Row],[200D EMA]]</f>
        <v>0.14002270353347945</v>
      </c>
      <c r="V266">
        <v>0.716670431831683</v>
      </c>
      <c r="W266">
        <v>303.7</v>
      </c>
      <c r="X266">
        <v>313.14999999999998</v>
      </c>
      <c r="Y266">
        <v>303.7</v>
      </c>
      <c r="Z266">
        <v>331.95</v>
      </c>
      <c r="AA266">
        <v>303.7</v>
      </c>
      <c r="AB266">
        <v>331.95</v>
      </c>
      <c r="AC266" s="1">
        <f>(Table2[[#This Row],[Close Price]]/Table2[[#This Row],[Day Low]])-1</f>
        <v>1.6792887718142913E-2</v>
      </c>
      <c r="AD266" s="1">
        <f>(Table2[[#This Row],[Day High]]/Table2[[#This Row],[Close Price]])-1</f>
        <v>1.4086787564766778E-2</v>
      </c>
      <c r="AE266" s="1">
        <f>(Table2[[#This Row],[Close Price]]/Table2[[#This Row],[Current Week Low]])-1</f>
        <v>1.6792887718142913E-2</v>
      </c>
      <c r="AF266" s="1">
        <f>(Table2[[#This Row],[Current Week High]]/Table2[[#This Row],[Close Price]])-1</f>
        <v>7.4967616580310814E-2</v>
      </c>
      <c r="AG266" s="1">
        <f>(Table2[[#This Row],[Close Price]]/Table2[[#This Row],[Current Month Low]])-1</f>
        <v>1.6792887718142913E-2</v>
      </c>
      <c r="AH266" s="1">
        <f>(Table2[[#This Row],[Current Month High]]/Table2[[#This Row],[Close Price]])-1</f>
        <v>7.4967616580310814E-2</v>
      </c>
      <c r="AI266">
        <v>11.7227979274611</v>
      </c>
      <c r="AJ266">
        <v>71.650917176209006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0.09</v>
      </c>
      <c r="AM266" t="s">
        <v>3176</v>
      </c>
      <c r="AN266">
        <v>-5.77</v>
      </c>
      <c r="AO266" t="s">
        <v>3174</v>
      </c>
      <c r="AP266">
        <v>0.11584073613442999</v>
      </c>
      <c r="AQ266">
        <f>(Table2[[#This Row],[Sharpe Ratio]]-AVERAGE(Table2[Sharpe Ratio]))/_xlfn.STDEV.P(Table2[Sharpe Ratio])</f>
        <v>0.61317604298093265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-1.5846139285726846</v>
      </c>
      <c r="AS266">
        <f>_xlfn.RANK.AVG(Table2[[#This Row],[1Y Return vs Nifty Z-Score]],Table2[1Y Return vs Nifty Z-Score])</f>
        <v>217</v>
      </c>
      <c r="AT266">
        <f>_xlfn.RANK.AVG(Table2[[#This Row],[6M Return vs Nifty Z-Score]],Table2[6M Return vs Nifty Z-Score])</f>
        <v>463</v>
      </c>
      <c r="AU266">
        <f>_xlfn.RANK.AVG(Table2[[#This Row],[Sharpe Ratio Z-Score]],Table2[Sharpe Ratio Z-Score])</f>
        <v>197</v>
      </c>
      <c r="AV266">
        <f>(Table2[[#This Row],[Rank 1Y]]+Table2[[#This Row],[Rank 6M]]+Table2[[#This Row],[Rank Sharpe]])/3</f>
        <v>292.33333333333331</v>
      </c>
    </row>
    <row r="267" spans="1:48" x14ac:dyDescent="0.3">
      <c r="A267" t="s">
        <v>191</v>
      </c>
      <c r="B267" t="s">
        <v>192</v>
      </c>
      <c r="C267" t="s">
        <v>3135</v>
      </c>
      <c r="D267" t="s">
        <v>95</v>
      </c>
      <c r="E267">
        <v>133245.65910990001</v>
      </c>
      <c r="F267">
        <v>417</v>
      </c>
      <c r="G267">
        <v>36.731071592464303</v>
      </c>
      <c r="H267">
        <f>(Table2[[#This Row],[1Y Return vs Nifty]]-AVERAGE(Table2[1Y Return vs Nifty]))/_xlfn.STDEV.P(Table2[1Y Return vs Nifty])</f>
        <v>0.20177302030708957</v>
      </c>
      <c r="I267">
        <v>-9.0303807528587292</v>
      </c>
      <c r="J267">
        <f>(Table2[[#This Row],[1M Return vs Nifty]]-AVERAGE(Table2[1M Return vs Nifty]))/_xlfn.STDEV.P(Table2[1M Return vs Nifty])</f>
        <v>-0.94430218831544999</v>
      </c>
      <c r="K267">
        <v>-4.9985521851051704</v>
      </c>
      <c r="L267">
        <f>(Table2[[#This Row],[6M Return vs Nifty]]-AVERAGE(Table2[6M Return vs Nifty]))/_xlfn.STDEV.P(Table2[6M Return vs Nifty])</f>
        <v>-0.58120180612530348</v>
      </c>
      <c r="M267">
        <v>-1.1389233322032799</v>
      </c>
      <c r="N267">
        <f>(Table2[[#This Row],[1W Return vs Nifty]]-AVERAGE(Table2[1W Return vs Nifty]))/_xlfn.STDEV.P(Table2[1W Return vs Nifty])</f>
        <v>-0.67816725238388942</v>
      </c>
      <c r="O267">
        <v>425.85</v>
      </c>
      <c r="P267">
        <v>428.380253495396</v>
      </c>
      <c r="Q267">
        <v>390.68584102915901</v>
      </c>
      <c r="R267">
        <v>34.419394077609603</v>
      </c>
      <c r="S267" s="1">
        <f>(Table2[[#This Row],[Close Price]]-Table2[[#This Row],[20D EMA]])/Table2[[#This Row],[20D EMA]]</f>
        <v>-2.0781965480803154E-2</v>
      </c>
      <c r="T267" s="1">
        <f>(Table2[[#This Row],[Close Price]]-Table2[[#This Row],[50D EMA]])/Table2[[#This Row],[50D EMA]]</f>
        <v>-2.6565775155456165E-2</v>
      </c>
      <c r="U267" s="1">
        <f>(Table2[[#This Row],[Close Price]]-Table2[[#This Row],[200D EMA]])/Table2[[#This Row],[200D EMA]]</f>
        <v>6.7353756413396679E-2</v>
      </c>
      <c r="V267">
        <v>0.84329812563580597</v>
      </c>
      <c r="W267">
        <v>414.35</v>
      </c>
      <c r="X267">
        <v>421.3</v>
      </c>
      <c r="Y267">
        <v>414.35</v>
      </c>
      <c r="Z267">
        <v>436.75</v>
      </c>
      <c r="AA267">
        <v>414.35</v>
      </c>
      <c r="AB267">
        <v>436.75</v>
      </c>
      <c r="AC267" s="1">
        <f>(Table2[[#This Row],[Close Price]]/Table2[[#This Row],[Day Low]])-1</f>
        <v>6.395559309762211E-3</v>
      </c>
      <c r="AD267" s="1">
        <f>(Table2[[#This Row],[Day High]]/Table2[[#This Row],[Close Price]])-1</f>
        <v>1.0311750599520497E-2</v>
      </c>
      <c r="AE267" s="1">
        <f>(Table2[[#This Row],[Close Price]]/Table2[[#This Row],[Current Week Low]])-1</f>
        <v>6.395559309762211E-3</v>
      </c>
      <c r="AF267" s="1">
        <f>(Table2[[#This Row],[Current Week High]]/Table2[[#This Row],[Close Price]])-1</f>
        <v>4.7362110311750527E-2</v>
      </c>
      <c r="AG267" s="1">
        <f>(Table2[[#This Row],[Close Price]]/Table2[[#This Row],[Current Month Low]])-1</f>
        <v>6.395559309762211E-3</v>
      </c>
      <c r="AH267" s="1">
        <f>(Table2[[#This Row],[Current Month High]]/Table2[[#This Row],[Close Price]])-1</f>
        <v>4.7362110311750527E-2</v>
      </c>
      <c r="AI267">
        <v>12.9496402877697</v>
      </c>
      <c r="AJ267">
        <v>80.675909878682802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-0.09</v>
      </c>
      <c r="AM267" t="s">
        <v>3174</v>
      </c>
      <c r="AN267">
        <v>-1.77</v>
      </c>
      <c r="AO267" t="s">
        <v>3174</v>
      </c>
      <c r="AP267">
        <v>0.14196179783923399</v>
      </c>
      <c r="AQ267">
        <f>(Table2[[#This Row],[Sharpe Ratio]]-AVERAGE(Table2[Sharpe Ratio]))/_xlfn.STDEV.P(Table2[Sharpe Ratio])</f>
        <v>0.91710602457082946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243</v>
      </c>
      <c r="AT267">
        <f>_xlfn.RANK.AVG(Table2[[#This Row],[6M Return vs Nifty Z-Score]],Table2[6M Return vs Nifty Z-Score])</f>
        <v>508</v>
      </c>
      <c r="AU267">
        <f>_xlfn.RANK.AVG(Table2[[#This Row],[Sharpe Ratio Z-Score]],Table2[Sharpe Ratio Z-Score])</f>
        <v>131</v>
      </c>
      <c r="AV267">
        <f>(Table2[[#This Row],[Rank 1Y]]+Table2[[#This Row],[Rank 6M]]+Table2[[#This Row],[Rank Sharpe]])/3</f>
        <v>294</v>
      </c>
    </row>
    <row r="268" spans="1:48" x14ac:dyDescent="0.3">
      <c r="A268" t="s">
        <v>1487</v>
      </c>
      <c r="B268" t="s">
        <v>1488</v>
      </c>
      <c r="C268" t="s">
        <v>3136</v>
      </c>
      <c r="D268" t="s">
        <v>72</v>
      </c>
      <c r="E268">
        <v>7096.2390443100003</v>
      </c>
      <c r="F268">
        <v>3588.15</v>
      </c>
      <c r="G268">
        <v>38.186517508127899</v>
      </c>
      <c r="H268">
        <f>(Table2[[#This Row],[1Y Return vs Nifty]]-AVERAGE(Table2[1Y Return vs Nifty]))/_xlfn.STDEV.P(Table2[1Y Return vs Nifty])</f>
        <v>0.22641854237052328</v>
      </c>
      <c r="I268">
        <v>-2.2107717141262602</v>
      </c>
      <c r="J268">
        <f>(Table2[[#This Row],[1M Return vs Nifty]]-AVERAGE(Table2[1M Return vs Nifty]))/_xlfn.STDEV.P(Table2[1M Return vs Nifty])</f>
        <v>-0.35534600411485573</v>
      </c>
      <c r="K268">
        <v>80.074679417544502</v>
      </c>
      <c r="L268">
        <f>(Table2[[#This Row],[6M Return vs Nifty]]-AVERAGE(Table2[6M Return vs Nifty]))/_xlfn.STDEV.P(Table2[6M Return vs Nifty])</f>
        <v>2.1855274991791331</v>
      </c>
      <c r="M268">
        <v>0.39969825716479401</v>
      </c>
      <c r="N268">
        <f>(Table2[[#This Row],[1W Return vs Nifty]]-AVERAGE(Table2[1W Return vs Nifty]))/_xlfn.STDEV.P(Table2[1W Return vs Nifty])</f>
        <v>-0.3905688310218573</v>
      </c>
      <c r="O268">
        <v>3594.63</v>
      </c>
      <c r="P268">
        <v>3372.0544488790902</v>
      </c>
      <c r="Q268">
        <v>2680.6103234254401</v>
      </c>
      <c r="R268">
        <v>44.485710774957703</v>
      </c>
      <c r="S268" s="1">
        <f>(Table2[[#This Row],[Close Price]]-Table2[[#This Row],[20D EMA]])/Table2[[#This Row],[20D EMA]]</f>
        <v>-1.8026890111082414E-3</v>
      </c>
      <c r="T268" s="1">
        <f>(Table2[[#This Row],[Close Price]]-Table2[[#This Row],[50D EMA]])/Table2[[#This Row],[50D EMA]]</f>
        <v>6.4084241342171264E-2</v>
      </c>
      <c r="U268" s="1">
        <f>(Table2[[#This Row],[Close Price]]-Table2[[#This Row],[200D EMA]])/Table2[[#This Row],[200D EMA]]</f>
        <v>0.3385571071795519</v>
      </c>
      <c r="V268">
        <v>0.32385675791018698</v>
      </c>
      <c r="W268">
        <v>3570.1</v>
      </c>
      <c r="X268">
        <v>3710.1</v>
      </c>
      <c r="Y268">
        <v>3536</v>
      </c>
      <c r="Z268">
        <v>3710.1</v>
      </c>
      <c r="AA268">
        <v>3536</v>
      </c>
      <c r="AB268">
        <v>3710.1</v>
      </c>
      <c r="AC268" s="1">
        <f>(Table2[[#This Row],[Close Price]]/Table2[[#This Row],[Day Low]])-1</f>
        <v>5.0558807876530665E-3</v>
      </c>
      <c r="AD268" s="1">
        <f>(Table2[[#This Row],[Day High]]/Table2[[#This Row],[Close Price]])-1</f>
        <v>3.3986873458467404E-2</v>
      </c>
      <c r="AE268" s="1">
        <f>(Table2[[#This Row],[Close Price]]/Table2[[#This Row],[Current Week Low]])-1</f>
        <v>1.4748303167420929E-2</v>
      </c>
      <c r="AF268" s="1">
        <f>(Table2[[#This Row],[Current Week High]]/Table2[[#This Row],[Close Price]])-1</f>
        <v>3.3986873458467404E-2</v>
      </c>
      <c r="AG268" s="1">
        <f>(Table2[[#This Row],[Close Price]]/Table2[[#This Row],[Current Month Low]])-1</f>
        <v>1.4748303167420929E-2</v>
      </c>
      <c r="AH268" s="1">
        <f>(Table2[[#This Row],[Current Month High]]/Table2[[#This Row],[Close Price]])-1</f>
        <v>3.3986873458467404E-2</v>
      </c>
      <c r="AI268">
        <v>6.4629405125203796</v>
      </c>
      <c r="AJ268">
        <v>124.962382445141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0.19</v>
      </c>
      <c r="AM268" t="s">
        <v>3176</v>
      </c>
      <c r="AN268">
        <v>-1.69</v>
      </c>
      <c r="AO268" t="s">
        <v>3174</v>
      </c>
      <c r="AP268">
        <v>-2.4103569603145001E-2</v>
      </c>
      <c r="AQ268">
        <f>(Table2[[#This Row],[Sharpe Ratio]]-AVERAGE(Table2[Sharpe Ratio]))/_xlfn.STDEV.P(Table2[Sharpe Ratio])</f>
        <v>-1.0151371836062411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0.65089402280670217</v>
      </c>
      <c r="AS268">
        <f>_xlfn.RANK.AVG(Table2[[#This Row],[1Y Return vs Nifty Z-Score]],Table2[1Y Return vs Nifty Z-Score])</f>
        <v>236</v>
      </c>
      <c r="AT268">
        <f>_xlfn.RANK.AVG(Table2[[#This Row],[6M Return vs Nifty Z-Score]],Table2[6M Return vs Nifty Z-Score])</f>
        <v>24</v>
      </c>
      <c r="AU268">
        <f>_xlfn.RANK.AVG(Table2[[#This Row],[Sharpe Ratio Z-Score]],Table2[Sharpe Ratio Z-Score])</f>
        <v>625</v>
      </c>
      <c r="AV268">
        <f>(Table2[[#This Row],[Rank 1Y]]+Table2[[#This Row],[Rank 6M]]+Table2[[#This Row],[Rank Sharpe]])/3</f>
        <v>295</v>
      </c>
    </row>
    <row r="269" spans="1:48" x14ac:dyDescent="0.3">
      <c r="A269" t="s">
        <v>1093</v>
      </c>
      <c r="B269" t="s">
        <v>1094</v>
      </c>
      <c r="C269" t="s">
        <v>3141</v>
      </c>
      <c r="D269" t="s">
        <v>1095</v>
      </c>
      <c r="E269">
        <v>11885.59546966</v>
      </c>
      <c r="F269">
        <v>799.7</v>
      </c>
      <c r="G269">
        <v>60.843659704924903</v>
      </c>
      <c r="H269">
        <f>(Table2[[#This Row],[1Y Return vs Nifty]]-AVERAGE(Table2[1Y Return vs Nifty]))/_xlfn.STDEV.P(Table2[1Y Return vs Nifty])</f>
        <v>0.61007903562280597</v>
      </c>
      <c r="I269">
        <v>18.927270308149701</v>
      </c>
      <c r="J269">
        <f>(Table2[[#This Row],[1M Return vs Nifty]]-AVERAGE(Table2[1M Return vs Nifty]))/_xlfn.STDEV.P(Table2[1M Return vs Nifty])</f>
        <v>1.4701810165991316</v>
      </c>
      <c r="K269">
        <v>47.774898270460703</v>
      </c>
      <c r="L269">
        <f>(Table2[[#This Row],[6M Return vs Nifty]]-AVERAGE(Table2[6M Return vs Nifty]))/_xlfn.STDEV.P(Table2[6M Return vs Nifty])</f>
        <v>1.135082495844228</v>
      </c>
      <c r="M269">
        <v>6.0756349361486404</v>
      </c>
      <c r="N269">
        <f>(Table2[[#This Row],[1W Return vs Nifty]]-AVERAGE(Table2[1W Return vs Nifty]))/_xlfn.STDEV.P(Table2[1W Return vs Nifty])</f>
        <v>0.67037457436545955</v>
      </c>
      <c r="O269">
        <v>762.94</v>
      </c>
      <c r="P269">
        <v>708.94671156299501</v>
      </c>
      <c r="Q269">
        <v>600.12419834790103</v>
      </c>
      <c r="R269">
        <v>59.113222178268302</v>
      </c>
      <c r="S269" s="1">
        <f>(Table2[[#This Row],[Close Price]]-Table2[[#This Row],[20D EMA]])/Table2[[#This Row],[20D EMA]]</f>
        <v>4.8182032663118969E-2</v>
      </c>
      <c r="T269" s="1">
        <f>(Table2[[#This Row],[Close Price]]-Table2[[#This Row],[50D EMA]])/Table2[[#This Row],[50D EMA]]</f>
        <v>0.12801143859871189</v>
      </c>
      <c r="U269" s="1">
        <f>(Table2[[#This Row],[Close Price]]-Table2[[#This Row],[200D EMA]])/Table2[[#This Row],[200D EMA]]</f>
        <v>0.33255749760052489</v>
      </c>
      <c r="V269">
        <v>2.1944561432712</v>
      </c>
      <c r="W269">
        <v>793</v>
      </c>
      <c r="X269">
        <v>837.15</v>
      </c>
      <c r="Y269">
        <v>768.55</v>
      </c>
      <c r="Z269">
        <v>852.15</v>
      </c>
      <c r="AA269">
        <v>768.55</v>
      </c>
      <c r="AB269">
        <v>852.15</v>
      </c>
      <c r="AC269" s="1">
        <f>(Table2[[#This Row],[Close Price]]/Table2[[#This Row],[Day Low]])-1</f>
        <v>8.4489281210593514E-3</v>
      </c>
      <c r="AD269" s="1">
        <f>(Table2[[#This Row],[Day High]]/Table2[[#This Row],[Close Price]])-1</f>
        <v>4.6830061272977286E-2</v>
      </c>
      <c r="AE269" s="1">
        <f>(Table2[[#This Row],[Close Price]]/Table2[[#This Row],[Current Week Low]])-1</f>
        <v>4.0530869819790594E-2</v>
      </c>
      <c r="AF269" s="1">
        <f>(Table2[[#This Row],[Current Week High]]/Table2[[#This Row],[Close Price]])-1</f>
        <v>6.5587095160685172E-2</v>
      </c>
      <c r="AG269" s="1">
        <f>(Table2[[#This Row],[Close Price]]/Table2[[#This Row],[Current Month Low]])-1</f>
        <v>4.0530869819790594E-2</v>
      </c>
      <c r="AH269" s="1">
        <f>(Table2[[#This Row],[Current Month High]]/Table2[[#This Row],[Close Price]])-1</f>
        <v>6.5587095160685172E-2</v>
      </c>
      <c r="AI269">
        <v>6.55870951606851</v>
      </c>
      <c r="AJ269">
        <v>99.750218558761006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0.09</v>
      </c>
      <c r="AM269" t="s">
        <v>3176</v>
      </c>
      <c r="AN269">
        <v>10.14</v>
      </c>
      <c r="AO269" t="s">
        <v>3176</v>
      </c>
      <c r="AP269">
        <v>-4.1174111261051999E-2</v>
      </c>
      <c r="AQ269">
        <f>(Table2[[#This Row],[Sharpe Ratio]]-AVERAGE(Table2[Sharpe Ratio]))/_xlfn.STDEV.P(Table2[Sharpe Ratio])</f>
        <v>-1.2137604046088948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2.6719567178227304</v>
      </c>
      <c r="AS269">
        <f>_xlfn.RANK.AVG(Table2[[#This Row],[1Y Return vs Nifty Z-Score]],Table2[1Y Return vs Nifty Z-Score])</f>
        <v>151</v>
      </c>
      <c r="AT269">
        <f>_xlfn.RANK.AVG(Table2[[#This Row],[6M Return vs Nifty Z-Score]],Table2[6M Return vs Nifty Z-Score])</f>
        <v>83</v>
      </c>
      <c r="AU269">
        <f>_xlfn.RANK.AVG(Table2[[#This Row],[Sharpe Ratio Z-Score]],Table2[Sharpe Ratio Z-Score])</f>
        <v>657</v>
      </c>
      <c r="AV269">
        <f>(Table2[[#This Row],[Rank 1Y]]+Table2[[#This Row],[Rank 6M]]+Table2[[#This Row],[Rank Sharpe]])/3</f>
        <v>297</v>
      </c>
    </row>
    <row r="270" spans="1:48" x14ac:dyDescent="0.3">
      <c r="A270" t="s">
        <v>801</v>
      </c>
      <c r="B270" t="s">
        <v>802</v>
      </c>
      <c r="C270" t="s">
        <v>3139</v>
      </c>
      <c r="D270" t="s">
        <v>225</v>
      </c>
      <c r="E270">
        <v>20297.046076265</v>
      </c>
      <c r="F270">
        <v>466.55</v>
      </c>
      <c r="G270">
        <v>21.320518777485599</v>
      </c>
      <c r="H270">
        <f>(Table2[[#This Row],[1Y Return vs Nifty]]-AVERAGE(Table2[1Y Return vs Nifty]))/_xlfn.STDEV.P(Table2[1Y Return vs Nifty])</f>
        <v>-5.9178702682975357E-2</v>
      </c>
      <c r="I270">
        <v>-1.85788799123135</v>
      </c>
      <c r="J270">
        <f>(Table2[[#This Row],[1M Return vs Nifty]]-AVERAGE(Table2[1M Return vs Nifty]))/_xlfn.STDEV.P(Table2[1M Return vs Nifty])</f>
        <v>-0.32487020268367639</v>
      </c>
      <c r="K270">
        <v>25.3992262526614</v>
      </c>
      <c r="L270">
        <f>(Table2[[#This Row],[6M Return vs Nifty]]-AVERAGE(Table2[6M Return vs Nifty]))/_xlfn.STDEV.P(Table2[6M Return vs Nifty])</f>
        <v>0.40738676439869032</v>
      </c>
      <c r="M270">
        <v>1.50992037077826</v>
      </c>
      <c r="N270">
        <f>(Table2[[#This Row],[1W Return vs Nifty]]-AVERAGE(Table2[1W Return vs Nifty]))/_xlfn.STDEV.P(Table2[1W Return vs Nifty])</f>
        <v>-0.18304663749304403</v>
      </c>
      <c r="O270">
        <v>468.97</v>
      </c>
      <c r="P270">
        <v>456.74153968031902</v>
      </c>
      <c r="Q270">
        <v>383.43455436425597</v>
      </c>
      <c r="R270">
        <v>47.835997976853498</v>
      </c>
      <c r="S270" s="1">
        <f>(Table2[[#This Row],[Close Price]]-Table2[[#This Row],[20D EMA]])/Table2[[#This Row],[20D EMA]]</f>
        <v>-5.1602447917777593E-3</v>
      </c>
      <c r="T270" s="1">
        <f>(Table2[[#This Row],[Close Price]]-Table2[[#This Row],[50D EMA]])/Table2[[#This Row],[50D EMA]]</f>
        <v>2.1474859340681152E-2</v>
      </c>
      <c r="U270" s="1">
        <f>(Table2[[#This Row],[Close Price]]-Table2[[#This Row],[200D EMA]])/Table2[[#This Row],[200D EMA]]</f>
        <v>0.21676566363078964</v>
      </c>
      <c r="V270">
        <v>0.98552567475168495</v>
      </c>
      <c r="W270">
        <v>463.3</v>
      </c>
      <c r="X270">
        <v>477</v>
      </c>
      <c r="Y270">
        <v>449.4</v>
      </c>
      <c r="Z270">
        <v>477</v>
      </c>
      <c r="AA270">
        <v>449.4</v>
      </c>
      <c r="AB270">
        <v>477</v>
      </c>
      <c r="AC270" s="1">
        <f>(Table2[[#This Row],[Close Price]]/Table2[[#This Row],[Day Low]])-1</f>
        <v>7.0148931577811435E-3</v>
      </c>
      <c r="AD270" s="1">
        <f>(Table2[[#This Row],[Day High]]/Table2[[#This Row],[Close Price]])-1</f>
        <v>2.2398456757046326E-2</v>
      </c>
      <c r="AE270" s="1">
        <f>(Table2[[#This Row],[Close Price]]/Table2[[#This Row],[Current Week Low]])-1</f>
        <v>3.8161993769470381E-2</v>
      </c>
      <c r="AF270" s="1">
        <f>(Table2[[#This Row],[Current Week High]]/Table2[[#This Row],[Close Price]])-1</f>
        <v>2.2398456757046326E-2</v>
      </c>
      <c r="AG270" s="1">
        <f>(Table2[[#This Row],[Close Price]]/Table2[[#This Row],[Current Month Low]])-1</f>
        <v>3.8161993769470381E-2</v>
      </c>
      <c r="AH270" s="1">
        <f>(Table2[[#This Row],[Current Month High]]/Table2[[#This Row],[Close Price]])-1</f>
        <v>2.2398456757046326E-2</v>
      </c>
      <c r="AI270">
        <v>23.770228271353499</v>
      </c>
      <c r="AJ270">
        <v>66.032028469750898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</v>
      </c>
      <c r="AM270" t="s">
        <v>3176</v>
      </c>
      <c r="AN270">
        <v>-2.78</v>
      </c>
      <c r="AO270" t="s">
        <v>3174</v>
      </c>
      <c r="AP270">
        <v>5.9300943505635001E-2</v>
      </c>
      <c r="AQ270">
        <f>(Table2[[#This Row],[Sharpe Ratio]]-AVERAGE(Table2[Sharpe Ratio]))/_xlfn.STDEV.P(Table2[Sharpe Ratio])</f>
        <v>-4.4689181907911046E-2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-0.20439796036891653</v>
      </c>
      <c r="AS270">
        <f>_xlfn.RANK.AVG(Table2[[#This Row],[1Y Return vs Nifty Z-Score]],Table2[1Y Return vs Nifty Z-Score])</f>
        <v>318</v>
      </c>
      <c r="AT270">
        <f>_xlfn.RANK.AVG(Table2[[#This Row],[6M Return vs Nifty Z-Score]],Table2[6M Return vs Nifty Z-Score])</f>
        <v>212</v>
      </c>
      <c r="AU270">
        <f>_xlfn.RANK.AVG(Table2[[#This Row],[Sharpe Ratio Z-Score]],Table2[Sharpe Ratio Z-Score])</f>
        <v>365</v>
      </c>
      <c r="AV270">
        <f>(Table2[[#This Row],[Rank 1Y]]+Table2[[#This Row],[Rank 6M]]+Table2[[#This Row],[Rank Sharpe]])/3</f>
        <v>298.33333333333331</v>
      </c>
    </row>
    <row r="271" spans="1:48" x14ac:dyDescent="0.3">
      <c r="A271" t="s">
        <v>985</v>
      </c>
      <c r="B271" t="s">
        <v>986</v>
      </c>
      <c r="C271" t="s">
        <v>3140</v>
      </c>
      <c r="D271" t="s">
        <v>987</v>
      </c>
      <c r="E271">
        <v>15029.9013367649</v>
      </c>
      <c r="F271">
        <v>1262.8499999999999</v>
      </c>
      <c r="G271">
        <v>52.402420487320697</v>
      </c>
      <c r="H271">
        <f>(Table2[[#This Row],[1Y Return vs Nifty]]-AVERAGE(Table2[1Y Return vs Nifty]))/_xlfn.STDEV.P(Table2[1Y Return vs Nifty])</f>
        <v>0.4671408850936376</v>
      </c>
      <c r="I271">
        <v>-5.6226561215391602</v>
      </c>
      <c r="J271">
        <f>(Table2[[#This Row],[1M Return vs Nifty]]-AVERAGE(Table2[1M Return vs Nifty]))/_xlfn.STDEV.P(Table2[1M Return vs Nifty])</f>
        <v>-0.65000371984468508</v>
      </c>
      <c r="K271">
        <v>-19.328556666405198</v>
      </c>
      <c r="L271">
        <f>(Table2[[#This Row],[6M Return vs Nifty]]-AVERAGE(Table2[6M Return vs Nifty]))/_xlfn.STDEV.P(Table2[6M Return vs Nifty])</f>
        <v>-1.047238450045644</v>
      </c>
      <c r="M271">
        <v>1.52065113588181</v>
      </c>
      <c r="N271">
        <f>(Table2[[#This Row],[1W Return vs Nifty]]-AVERAGE(Table2[1W Return vs Nifty]))/_xlfn.STDEV.P(Table2[1W Return vs Nifty])</f>
        <v>-0.18104084794406514</v>
      </c>
      <c r="O271">
        <v>1295.83</v>
      </c>
      <c r="P271">
        <v>1339.3731621039699</v>
      </c>
      <c r="Q271">
        <v>1224.1015180450599</v>
      </c>
      <c r="R271">
        <v>39.172501590378097</v>
      </c>
      <c r="S271" s="1">
        <f>(Table2[[#This Row],[Close Price]]-Table2[[#This Row],[20D EMA]])/Table2[[#This Row],[20D EMA]]</f>
        <v>-2.5450869326995067E-2</v>
      </c>
      <c r="T271" s="1">
        <f>(Table2[[#This Row],[Close Price]]-Table2[[#This Row],[50D EMA]])/Table2[[#This Row],[50D EMA]]</f>
        <v>-5.7133563870850362E-2</v>
      </c>
      <c r="U271" s="1">
        <f>(Table2[[#This Row],[Close Price]]-Table2[[#This Row],[200D EMA]])/Table2[[#This Row],[200D EMA]]</f>
        <v>3.1654631077349588E-2</v>
      </c>
      <c r="V271">
        <v>0.55740155475934405</v>
      </c>
      <c r="W271">
        <v>1260</v>
      </c>
      <c r="X271">
        <v>1299.95</v>
      </c>
      <c r="Y271">
        <v>1260</v>
      </c>
      <c r="Z271">
        <v>1309.75</v>
      </c>
      <c r="AA271">
        <v>1260</v>
      </c>
      <c r="AB271">
        <v>1309.75</v>
      </c>
      <c r="AC271" s="1">
        <f>(Table2[[#This Row],[Close Price]]/Table2[[#This Row],[Day Low]])-1</f>
        <v>2.2619047619047983E-3</v>
      </c>
      <c r="AD271" s="1">
        <f>(Table2[[#This Row],[Day High]]/Table2[[#This Row],[Close Price]])-1</f>
        <v>2.937799421942433E-2</v>
      </c>
      <c r="AE271" s="1">
        <f>(Table2[[#This Row],[Close Price]]/Table2[[#This Row],[Current Week Low]])-1</f>
        <v>2.2619047619047983E-3</v>
      </c>
      <c r="AF271" s="1">
        <f>(Table2[[#This Row],[Current Week High]]/Table2[[#This Row],[Close Price]])-1</f>
        <v>3.71382191075742E-2</v>
      </c>
      <c r="AG271" s="1">
        <f>(Table2[[#This Row],[Close Price]]/Table2[[#This Row],[Current Month Low]])-1</f>
        <v>2.2619047619047983E-3</v>
      </c>
      <c r="AH271" s="1">
        <f>(Table2[[#This Row],[Current Month High]]/Table2[[#This Row],[Close Price]])-1</f>
        <v>3.71382191075742E-2</v>
      </c>
      <c r="AI271">
        <v>34.220216177693302</v>
      </c>
      <c r="AJ271">
        <v>95.9882051679987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-0.19</v>
      </c>
      <c r="AM271" t="s">
        <v>3174</v>
      </c>
      <c r="AN271">
        <v>-5.01</v>
      </c>
      <c r="AO271" t="s">
        <v>3174</v>
      </c>
      <c r="AP271">
        <v>0.18037832138618801</v>
      </c>
      <c r="AQ271">
        <f>(Table2[[#This Row],[Sharpe Ratio]]-AVERAGE(Table2[Sharpe Ratio]))/_xlfn.STDEV.P(Table2[Sharpe Ratio])</f>
        <v>1.364099084283491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175</v>
      </c>
      <c r="AT271">
        <f>_xlfn.RANK.AVG(Table2[[#This Row],[6M Return vs Nifty Z-Score]],Table2[6M Return vs Nifty Z-Score])</f>
        <v>656</v>
      </c>
      <c r="AU271">
        <f>_xlfn.RANK.AVG(Table2[[#This Row],[Sharpe Ratio Z-Score]],Table2[Sharpe Ratio Z-Score])</f>
        <v>68</v>
      </c>
      <c r="AV271">
        <f>(Table2[[#This Row],[Rank 1Y]]+Table2[[#This Row],[Rank 6M]]+Table2[[#This Row],[Rank Sharpe]])/3</f>
        <v>299.66666666666669</v>
      </c>
    </row>
    <row r="272" spans="1:48" x14ac:dyDescent="0.3">
      <c r="A272" t="s">
        <v>1118</v>
      </c>
      <c r="B272" t="s">
        <v>1119</v>
      </c>
      <c r="C272" t="s">
        <v>3131</v>
      </c>
      <c r="D272" t="s">
        <v>990</v>
      </c>
      <c r="E272">
        <v>11460.365862225</v>
      </c>
      <c r="F272">
        <v>568.04999999999995</v>
      </c>
      <c r="G272">
        <v>10.9504758910397</v>
      </c>
      <c r="H272">
        <f>(Table2[[#This Row],[1Y Return vs Nifty]]-AVERAGE(Table2[1Y Return vs Nifty]))/_xlfn.STDEV.P(Table2[1Y Return vs Nifty])</f>
        <v>-0.23477789053746137</v>
      </c>
      <c r="I272">
        <v>19.964589600126899</v>
      </c>
      <c r="J272">
        <f>(Table2[[#This Row],[1M Return vs Nifty]]-AVERAGE(Table2[1M Return vs Nifty]))/_xlfn.STDEV.P(Table2[1M Return vs Nifty])</f>
        <v>1.5597661538893632</v>
      </c>
      <c r="K272">
        <v>41.690276056731399</v>
      </c>
      <c r="L272">
        <f>(Table2[[#This Row],[6M Return vs Nifty]]-AVERAGE(Table2[6M Return vs Nifty]))/_xlfn.STDEV.P(Table2[6M Return vs Nifty])</f>
        <v>0.93720000950516558</v>
      </c>
      <c r="M272">
        <v>-3.6349044196737301</v>
      </c>
      <c r="N272">
        <f>(Table2[[#This Row],[1W Return vs Nifty]]-AVERAGE(Table2[1W Return vs Nifty]))/_xlfn.STDEV.P(Table2[1W Return vs Nifty])</f>
        <v>-1.1447148593239516</v>
      </c>
      <c r="O272">
        <v>557.02</v>
      </c>
      <c r="P272">
        <v>508.57715481056499</v>
      </c>
      <c r="Q272">
        <v>436.71603147423002</v>
      </c>
      <c r="R272">
        <v>49.015181072088303</v>
      </c>
      <c r="S272" s="1">
        <f>(Table2[[#This Row],[Close Price]]-Table2[[#This Row],[20D EMA]])/Table2[[#This Row],[20D EMA]]</f>
        <v>1.9801802448745059E-2</v>
      </c>
      <c r="T272" s="1">
        <f>(Table2[[#This Row],[Close Price]]-Table2[[#This Row],[50D EMA]])/Table2[[#This Row],[50D EMA]]</f>
        <v>0.11693967105460612</v>
      </c>
      <c r="U272" s="1">
        <f>(Table2[[#This Row],[Close Price]]-Table2[[#This Row],[200D EMA]])/Table2[[#This Row],[200D EMA]]</f>
        <v>0.30073081604635288</v>
      </c>
      <c r="V272">
        <v>1.09117340521884</v>
      </c>
      <c r="W272">
        <v>565</v>
      </c>
      <c r="X272">
        <v>589</v>
      </c>
      <c r="Y272">
        <v>565</v>
      </c>
      <c r="Z272">
        <v>605.35</v>
      </c>
      <c r="AA272">
        <v>565</v>
      </c>
      <c r="AB272">
        <v>605.35</v>
      </c>
      <c r="AC272" s="1">
        <f>(Table2[[#This Row],[Close Price]]/Table2[[#This Row],[Day Low]])-1</f>
        <v>5.3982300884956036E-3</v>
      </c>
      <c r="AD272" s="1">
        <f>(Table2[[#This Row],[Day High]]/Table2[[#This Row],[Close Price]])-1</f>
        <v>3.6880556289059063E-2</v>
      </c>
      <c r="AE272" s="1">
        <f>(Table2[[#This Row],[Close Price]]/Table2[[#This Row],[Current Week Low]])-1</f>
        <v>5.3982300884956036E-3</v>
      </c>
      <c r="AF272" s="1">
        <f>(Table2[[#This Row],[Current Week High]]/Table2[[#This Row],[Close Price]])-1</f>
        <v>6.5663233870258075E-2</v>
      </c>
      <c r="AG272" s="1">
        <f>(Table2[[#This Row],[Close Price]]/Table2[[#This Row],[Current Month Low]])-1</f>
        <v>5.3982300884956036E-3</v>
      </c>
      <c r="AH272" s="1">
        <f>(Table2[[#This Row],[Current Month High]]/Table2[[#This Row],[Close Price]])-1</f>
        <v>6.5663233870258075E-2</v>
      </c>
      <c r="AI272">
        <v>10.0255259220139</v>
      </c>
      <c r="AJ272">
        <v>65.371179039301296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0.16</v>
      </c>
      <c r="AM272" t="s">
        <v>3176</v>
      </c>
      <c r="AN272">
        <v>1.43</v>
      </c>
      <c r="AO272" t="s">
        <v>3176</v>
      </c>
      <c r="AP272">
        <v>3.6166804781004001E-2</v>
      </c>
      <c r="AQ272">
        <f>(Table2[[#This Row],[Sharpe Ratio]]-AVERAGE(Table2[Sharpe Ratio]))/_xlfn.STDEV.P(Table2[Sharpe Ratio])</f>
        <v>-0.31386500776578952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0.80360840576732628</v>
      </c>
      <c r="AS272">
        <f>_xlfn.RANK.AVG(Table2[[#This Row],[1Y Return vs Nifty Z-Score]],Table2[1Y Return vs Nifty Z-Score])</f>
        <v>372</v>
      </c>
      <c r="AT272">
        <f>_xlfn.RANK.AVG(Table2[[#This Row],[6M Return vs Nifty Z-Score]],Table2[6M Return vs Nifty Z-Score])</f>
        <v>111</v>
      </c>
      <c r="AU272">
        <f>_xlfn.RANK.AVG(Table2[[#This Row],[Sharpe Ratio Z-Score]],Table2[Sharpe Ratio Z-Score])</f>
        <v>422</v>
      </c>
      <c r="AV272">
        <f>(Table2[[#This Row],[Rank 1Y]]+Table2[[#This Row],[Rank 6M]]+Table2[[#This Row],[Rank Sharpe]])/3</f>
        <v>301.66666666666669</v>
      </c>
    </row>
    <row r="273" spans="1:48" x14ac:dyDescent="0.3">
      <c r="A273" t="s">
        <v>397</v>
      </c>
      <c r="B273" t="s">
        <v>398</v>
      </c>
      <c r="C273" t="s">
        <v>3137</v>
      </c>
      <c r="D273" t="s">
        <v>124</v>
      </c>
      <c r="E273">
        <v>59785.468261740003</v>
      </c>
      <c r="F273">
        <v>726.05</v>
      </c>
      <c r="G273">
        <v>25.566318332884101</v>
      </c>
      <c r="H273">
        <f>(Table2[[#This Row],[1Y Return vs Nifty]]-AVERAGE(Table2[1Y Return vs Nifty]))/_xlfn.STDEV.P(Table2[1Y Return vs Nifty])</f>
        <v>1.2716752512816848E-2</v>
      </c>
      <c r="I273">
        <v>0.27031303274341401</v>
      </c>
      <c r="J273">
        <f>(Table2[[#This Row],[1M Return vs Nifty]]-AVERAGE(Table2[1M Return vs Nifty]))/_xlfn.STDEV.P(Table2[1M Return vs Nifty])</f>
        <v>-0.1410741599526196</v>
      </c>
      <c r="K273">
        <v>-6.7265810006247602</v>
      </c>
      <c r="L273">
        <f>(Table2[[#This Row],[6M Return vs Nifty]]-AVERAGE(Table2[6M Return vs Nifty]))/_xlfn.STDEV.P(Table2[6M Return vs Nifty])</f>
        <v>-0.6374003056326345</v>
      </c>
      <c r="M273">
        <v>-0.58110372740209304</v>
      </c>
      <c r="N273">
        <f>(Table2[[#This Row],[1W Return vs Nifty]]-AVERAGE(Table2[1W Return vs Nifty]))/_xlfn.STDEV.P(Table2[1W Return vs Nifty])</f>
        <v>-0.57389987510660634</v>
      </c>
      <c r="O273">
        <v>730.68</v>
      </c>
      <c r="P273">
        <v>737.36870999145299</v>
      </c>
      <c r="Q273">
        <v>665.95077121704401</v>
      </c>
      <c r="R273">
        <v>47.489808367376703</v>
      </c>
      <c r="S273" s="1">
        <f>(Table2[[#This Row],[Close Price]]-Table2[[#This Row],[20D EMA]])/Table2[[#This Row],[20D EMA]]</f>
        <v>-6.3365632014014284E-3</v>
      </c>
      <c r="T273" s="1">
        <f>(Table2[[#This Row],[Close Price]]-Table2[[#This Row],[50D EMA]])/Table2[[#This Row],[50D EMA]]</f>
        <v>-1.5350136014836094E-2</v>
      </c>
      <c r="U273" s="1">
        <f>(Table2[[#This Row],[Close Price]]-Table2[[#This Row],[200D EMA]])/Table2[[#This Row],[200D EMA]]</f>
        <v>9.0245752960271972E-2</v>
      </c>
      <c r="V273">
        <v>1.4496117510811299</v>
      </c>
      <c r="W273">
        <v>722.45</v>
      </c>
      <c r="X273">
        <v>741.7</v>
      </c>
      <c r="Y273">
        <v>710</v>
      </c>
      <c r="Z273">
        <v>795</v>
      </c>
      <c r="AA273">
        <v>710</v>
      </c>
      <c r="AB273">
        <v>795</v>
      </c>
      <c r="AC273" s="1">
        <f>(Table2[[#This Row],[Close Price]]/Table2[[#This Row],[Day Low]])-1</f>
        <v>4.9830438092599572E-3</v>
      </c>
      <c r="AD273" s="1">
        <f>(Table2[[#This Row],[Day High]]/Table2[[#This Row],[Close Price]])-1</f>
        <v>2.1554989325804241E-2</v>
      </c>
      <c r="AE273" s="1">
        <f>(Table2[[#This Row],[Close Price]]/Table2[[#This Row],[Current Week Low]])-1</f>
        <v>2.2605633802816882E-2</v>
      </c>
      <c r="AF273" s="1">
        <f>(Table2[[#This Row],[Current Week High]]/Table2[[#This Row],[Close Price]])-1</f>
        <v>9.4965911438606332E-2</v>
      </c>
      <c r="AG273" s="1">
        <f>(Table2[[#This Row],[Close Price]]/Table2[[#This Row],[Current Month Low]])-1</f>
        <v>2.2605633802816882E-2</v>
      </c>
      <c r="AH273" s="1">
        <f>(Table2[[#This Row],[Current Month High]]/Table2[[#This Row],[Close Price]])-1</f>
        <v>9.4965911438606332E-2</v>
      </c>
      <c r="AI273">
        <v>16.796363886784601</v>
      </c>
      <c r="AJ273">
        <v>69.975418471262998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-0.02</v>
      </c>
      <c r="AM273" t="s">
        <v>3174</v>
      </c>
      <c r="AN273">
        <v>-2.39</v>
      </c>
      <c r="AO273" t="s">
        <v>3174</v>
      </c>
      <c r="AP273">
        <v>0.16574509151434999</v>
      </c>
      <c r="AQ273">
        <f>(Table2[[#This Row],[Sharpe Ratio]]-AVERAGE(Table2[Sharpe Ratio]))/_xlfn.STDEV.P(Table2[Sharpe Ratio])</f>
        <v>1.1938350523000396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292</v>
      </c>
      <c r="AT273">
        <f>_xlfn.RANK.AVG(Table2[[#This Row],[6M Return vs Nifty Z-Score]],Table2[6M Return vs Nifty Z-Score])</f>
        <v>531</v>
      </c>
      <c r="AU273">
        <f>_xlfn.RANK.AVG(Table2[[#This Row],[Sharpe Ratio Z-Score]],Table2[Sharpe Ratio Z-Score])</f>
        <v>86</v>
      </c>
      <c r="AV273">
        <f>(Table2[[#This Row],[Rank 1Y]]+Table2[[#This Row],[Rank 6M]]+Table2[[#This Row],[Rank Sharpe]])/3</f>
        <v>303</v>
      </c>
    </row>
    <row r="274" spans="1:48" x14ac:dyDescent="0.3">
      <c r="A274" t="s">
        <v>1404</v>
      </c>
      <c r="B274" t="s">
        <v>1405</v>
      </c>
      <c r="C274" t="s">
        <v>3132</v>
      </c>
      <c r="D274" t="s">
        <v>46</v>
      </c>
      <c r="E274">
        <v>7964.8208839999998</v>
      </c>
      <c r="F274">
        <v>1189</v>
      </c>
      <c r="G274">
        <v>41.046737771890299</v>
      </c>
      <c r="H274">
        <f>(Table2[[#This Row],[1Y Return vs Nifty]]-AVERAGE(Table2[1Y Return vs Nifty]))/_xlfn.STDEV.P(Table2[1Y Return vs Nifty])</f>
        <v>0.27485154895510427</v>
      </c>
      <c r="I274">
        <v>-10.762166655098399</v>
      </c>
      <c r="J274">
        <f>(Table2[[#This Row],[1M Return vs Nifty]]-AVERAGE(Table2[1M Return vs Nifty]))/_xlfn.STDEV.P(Table2[1M Return vs Nifty])</f>
        <v>-1.0938629638734916</v>
      </c>
      <c r="K274">
        <v>-5.8145975546174498</v>
      </c>
      <c r="L274">
        <f>(Table2[[#This Row],[6M Return vs Nifty]]-AVERAGE(Table2[6M Return vs Nifty]))/_xlfn.STDEV.P(Table2[6M Return vs Nifty])</f>
        <v>-0.60774101940960634</v>
      </c>
      <c r="M274">
        <v>-7.3742378206134598</v>
      </c>
      <c r="N274">
        <f>(Table2[[#This Row],[1W Return vs Nifty]]-AVERAGE(Table2[1W Return vs Nifty]))/_xlfn.STDEV.P(Table2[1W Return vs Nifty])</f>
        <v>-1.8436692939216575</v>
      </c>
      <c r="O274">
        <v>1269.76</v>
      </c>
      <c r="P274">
        <v>1288.67254654617</v>
      </c>
      <c r="Q274">
        <v>1113.3142795048</v>
      </c>
      <c r="R274">
        <v>31.0245975615105</v>
      </c>
      <c r="S274" s="1">
        <f>(Table2[[#This Row],[Close Price]]-Table2[[#This Row],[20D EMA]])/Table2[[#This Row],[20D EMA]]</f>
        <v>-6.3602570564516125E-2</v>
      </c>
      <c r="T274" s="1">
        <f>(Table2[[#This Row],[Close Price]]-Table2[[#This Row],[50D EMA]])/Table2[[#This Row],[50D EMA]]</f>
        <v>-7.7345130703146373E-2</v>
      </c>
      <c r="U274" s="1">
        <f>(Table2[[#This Row],[Close Price]]-Table2[[#This Row],[200D EMA]])/Table2[[#This Row],[200D EMA]]</f>
        <v>6.7982349538231818E-2</v>
      </c>
      <c r="V274">
        <v>0.66880218912135203</v>
      </c>
      <c r="W274">
        <v>1181.0999999999999</v>
      </c>
      <c r="X274">
        <v>1236.05</v>
      </c>
      <c r="Y274">
        <v>1160.0999999999999</v>
      </c>
      <c r="Z274">
        <v>1285</v>
      </c>
      <c r="AA274">
        <v>1160.0999999999999</v>
      </c>
      <c r="AB274">
        <v>1285</v>
      </c>
      <c r="AC274" s="1">
        <f>(Table2[[#This Row],[Close Price]]/Table2[[#This Row],[Day Low]])-1</f>
        <v>6.6886800440268956E-3</v>
      </c>
      <c r="AD274" s="1">
        <f>(Table2[[#This Row],[Day High]]/Table2[[#This Row],[Close Price]])-1</f>
        <v>3.9571068124474307E-2</v>
      </c>
      <c r="AE274" s="1">
        <f>(Table2[[#This Row],[Close Price]]/Table2[[#This Row],[Current Week Low]])-1</f>
        <v>2.4911645547797789E-2</v>
      </c>
      <c r="AF274" s="1">
        <f>(Table2[[#This Row],[Current Week High]]/Table2[[#This Row],[Close Price]])-1</f>
        <v>8.074011774600498E-2</v>
      </c>
      <c r="AG274" s="1">
        <f>(Table2[[#This Row],[Close Price]]/Table2[[#This Row],[Current Month Low]])-1</f>
        <v>2.4911645547797789E-2</v>
      </c>
      <c r="AH274" s="1">
        <f>(Table2[[#This Row],[Current Month High]]/Table2[[#This Row],[Close Price]])-1</f>
        <v>8.074011774600498E-2</v>
      </c>
      <c r="AI274">
        <v>29.726661059714001</v>
      </c>
      <c r="AJ274">
        <v>82.923076923076906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7.0000000000000007E-2</v>
      </c>
      <c r="AM274" t="s">
        <v>3176</v>
      </c>
      <c r="AN274">
        <v>-11.38</v>
      </c>
      <c r="AO274" t="s">
        <v>3174</v>
      </c>
      <c r="AP274">
        <v>0.12345960682736599</v>
      </c>
      <c r="AQ274">
        <f>(Table2[[#This Row],[Sharpe Ratio]]-AVERAGE(Table2[Sharpe Ratio]))/_xlfn.STDEV.P(Table2[Sharpe Ratio])</f>
        <v>0.70182493695042902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221</v>
      </c>
      <c r="AT274">
        <f>_xlfn.RANK.AVG(Table2[[#This Row],[6M Return vs Nifty Z-Score]],Table2[6M Return vs Nifty Z-Score])</f>
        <v>517</v>
      </c>
      <c r="AU274">
        <f>_xlfn.RANK.AVG(Table2[[#This Row],[Sharpe Ratio Z-Score]],Table2[Sharpe Ratio Z-Score])</f>
        <v>171</v>
      </c>
      <c r="AV274">
        <f>(Table2[[#This Row],[Rank 1Y]]+Table2[[#This Row],[Rank 6M]]+Table2[[#This Row],[Rank Sharpe]])/3</f>
        <v>303</v>
      </c>
    </row>
    <row r="275" spans="1:48" x14ac:dyDescent="0.3">
      <c r="A275" t="s">
        <v>1567</v>
      </c>
      <c r="B275" t="s">
        <v>1568</v>
      </c>
      <c r="C275" t="s">
        <v>3133</v>
      </c>
      <c r="D275" t="s">
        <v>190</v>
      </c>
      <c r="E275">
        <v>6308.4764168800002</v>
      </c>
      <c r="F275">
        <v>696.1</v>
      </c>
      <c r="G275">
        <v>32.165425144763198</v>
      </c>
      <c r="H275">
        <f>(Table2[[#This Row],[1Y Return vs Nifty]]-AVERAGE(Table2[1Y Return vs Nifty]))/_xlfn.STDEV.P(Table2[1Y Return vs Nifty])</f>
        <v>0.12446149739189302</v>
      </c>
      <c r="I275">
        <v>8.5873924870226794</v>
      </c>
      <c r="J275">
        <f>(Table2[[#This Row],[1M Return vs Nifty]]-AVERAGE(Table2[1M Return vs Nifty]))/_xlfn.STDEV.P(Table2[1M Return vs Nifty])</f>
        <v>0.5772068076607263</v>
      </c>
      <c r="K275">
        <v>42.071971398826101</v>
      </c>
      <c r="L275">
        <f>(Table2[[#This Row],[6M Return vs Nifty]]-AVERAGE(Table2[6M Return vs Nifty]))/_xlfn.STDEV.P(Table2[6M Return vs Nifty])</f>
        <v>0.94961340522056614</v>
      </c>
      <c r="M275">
        <v>-0.43094917637423102</v>
      </c>
      <c r="N275">
        <f>(Table2[[#This Row],[1W Return vs Nifty]]-AVERAGE(Table2[1W Return vs Nifty]))/_xlfn.STDEV.P(Table2[1W Return vs Nifty])</f>
        <v>-0.5458330572910095</v>
      </c>
      <c r="O275">
        <v>657.64</v>
      </c>
      <c r="P275">
        <v>629.01922221472398</v>
      </c>
      <c r="Q275">
        <v>544.49909467842201</v>
      </c>
      <c r="R275">
        <v>70.4488853256901</v>
      </c>
      <c r="S275" s="1">
        <f>(Table2[[#This Row],[Close Price]]-Table2[[#This Row],[20D EMA]])/Table2[[#This Row],[20D EMA]]</f>
        <v>5.8481844170062705E-2</v>
      </c>
      <c r="T275" s="1">
        <f>(Table2[[#This Row],[Close Price]]-Table2[[#This Row],[50D EMA]])/Table2[[#This Row],[50D EMA]]</f>
        <v>0.10664344652153911</v>
      </c>
      <c r="U275" s="1">
        <f>(Table2[[#This Row],[Close Price]]-Table2[[#This Row],[200D EMA]])/Table2[[#This Row],[200D EMA]]</f>
        <v>0.27842269491947019</v>
      </c>
      <c r="V275">
        <v>1.88865504215131</v>
      </c>
      <c r="W275">
        <v>688.05</v>
      </c>
      <c r="X275">
        <v>715.5</v>
      </c>
      <c r="Y275">
        <v>663.1</v>
      </c>
      <c r="Z275">
        <v>715.5</v>
      </c>
      <c r="AA275">
        <v>663.1</v>
      </c>
      <c r="AB275">
        <v>715.5</v>
      </c>
      <c r="AC275" s="1">
        <f>(Table2[[#This Row],[Close Price]]/Table2[[#This Row],[Day Low]])-1</f>
        <v>1.1699731124191759E-2</v>
      </c>
      <c r="AD275" s="1">
        <f>(Table2[[#This Row],[Day High]]/Table2[[#This Row],[Close Price]])-1</f>
        <v>2.7869558971412189E-2</v>
      </c>
      <c r="AE275" s="1">
        <f>(Table2[[#This Row],[Close Price]]/Table2[[#This Row],[Current Week Low]])-1</f>
        <v>4.9766249434474386E-2</v>
      </c>
      <c r="AF275" s="1">
        <f>(Table2[[#This Row],[Current Week High]]/Table2[[#This Row],[Close Price]])-1</f>
        <v>2.7869558971412189E-2</v>
      </c>
      <c r="AG275" s="1">
        <f>(Table2[[#This Row],[Close Price]]/Table2[[#This Row],[Current Month Low]])-1</f>
        <v>4.9766249434474386E-2</v>
      </c>
      <c r="AH275" s="1">
        <f>(Table2[[#This Row],[Current Month High]]/Table2[[#This Row],[Close Price]])-1</f>
        <v>2.7869558971412189E-2</v>
      </c>
      <c r="AI275">
        <v>3.6776325240626302</v>
      </c>
      <c r="AJ275">
        <v>87.577472379412498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-7.0000000000000007E-2</v>
      </c>
      <c r="AM275" t="s">
        <v>3174</v>
      </c>
      <c r="AN275">
        <v>7.84</v>
      </c>
      <c r="AO275" t="s">
        <v>3176</v>
      </c>
      <c r="AQ275">
        <f>(Table2[[#This Row],[Sharpe Ratio]]-AVERAGE(Table2[Sharpe Ratio]))/_xlfn.STDEV.P(Table2[Sharpe Ratio])</f>
        <v>-0.73468160532523463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0.37076704765694135</v>
      </c>
      <c r="AS275">
        <f>_xlfn.RANK.AVG(Table2[[#This Row],[1Y Return vs Nifty Z-Score]],Table2[1Y Return vs Nifty Z-Score])</f>
        <v>259</v>
      </c>
      <c r="AT275">
        <f>_xlfn.RANK.AVG(Table2[[#This Row],[6M Return vs Nifty Z-Score]],Table2[6M Return vs Nifty Z-Score])</f>
        <v>108</v>
      </c>
      <c r="AU275">
        <f>_xlfn.RANK.AVG(Table2[[#This Row],[Sharpe Ratio Z-Score]],Table2[Sharpe Ratio Z-Score])</f>
        <v>544</v>
      </c>
      <c r="AV275">
        <f>(Table2[[#This Row],[Rank 1Y]]+Table2[[#This Row],[Rank 6M]]+Table2[[#This Row],[Rank Sharpe]])/3</f>
        <v>303.66666666666669</v>
      </c>
    </row>
    <row r="276" spans="1:48" x14ac:dyDescent="0.3">
      <c r="A276" t="s">
        <v>830</v>
      </c>
      <c r="B276" t="s">
        <v>831</v>
      </c>
      <c r="C276" t="s">
        <v>3145</v>
      </c>
      <c r="D276" t="s">
        <v>624</v>
      </c>
      <c r="E276">
        <v>19540.902273240001</v>
      </c>
      <c r="F276">
        <v>623.4</v>
      </c>
      <c r="G276">
        <v>85.315577239383302</v>
      </c>
      <c r="H276">
        <f>(Table2[[#This Row],[1Y Return vs Nifty]]-AVERAGE(Table2[1Y Return vs Nifty]))/_xlfn.STDEV.P(Table2[1Y Return vs Nifty])</f>
        <v>1.0244696887135027</v>
      </c>
      <c r="I276">
        <v>-10.3258914705722</v>
      </c>
      <c r="J276">
        <f>(Table2[[#This Row],[1M Return vs Nifty]]-AVERAGE(Table2[1M Return vs Nifty]))/_xlfn.STDEV.P(Table2[1M Return vs Nifty])</f>
        <v>-1.056185295479217</v>
      </c>
      <c r="K276">
        <v>-21.0961429856781</v>
      </c>
      <c r="L276">
        <f>(Table2[[#This Row],[6M Return vs Nifty]]-AVERAGE(Table2[6M Return vs Nifty]))/_xlfn.STDEV.P(Table2[6M Return vs Nifty])</f>
        <v>-1.1047234283056591</v>
      </c>
      <c r="M276">
        <v>-3.17421914713705</v>
      </c>
      <c r="N276">
        <f>(Table2[[#This Row],[1W Return vs Nifty]]-AVERAGE(Table2[1W Return vs Nifty]))/_xlfn.STDEV.P(Table2[1W Return vs Nifty])</f>
        <v>-1.058603785592884</v>
      </c>
      <c r="O276">
        <v>670.46</v>
      </c>
      <c r="P276">
        <v>671.21140381123996</v>
      </c>
      <c r="Q276">
        <v>593.61302264482799</v>
      </c>
      <c r="R276">
        <v>17.633483590599901</v>
      </c>
      <c r="S276" s="1">
        <f>(Table2[[#This Row],[Close Price]]-Table2[[#This Row],[20D EMA]])/Table2[[#This Row],[20D EMA]]</f>
        <v>-7.0190615398383283E-2</v>
      </c>
      <c r="T276" s="1">
        <f>(Table2[[#This Row],[Close Price]]-Table2[[#This Row],[50D EMA]])/Table2[[#This Row],[50D EMA]]</f>
        <v>-7.123151296262191E-2</v>
      </c>
      <c r="U276" s="1">
        <f>(Table2[[#This Row],[Close Price]]-Table2[[#This Row],[200D EMA]])/Table2[[#This Row],[200D EMA]]</f>
        <v>5.0179117065957971E-2</v>
      </c>
      <c r="V276">
        <v>0.676779064566015</v>
      </c>
      <c r="W276">
        <v>620</v>
      </c>
      <c r="X276">
        <v>648</v>
      </c>
      <c r="Y276">
        <v>620</v>
      </c>
      <c r="Z276">
        <v>687.2</v>
      </c>
      <c r="AA276">
        <v>620</v>
      </c>
      <c r="AB276">
        <v>687.2</v>
      </c>
      <c r="AC276" s="1">
        <f>(Table2[[#This Row],[Close Price]]/Table2[[#This Row],[Day Low]])-1</f>
        <v>5.4838709677418329E-3</v>
      </c>
      <c r="AD276" s="1">
        <f>(Table2[[#This Row],[Day High]]/Table2[[#This Row],[Close Price]])-1</f>
        <v>3.9461020211742026E-2</v>
      </c>
      <c r="AE276" s="1">
        <f>(Table2[[#This Row],[Close Price]]/Table2[[#This Row],[Current Week Low]])-1</f>
        <v>5.4838709677418329E-3</v>
      </c>
      <c r="AF276" s="1">
        <f>(Table2[[#This Row],[Current Week High]]/Table2[[#This Row],[Close Price]])-1</f>
        <v>0.10234199550850187</v>
      </c>
      <c r="AG276" s="1">
        <f>(Table2[[#This Row],[Close Price]]/Table2[[#This Row],[Current Month Low]])-1</f>
        <v>5.4838709677418329E-3</v>
      </c>
      <c r="AH276" s="1">
        <f>(Table2[[#This Row],[Current Month High]]/Table2[[#This Row],[Close Price]])-1</f>
        <v>0.10234199550850187</v>
      </c>
      <c r="AI276">
        <v>25.4812319538017</v>
      </c>
      <c r="AJ276">
        <v>128.30983336385199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-0.13</v>
      </c>
      <c r="AM276" t="s">
        <v>3174</v>
      </c>
      <c r="AN276">
        <v>-10.69</v>
      </c>
      <c r="AO276" t="s">
        <v>3174</v>
      </c>
      <c r="AP276">
        <v>0.138737429632078</v>
      </c>
      <c r="AQ276">
        <f>(Table2[[#This Row],[Sharpe Ratio]]-AVERAGE(Table2[Sharpe Ratio]))/_xlfn.STDEV.P(Table2[Sharpe Ratio])</f>
        <v>0.87958908973430483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97</v>
      </c>
      <c r="AT276">
        <f>_xlfn.RANK.AVG(Table2[[#This Row],[6M Return vs Nifty Z-Score]],Table2[6M Return vs Nifty Z-Score])</f>
        <v>673</v>
      </c>
      <c r="AU276">
        <f>_xlfn.RANK.AVG(Table2[[#This Row],[Sharpe Ratio Z-Score]],Table2[Sharpe Ratio Z-Score])</f>
        <v>142</v>
      </c>
      <c r="AV276">
        <f>(Table2[[#This Row],[Rank 1Y]]+Table2[[#This Row],[Rank 6M]]+Table2[[#This Row],[Rank Sharpe]])/3</f>
        <v>304</v>
      </c>
    </row>
    <row r="277" spans="1:48" x14ac:dyDescent="0.3">
      <c r="A277" t="s">
        <v>892</v>
      </c>
      <c r="B277" t="s">
        <v>893</v>
      </c>
      <c r="C277" t="s">
        <v>3128</v>
      </c>
      <c r="D277" t="s">
        <v>21</v>
      </c>
      <c r="E277">
        <v>17652.262000660001</v>
      </c>
      <c r="F277">
        <v>778.6</v>
      </c>
      <c r="G277">
        <v>19.137774611482801</v>
      </c>
      <c r="H277">
        <f>(Table2[[#This Row],[1Y Return vs Nifty]]-AVERAGE(Table2[1Y Return vs Nifty]))/_xlfn.STDEV.P(Table2[1Y Return vs Nifty])</f>
        <v>-9.6139794072981385E-2</v>
      </c>
      <c r="I277">
        <v>4.6579368201694802</v>
      </c>
      <c r="J277">
        <f>(Table2[[#This Row],[1M Return vs Nifty]]-AVERAGE(Table2[1M Return vs Nifty]))/_xlfn.STDEV.P(Table2[1M Return vs Nifty])</f>
        <v>0.23785051870176174</v>
      </c>
      <c r="K277">
        <v>27.590601047481901</v>
      </c>
      <c r="L277">
        <f>(Table2[[#This Row],[6M Return vs Nifty]]-AVERAGE(Table2[6M Return vs Nifty]))/_xlfn.STDEV.P(Table2[6M Return vs Nifty])</f>
        <v>0.47865408021024275</v>
      </c>
      <c r="M277">
        <v>3.5846807863387098</v>
      </c>
      <c r="N277">
        <f>(Table2[[#This Row],[1W Return vs Nifty]]-AVERAGE(Table2[1W Return vs Nifty]))/_xlfn.STDEV.P(Table2[1W Return vs Nifty])</f>
        <v>0.20476660024053586</v>
      </c>
      <c r="O277">
        <v>779.31</v>
      </c>
      <c r="P277">
        <v>756.40606040867203</v>
      </c>
      <c r="Q277">
        <v>643.46921613504696</v>
      </c>
      <c r="R277">
        <v>47.401769761805397</v>
      </c>
      <c r="S277" s="1">
        <f>(Table2[[#This Row],[Close Price]]-Table2[[#This Row],[20D EMA]])/Table2[[#This Row],[20D EMA]]</f>
        <v>-9.1106235002748933E-4</v>
      </c>
      <c r="T277" s="1">
        <f>(Table2[[#This Row],[Close Price]]-Table2[[#This Row],[50D EMA]])/Table2[[#This Row],[50D EMA]]</f>
        <v>2.9341303240401087E-2</v>
      </c>
      <c r="U277" s="1">
        <f>(Table2[[#This Row],[Close Price]]-Table2[[#This Row],[200D EMA]])/Table2[[#This Row],[200D EMA]]</f>
        <v>0.21000349430328105</v>
      </c>
      <c r="V277">
        <v>0.42366978818010997</v>
      </c>
      <c r="W277">
        <v>775</v>
      </c>
      <c r="X277">
        <v>814.8</v>
      </c>
      <c r="Y277">
        <v>770.2</v>
      </c>
      <c r="Z277">
        <v>814.8</v>
      </c>
      <c r="AA277">
        <v>770.2</v>
      </c>
      <c r="AB277">
        <v>814.8</v>
      </c>
      <c r="AC277" s="1">
        <f>(Table2[[#This Row],[Close Price]]/Table2[[#This Row],[Day Low]])-1</f>
        <v>4.6451612903226636E-3</v>
      </c>
      <c r="AD277" s="1">
        <f>(Table2[[#This Row],[Day High]]/Table2[[#This Row],[Close Price]])-1</f>
        <v>4.6493706652966704E-2</v>
      </c>
      <c r="AE277" s="1">
        <f>(Table2[[#This Row],[Close Price]]/Table2[[#This Row],[Current Week Low]])-1</f>
        <v>1.0906258114775413E-2</v>
      </c>
      <c r="AF277" s="1">
        <f>(Table2[[#This Row],[Current Week High]]/Table2[[#This Row],[Close Price]])-1</f>
        <v>4.6493706652966704E-2</v>
      </c>
      <c r="AG277" s="1">
        <f>(Table2[[#This Row],[Close Price]]/Table2[[#This Row],[Current Month Low]])-1</f>
        <v>1.0906258114775413E-2</v>
      </c>
      <c r="AH277" s="1">
        <f>(Table2[[#This Row],[Current Month High]]/Table2[[#This Row],[Close Price]])-1</f>
        <v>4.6493706652966704E-2</v>
      </c>
      <c r="AI277">
        <v>7.8217313126123598</v>
      </c>
      <c r="AJ277">
        <v>70.633355248739804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-0.09</v>
      </c>
      <c r="AM277" t="s">
        <v>3174</v>
      </c>
      <c r="AN277">
        <v>-2.74</v>
      </c>
      <c r="AO277" t="s">
        <v>3174</v>
      </c>
      <c r="AP277">
        <v>4.6524834300452997E-2</v>
      </c>
      <c r="AQ277">
        <f>(Table2[[#This Row],[Sharpe Ratio]]-AVERAGE(Table2[Sharpe Ratio]))/_xlfn.STDEV.P(Table2[Sharpe Ratio])</f>
        <v>-0.19334480239547094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0.63178660268408804</v>
      </c>
      <c r="AS277">
        <f>_xlfn.RANK.AVG(Table2[[#This Row],[1Y Return vs Nifty Z-Score]],Table2[1Y Return vs Nifty Z-Score])</f>
        <v>330</v>
      </c>
      <c r="AT277">
        <f>_xlfn.RANK.AVG(Table2[[#This Row],[6M Return vs Nifty Z-Score]],Table2[6M Return vs Nifty Z-Score])</f>
        <v>195</v>
      </c>
      <c r="AU277">
        <f>_xlfn.RANK.AVG(Table2[[#This Row],[Sharpe Ratio Z-Score]],Table2[Sharpe Ratio Z-Score])</f>
        <v>392</v>
      </c>
      <c r="AV277">
        <f>(Table2[[#This Row],[Rank 1Y]]+Table2[[#This Row],[Rank 6M]]+Table2[[#This Row],[Rank Sharpe]])/3</f>
        <v>305.66666666666669</v>
      </c>
    </row>
    <row r="278" spans="1:48" x14ac:dyDescent="0.3">
      <c r="A278" t="s">
        <v>1139</v>
      </c>
      <c r="B278" t="s">
        <v>1140</v>
      </c>
      <c r="C278" t="s">
        <v>3141</v>
      </c>
      <c r="D278" t="s">
        <v>92</v>
      </c>
      <c r="E278">
        <v>10961.033079430001</v>
      </c>
      <c r="F278">
        <v>226.73</v>
      </c>
      <c r="G278">
        <v>41.036507120769798</v>
      </c>
      <c r="H278">
        <f>(Table2[[#This Row],[1Y Return vs Nifty]]-AVERAGE(Table2[1Y Return vs Nifty]))/_xlfn.STDEV.P(Table2[1Y Return vs Nifty])</f>
        <v>0.27467831013173055</v>
      </c>
      <c r="I278">
        <v>2.5587736904898399</v>
      </c>
      <c r="J278">
        <f>(Table2[[#This Row],[1M Return vs Nifty]]-AVERAGE(Table2[1M Return vs Nifty]))/_xlfn.STDEV.P(Table2[1M Return vs Nifty])</f>
        <v>5.6562251317377112E-2</v>
      </c>
      <c r="K278">
        <v>2.0233794384185599</v>
      </c>
      <c r="L278">
        <f>(Table2[[#This Row],[6M Return vs Nifty]]-AVERAGE(Table2[6M Return vs Nifty]))/_xlfn.STDEV.P(Table2[6M Return vs Nifty])</f>
        <v>-0.35283638921733718</v>
      </c>
      <c r="M278">
        <v>3.5619154027825899</v>
      </c>
      <c r="N278">
        <f>(Table2[[#This Row],[1W Return vs Nifty]]-AVERAGE(Table2[1W Return vs Nifty]))/_xlfn.STDEV.P(Table2[1W Return vs Nifty])</f>
        <v>0.20051130548990762</v>
      </c>
      <c r="O278">
        <v>228.75</v>
      </c>
      <c r="P278">
        <v>223.86581604218401</v>
      </c>
      <c r="Q278">
        <v>195.89940042899801</v>
      </c>
      <c r="R278">
        <v>42.802886420068198</v>
      </c>
      <c r="S278" s="1">
        <f>(Table2[[#This Row],[Close Price]]-Table2[[#This Row],[20D EMA]])/Table2[[#This Row],[20D EMA]]</f>
        <v>-8.8306010928962189E-3</v>
      </c>
      <c r="T278" s="1">
        <f>(Table2[[#This Row],[Close Price]]-Table2[[#This Row],[50D EMA]])/Table2[[#This Row],[50D EMA]]</f>
        <v>1.2794199706114449E-2</v>
      </c>
      <c r="U278" s="1">
        <f>(Table2[[#This Row],[Close Price]]-Table2[[#This Row],[200D EMA]])/Table2[[#This Row],[200D EMA]]</f>
        <v>0.15737975462653986</v>
      </c>
      <c r="V278">
        <v>0.41702886051011701</v>
      </c>
      <c r="W278">
        <v>225.86</v>
      </c>
      <c r="X278">
        <v>232.9</v>
      </c>
      <c r="Y278">
        <v>225.6</v>
      </c>
      <c r="Z278">
        <v>236.9</v>
      </c>
      <c r="AA278">
        <v>225.6</v>
      </c>
      <c r="AB278">
        <v>236.9</v>
      </c>
      <c r="AC278" s="1">
        <f>(Table2[[#This Row],[Close Price]]/Table2[[#This Row],[Day Low]])-1</f>
        <v>3.8519436819266506E-3</v>
      </c>
      <c r="AD278" s="1">
        <f>(Table2[[#This Row],[Day High]]/Table2[[#This Row],[Close Price]])-1</f>
        <v>2.7212984607242197E-2</v>
      </c>
      <c r="AE278" s="1">
        <f>(Table2[[#This Row],[Close Price]]/Table2[[#This Row],[Current Week Low]])-1</f>
        <v>5.008865248226968E-3</v>
      </c>
      <c r="AF278" s="1">
        <f>(Table2[[#This Row],[Current Week High]]/Table2[[#This Row],[Close Price]])-1</f>
        <v>4.4855114012261277E-2</v>
      </c>
      <c r="AG278" s="1">
        <f>(Table2[[#This Row],[Close Price]]/Table2[[#This Row],[Current Month Low]])-1</f>
        <v>5.008865248226968E-3</v>
      </c>
      <c r="AH278" s="1">
        <f>(Table2[[#This Row],[Current Month High]]/Table2[[#This Row],[Close Price]])-1</f>
        <v>4.4855114012261277E-2</v>
      </c>
      <c r="AI278">
        <v>10.567635513606399</v>
      </c>
      <c r="AJ278">
        <v>95.036559139784899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</v>
      </c>
      <c r="AM278" t="s">
        <v>3176</v>
      </c>
      <c r="AN278">
        <v>-2.64</v>
      </c>
      <c r="AO278" t="s">
        <v>3174</v>
      </c>
      <c r="AP278">
        <v>8.8956241686106996E-2</v>
      </c>
      <c r="AQ278">
        <f>(Table2[[#This Row],[Sharpe Ratio]]-AVERAGE(Table2[Sharpe Ratio]))/_xlfn.STDEV.P(Table2[Sharpe Ratio])</f>
        <v>0.30036318739820039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0.47927866511987849</v>
      </c>
      <c r="AS278">
        <f>_xlfn.RANK.AVG(Table2[[#This Row],[1Y Return vs Nifty Z-Score]],Table2[1Y Return vs Nifty Z-Score])</f>
        <v>222</v>
      </c>
      <c r="AT278">
        <f>_xlfn.RANK.AVG(Table2[[#This Row],[6M Return vs Nifty Z-Score]],Table2[6M Return vs Nifty Z-Score])</f>
        <v>440</v>
      </c>
      <c r="AU278">
        <f>_xlfn.RANK.AVG(Table2[[#This Row],[Sharpe Ratio Z-Score]],Table2[Sharpe Ratio Z-Score])</f>
        <v>257</v>
      </c>
      <c r="AV278">
        <f>(Table2[[#This Row],[Rank 1Y]]+Table2[[#This Row],[Rank 6M]]+Table2[[#This Row],[Rank Sharpe]])/3</f>
        <v>306.33333333333331</v>
      </c>
    </row>
    <row r="279" spans="1:48" x14ac:dyDescent="0.3">
      <c r="A279" t="s">
        <v>112</v>
      </c>
      <c r="B279" t="s">
        <v>113</v>
      </c>
      <c r="C279" t="s">
        <v>3127</v>
      </c>
      <c r="D279" t="s">
        <v>18</v>
      </c>
      <c r="E279">
        <v>249437.55479731201</v>
      </c>
      <c r="F279">
        <v>176.64</v>
      </c>
      <c r="G279">
        <v>66.640934968681904</v>
      </c>
      <c r="H279">
        <f>(Table2[[#This Row],[1Y Return vs Nifty]]-AVERAGE(Table2[1Y Return vs Nifty]))/_xlfn.STDEV.P(Table2[1Y Return vs Nifty])</f>
        <v>0.70824611547309257</v>
      </c>
      <c r="I279">
        <v>1.2743970782301</v>
      </c>
      <c r="J279">
        <f>(Table2[[#This Row],[1M Return vs Nifty]]-AVERAGE(Table2[1M Return vs Nifty]))/_xlfn.STDEV.P(Table2[1M Return vs Nifty])</f>
        <v>-5.4359290421557994E-2</v>
      </c>
      <c r="K279">
        <v>-10.981875687171801</v>
      </c>
      <c r="L279">
        <f>(Table2[[#This Row],[6M Return vs Nifty]]-AVERAGE(Table2[6M Return vs Nifty]))/_xlfn.STDEV.P(Table2[6M Return vs Nifty])</f>
        <v>-0.77578988235595803</v>
      </c>
      <c r="M279">
        <v>3.2827162312802498</v>
      </c>
      <c r="N279">
        <f>(Table2[[#This Row],[1W Return vs Nifty]]-AVERAGE(Table2[1W Return vs Nifty]))/_xlfn.STDEV.P(Table2[1W Return vs Nifty])</f>
        <v>0.14832352811532967</v>
      </c>
      <c r="O279">
        <v>174.81</v>
      </c>
      <c r="P279">
        <v>172.319465909835</v>
      </c>
      <c r="Q279">
        <v>155.59071959022501</v>
      </c>
      <c r="R279">
        <v>53.219082744301097</v>
      </c>
      <c r="S279" s="1">
        <f>(Table2[[#This Row],[Close Price]]-Table2[[#This Row],[20D EMA]])/Table2[[#This Row],[20D EMA]]</f>
        <v>1.0468508666552166E-2</v>
      </c>
      <c r="T279" s="1">
        <f>(Table2[[#This Row],[Close Price]]-Table2[[#This Row],[50D EMA]])/Table2[[#This Row],[50D EMA]]</f>
        <v>2.507281500295314E-2</v>
      </c>
      <c r="U279" s="1">
        <f>(Table2[[#This Row],[Close Price]]-Table2[[#This Row],[200D EMA]])/Table2[[#This Row],[200D EMA]]</f>
        <v>0.13528622057415693</v>
      </c>
      <c r="V279">
        <v>0.86793114796561699</v>
      </c>
      <c r="W279">
        <v>174.7</v>
      </c>
      <c r="X279">
        <v>181.29</v>
      </c>
      <c r="Y279">
        <v>174.7</v>
      </c>
      <c r="Z279">
        <v>184</v>
      </c>
      <c r="AA279">
        <v>174.7</v>
      </c>
      <c r="AB279">
        <v>184</v>
      </c>
      <c r="AC279" s="1">
        <f>(Table2[[#This Row],[Close Price]]/Table2[[#This Row],[Day Low]])-1</f>
        <v>1.1104751001717261E-2</v>
      </c>
      <c r="AD279" s="1">
        <f>(Table2[[#This Row],[Day High]]/Table2[[#This Row],[Close Price]])-1</f>
        <v>2.6324728260869623E-2</v>
      </c>
      <c r="AE279" s="1">
        <f>(Table2[[#This Row],[Close Price]]/Table2[[#This Row],[Current Week Low]])-1</f>
        <v>1.1104751001717261E-2</v>
      </c>
      <c r="AF279" s="1">
        <f>(Table2[[#This Row],[Current Week High]]/Table2[[#This Row],[Close Price]])-1</f>
        <v>4.1666666666666741E-2</v>
      </c>
      <c r="AG279" s="1">
        <f>(Table2[[#This Row],[Close Price]]/Table2[[#This Row],[Current Month Low]])-1</f>
        <v>1.1104751001717261E-2</v>
      </c>
      <c r="AH279" s="1">
        <f>(Table2[[#This Row],[Current Month High]]/Table2[[#This Row],[Close Price]])-1</f>
        <v>4.1666666666666741E-2</v>
      </c>
      <c r="AI279">
        <v>11.4130434782608</v>
      </c>
      <c r="AJ279">
        <v>106.59649122806999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0.02</v>
      </c>
      <c r="AM279" t="s">
        <v>3176</v>
      </c>
      <c r="AN279">
        <v>1.58</v>
      </c>
      <c r="AO279" t="s">
        <v>3176</v>
      </c>
      <c r="AP279">
        <v>0.111560783018995</v>
      </c>
      <c r="AQ279">
        <f>(Table2[[#This Row],[Sharpe Ratio]]-AVERAGE(Table2[Sharpe Ratio]))/_xlfn.STDEV.P(Table2[Sharpe Ratio])</f>
        <v>0.56337691589030048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0.58979738670120685</v>
      </c>
      <c r="AS279">
        <f>_xlfn.RANK.AVG(Table2[[#This Row],[1Y Return vs Nifty Z-Score]],Table2[1Y Return vs Nifty Z-Score])</f>
        <v>137</v>
      </c>
      <c r="AT279">
        <f>_xlfn.RANK.AVG(Table2[[#This Row],[6M Return vs Nifty Z-Score]],Table2[6M Return vs Nifty Z-Score])</f>
        <v>579</v>
      </c>
      <c r="AU279">
        <f>_xlfn.RANK.AVG(Table2[[#This Row],[Sharpe Ratio Z-Score]],Table2[Sharpe Ratio Z-Score])</f>
        <v>204</v>
      </c>
      <c r="AV279">
        <f>(Table2[[#This Row],[Rank 1Y]]+Table2[[#This Row],[Rank 6M]]+Table2[[#This Row],[Rank Sharpe]])/3</f>
        <v>306.66666666666669</v>
      </c>
    </row>
    <row r="280" spans="1:48" x14ac:dyDescent="0.3">
      <c r="A280" t="s">
        <v>1997</v>
      </c>
      <c r="B280" t="s">
        <v>1998</v>
      </c>
      <c r="C280" t="s">
        <v>3143</v>
      </c>
      <c r="D280" t="s">
        <v>267</v>
      </c>
      <c r="E280">
        <v>3403.3811088000002</v>
      </c>
      <c r="F280">
        <v>332.4</v>
      </c>
      <c r="G280">
        <v>15.229268073762499</v>
      </c>
      <c r="H280">
        <f>(Table2[[#This Row],[1Y Return vs Nifty]]-AVERAGE(Table2[1Y Return vs Nifty]))/_xlfn.STDEV.P(Table2[1Y Return vs Nifty])</f>
        <v>-0.16232376083793065</v>
      </c>
      <c r="I280">
        <v>2.39206394636992</v>
      </c>
      <c r="J280">
        <f>(Table2[[#This Row],[1M Return vs Nifty]]-AVERAGE(Table2[1M Return vs Nifty]))/_xlfn.STDEV.P(Table2[1M Return vs Nifty])</f>
        <v>4.2164837300198398E-2</v>
      </c>
      <c r="K280">
        <v>28.0628838990548</v>
      </c>
      <c r="L280">
        <f>(Table2[[#This Row],[6M Return vs Nifty]]-AVERAGE(Table2[6M Return vs Nifty]))/_xlfn.STDEV.P(Table2[6M Return vs Nifty])</f>
        <v>0.49401353912844359</v>
      </c>
      <c r="M280">
        <v>0.26076247487976401</v>
      </c>
      <c r="N280">
        <f>(Table2[[#This Row],[1W Return vs Nifty]]-AVERAGE(Table2[1W Return vs Nifty]))/_xlfn.STDEV.P(Table2[1W Return vs Nifty])</f>
        <v>-0.41653864187852446</v>
      </c>
      <c r="O280">
        <v>333.12</v>
      </c>
      <c r="P280">
        <v>321.591007131232</v>
      </c>
      <c r="Q280">
        <v>275.25439846542997</v>
      </c>
      <c r="R280">
        <v>46.533310518387097</v>
      </c>
      <c r="S280" s="1">
        <f>(Table2[[#This Row],[Close Price]]-Table2[[#This Row],[20D EMA]])/Table2[[#This Row],[20D EMA]]</f>
        <v>-2.1613832853026754E-3</v>
      </c>
      <c r="T280" s="1">
        <f>(Table2[[#This Row],[Close Price]]-Table2[[#This Row],[50D EMA]])/Table2[[#This Row],[50D EMA]]</f>
        <v>3.3610992313467071E-2</v>
      </c>
      <c r="U280" s="1">
        <f>(Table2[[#This Row],[Close Price]]-Table2[[#This Row],[200D EMA]])/Table2[[#This Row],[200D EMA]]</f>
        <v>0.20761013031276626</v>
      </c>
      <c r="V280">
        <v>0.54160229086494505</v>
      </c>
      <c r="W280">
        <v>330.95</v>
      </c>
      <c r="X280">
        <v>342.9</v>
      </c>
      <c r="Y280">
        <v>324</v>
      </c>
      <c r="Z280">
        <v>342.9</v>
      </c>
      <c r="AA280">
        <v>324</v>
      </c>
      <c r="AB280">
        <v>342.9</v>
      </c>
      <c r="AC280" s="1">
        <f>(Table2[[#This Row],[Close Price]]/Table2[[#This Row],[Day Low]])-1</f>
        <v>4.3813264843630684E-3</v>
      </c>
      <c r="AD280" s="1">
        <f>(Table2[[#This Row],[Day High]]/Table2[[#This Row],[Close Price]])-1</f>
        <v>3.1588447653429608E-2</v>
      </c>
      <c r="AE280" s="1">
        <f>(Table2[[#This Row],[Close Price]]/Table2[[#This Row],[Current Week Low]])-1</f>
        <v>2.5925925925925908E-2</v>
      </c>
      <c r="AF280" s="1">
        <f>(Table2[[#This Row],[Current Week High]]/Table2[[#This Row],[Close Price]])-1</f>
        <v>3.1588447653429608E-2</v>
      </c>
      <c r="AG280" s="1">
        <f>(Table2[[#This Row],[Close Price]]/Table2[[#This Row],[Current Month Low]])-1</f>
        <v>2.5925925925925908E-2</v>
      </c>
      <c r="AH280" s="1">
        <f>(Table2[[#This Row],[Current Month High]]/Table2[[#This Row],[Close Price]])-1</f>
        <v>3.1588447653429608E-2</v>
      </c>
      <c r="AI280">
        <v>9.1606498194945996</v>
      </c>
      <c r="AJ280">
        <v>76.199310893188397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0.04</v>
      </c>
      <c r="AM280" t="s">
        <v>3176</v>
      </c>
      <c r="AN280">
        <v>-0.12</v>
      </c>
      <c r="AO280" t="s">
        <v>3174</v>
      </c>
      <c r="AP280">
        <v>4.8516077066164003E-2</v>
      </c>
      <c r="AQ280">
        <f>(Table2[[#This Row],[Sharpe Ratio]]-AVERAGE(Table2[Sharpe Ratio]))/_xlfn.STDEV.P(Table2[Sharpe Ratio])</f>
        <v>-0.1701758215951133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-0.21285984788292645</v>
      </c>
      <c r="AS280">
        <f>_xlfn.RANK.AVG(Table2[[#This Row],[1Y Return vs Nifty Z-Score]],Table2[1Y Return vs Nifty Z-Score])</f>
        <v>345</v>
      </c>
      <c r="AT280">
        <f>_xlfn.RANK.AVG(Table2[[#This Row],[6M Return vs Nifty Z-Score]],Table2[6M Return vs Nifty Z-Score])</f>
        <v>189</v>
      </c>
      <c r="AU280">
        <f>_xlfn.RANK.AVG(Table2[[#This Row],[Sharpe Ratio Z-Score]],Table2[Sharpe Ratio Z-Score])</f>
        <v>386</v>
      </c>
      <c r="AV280">
        <f>(Table2[[#This Row],[Rank 1Y]]+Table2[[#This Row],[Rank 6M]]+Table2[[#This Row],[Rank Sharpe]])/3</f>
        <v>306.66666666666669</v>
      </c>
    </row>
    <row r="281" spans="1:48" x14ac:dyDescent="0.3">
      <c r="A281" t="s">
        <v>672</v>
      </c>
      <c r="B281" t="s">
        <v>673</v>
      </c>
      <c r="C281" t="s">
        <v>3130</v>
      </c>
      <c r="D281" t="s">
        <v>674</v>
      </c>
      <c r="E281">
        <v>27784.04581227</v>
      </c>
      <c r="F281">
        <v>289.14999999999998</v>
      </c>
      <c r="G281">
        <v>99.703891688107106</v>
      </c>
      <c r="H281">
        <f>(Table2[[#This Row],[1Y Return vs Nifty]]-AVERAGE(Table2[1Y Return vs Nifty]))/_xlfn.STDEV.P(Table2[1Y Return vs Nifty])</f>
        <v>1.2681115289119858</v>
      </c>
      <c r="I281">
        <v>-4.9271423188516697E-2</v>
      </c>
      <c r="J281">
        <f>(Table2[[#This Row],[1M Return vs Nifty]]-AVERAGE(Table2[1M Return vs Nifty]))/_xlfn.STDEV.P(Table2[1M Return vs Nifty])</f>
        <v>-0.16867416467818033</v>
      </c>
      <c r="K281">
        <v>-8.6604940174462701</v>
      </c>
      <c r="L281">
        <f>(Table2[[#This Row],[6M Return vs Nifty]]-AVERAGE(Table2[6M Return vs Nifty]))/_xlfn.STDEV.P(Table2[6M Return vs Nifty])</f>
        <v>-0.70029451708731183</v>
      </c>
      <c r="M281">
        <v>-3.3113488641181799</v>
      </c>
      <c r="N281">
        <f>(Table2[[#This Row],[1W Return vs Nifty]]-AVERAGE(Table2[1W Return vs Nifty]))/_xlfn.STDEV.P(Table2[1W Return vs Nifty])</f>
        <v>-1.0842360075752837</v>
      </c>
      <c r="O281">
        <v>297.27999999999997</v>
      </c>
      <c r="P281">
        <v>298.27263275610198</v>
      </c>
      <c r="Q281">
        <v>278.94404198048898</v>
      </c>
      <c r="R281">
        <v>33.897817425864801</v>
      </c>
      <c r="S281" s="1">
        <f>(Table2[[#This Row],[Close Price]]-Table2[[#This Row],[20D EMA]])/Table2[[#This Row],[20D EMA]]</f>
        <v>-2.7347954790096867E-2</v>
      </c>
      <c r="T281" s="1">
        <f>(Table2[[#This Row],[Close Price]]-Table2[[#This Row],[50D EMA]])/Table2[[#This Row],[50D EMA]]</f>
        <v>-3.0584880254708447E-2</v>
      </c>
      <c r="U281" s="1">
        <f>(Table2[[#This Row],[Close Price]]-Table2[[#This Row],[200D EMA]])/Table2[[#This Row],[200D EMA]]</f>
        <v>3.6587832982734464E-2</v>
      </c>
      <c r="V281">
        <v>0.37900157164376203</v>
      </c>
      <c r="W281">
        <v>288.2</v>
      </c>
      <c r="X281">
        <v>297.35000000000002</v>
      </c>
      <c r="Y281">
        <v>288.2</v>
      </c>
      <c r="Z281">
        <v>306.5</v>
      </c>
      <c r="AA281">
        <v>288.2</v>
      </c>
      <c r="AB281">
        <v>306.5</v>
      </c>
      <c r="AC281" s="1">
        <f>(Table2[[#This Row],[Close Price]]/Table2[[#This Row],[Day Low]])-1</f>
        <v>3.2963219986119618E-3</v>
      </c>
      <c r="AD281" s="1">
        <f>(Table2[[#This Row],[Day High]]/Table2[[#This Row],[Close Price]])-1</f>
        <v>2.8358983226699053E-2</v>
      </c>
      <c r="AE281" s="1">
        <f>(Table2[[#This Row],[Close Price]]/Table2[[#This Row],[Current Week Low]])-1</f>
        <v>3.2963219986119618E-3</v>
      </c>
      <c r="AF281" s="1">
        <f>(Table2[[#This Row],[Current Week High]]/Table2[[#This Row],[Close Price]])-1</f>
        <v>6.0003458412588806E-2</v>
      </c>
      <c r="AG281" s="1">
        <f>(Table2[[#This Row],[Close Price]]/Table2[[#This Row],[Current Month Low]])-1</f>
        <v>3.2963219986119618E-3</v>
      </c>
      <c r="AH281" s="1">
        <f>(Table2[[#This Row],[Current Month High]]/Table2[[#This Row],[Close Price]])-1</f>
        <v>6.0003458412588806E-2</v>
      </c>
      <c r="AI281">
        <v>32.906795780736601</v>
      </c>
      <c r="AJ281">
        <v>136.13719885667601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-0.11</v>
      </c>
      <c r="AM281" t="s">
        <v>3174</v>
      </c>
      <c r="AN281">
        <v>-2.84</v>
      </c>
      <c r="AO281" t="s">
        <v>3174</v>
      </c>
      <c r="AP281">
        <v>7.9310432381629006E-2</v>
      </c>
      <c r="AQ281">
        <f>(Table2[[#This Row],[Sharpe Ratio]]-AVERAGE(Table2[Sharpe Ratio]))/_xlfn.STDEV.P(Table2[Sharpe Ratio])</f>
        <v>0.18812997584422733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74</v>
      </c>
      <c r="AT281">
        <f>_xlfn.RANK.AVG(Table2[[#This Row],[6M Return vs Nifty Z-Score]],Table2[6M Return vs Nifty Z-Score])</f>
        <v>554</v>
      </c>
      <c r="AU281">
        <f>_xlfn.RANK.AVG(Table2[[#This Row],[Sharpe Ratio Z-Score]],Table2[Sharpe Ratio Z-Score])</f>
        <v>292</v>
      </c>
      <c r="AV281">
        <f>(Table2[[#This Row],[Rank 1Y]]+Table2[[#This Row],[Rank 6M]]+Table2[[#This Row],[Rank Sharpe]])/3</f>
        <v>306.66666666666669</v>
      </c>
    </row>
    <row r="282" spans="1:48" x14ac:dyDescent="0.3">
      <c r="A282" t="s">
        <v>317</v>
      </c>
      <c r="B282" t="s">
        <v>318</v>
      </c>
      <c r="C282" t="s">
        <v>3133</v>
      </c>
      <c r="D282" t="s">
        <v>274</v>
      </c>
      <c r="E282">
        <v>87332.407315509903</v>
      </c>
      <c r="F282">
        <v>898.55</v>
      </c>
      <c r="G282">
        <v>25.933612424915101</v>
      </c>
      <c r="H282">
        <f>(Table2[[#This Row],[1Y Return vs Nifty]]-AVERAGE(Table2[1Y Return vs Nifty]))/_xlfn.STDEV.P(Table2[1Y Return vs Nifty])</f>
        <v>1.8936258542892586E-2</v>
      </c>
      <c r="I282">
        <v>-2.4752200175458898</v>
      </c>
      <c r="J282">
        <f>(Table2[[#This Row],[1M Return vs Nifty]]-AVERAGE(Table2[1M Return vs Nifty]))/_xlfn.STDEV.P(Table2[1M Return vs Nifty])</f>
        <v>-0.37818433147581754</v>
      </c>
      <c r="K282">
        <v>7.7265600594177304</v>
      </c>
      <c r="L282">
        <f>(Table2[[#This Row],[6M Return vs Nifty]]-AVERAGE(Table2[6M Return vs Nifty]))/_xlfn.STDEV.P(Table2[6M Return vs Nifty])</f>
        <v>-0.16735904622345346</v>
      </c>
      <c r="M282">
        <v>3.8905933324136099</v>
      </c>
      <c r="N282">
        <f>(Table2[[#This Row],[1W Return vs Nifty]]-AVERAGE(Table2[1W Return vs Nifty]))/_xlfn.STDEV.P(Table2[1W Return vs Nifty])</f>
        <v>0.26194762898335716</v>
      </c>
      <c r="O282">
        <v>878.45</v>
      </c>
      <c r="P282">
        <v>880.27212068862195</v>
      </c>
      <c r="Q282">
        <v>800.49855444794798</v>
      </c>
      <c r="R282">
        <v>67.477931600231102</v>
      </c>
      <c r="S282" s="1">
        <f>(Table2[[#This Row],[Close Price]]-Table2[[#This Row],[20D EMA]])/Table2[[#This Row],[20D EMA]]</f>
        <v>2.288121122431545E-2</v>
      </c>
      <c r="T282" s="1">
        <f>(Table2[[#This Row],[Close Price]]-Table2[[#This Row],[50D EMA]])/Table2[[#This Row],[50D EMA]]</f>
        <v>2.0763896619921948E-2</v>
      </c>
      <c r="U282" s="1">
        <f>(Table2[[#This Row],[Close Price]]-Table2[[#This Row],[200D EMA]])/Table2[[#This Row],[200D EMA]]</f>
        <v>0.12248797328518814</v>
      </c>
      <c r="V282">
        <v>0.98259812152062398</v>
      </c>
      <c r="W282">
        <v>881.05</v>
      </c>
      <c r="X282">
        <v>903.35</v>
      </c>
      <c r="Y282">
        <v>860.25</v>
      </c>
      <c r="Z282">
        <v>913.25</v>
      </c>
      <c r="AA282">
        <v>860.25</v>
      </c>
      <c r="AB282">
        <v>913.25</v>
      </c>
      <c r="AC282" s="1">
        <f>(Table2[[#This Row],[Close Price]]/Table2[[#This Row],[Day Low]])-1</f>
        <v>1.9862663866976993E-2</v>
      </c>
      <c r="AD282" s="1">
        <f>(Table2[[#This Row],[Day High]]/Table2[[#This Row],[Close Price]])-1</f>
        <v>5.3419397918870182E-3</v>
      </c>
      <c r="AE282" s="1">
        <f>(Table2[[#This Row],[Close Price]]/Table2[[#This Row],[Current Week Low]])-1</f>
        <v>4.4521941296134848E-2</v>
      </c>
      <c r="AF282" s="1">
        <f>(Table2[[#This Row],[Current Week High]]/Table2[[#This Row],[Close Price]])-1</f>
        <v>1.6359690612653743E-2</v>
      </c>
      <c r="AG282" s="1">
        <f>(Table2[[#This Row],[Close Price]]/Table2[[#This Row],[Current Month Low]])-1</f>
        <v>4.4521941296134848E-2</v>
      </c>
      <c r="AH282" s="1">
        <f>(Table2[[#This Row],[Current Month High]]/Table2[[#This Row],[Close Price]])-1</f>
        <v>1.6359690612653743E-2</v>
      </c>
      <c r="AI282">
        <v>9.0534750431250295</v>
      </c>
      <c r="AJ282">
        <v>69.202523302890498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-0.15</v>
      </c>
      <c r="AM282" t="s">
        <v>3174</v>
      </c>
      <c r="AN282">
        <v>3.58</v>
      </c>
      <c r="AO282" t="s">
        <v>3176</v>
      </c>
      <c r="AP282">
        <v>9.0816688877701002E-2</v>
      </c>
      <c r="AQ282">
        <f>(Table2[[#This Row],[Sharpe Ratio]]-AVERAGE(Table2[Sharpe Ratio]))/_xlfn.STDEV.P(Table2[Sharpe Ratio])</f>
        <v>0.32201030446718798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288</v>
      </c>
      <c r="AT282">
        <f>_xlfn.RANK.AVG(Table2[[#This Row],[6M Return vs Nifty Z-Score]],Table2[6M Return vs Nifty Z-Score])</f>
        <v>381</v>
      </c>
      <c r="AU282">
        <f>_xlfn.RANK.AVG(Table2[[#This Row],[Sharpe Ratio Z-Score]],Table2[Sharpe Ratio Z-Score])</f>
        <v>252</v>
      </c>
      <c r="AV282">
        <f>(Table2[[#This Row],[Rank 1Y]]+Table2[[#This Row],[Rank 6M]]+Table2[[#This Row],[Rank Sharpe]])/3</f>
        <v>307</v>
      </c>
    </row>
    <row r="283" spans="1:48" x14ac:dyDescent="0.3">
      <c r="A283" t="s">
        <v>1175</v>
      </c>
      <c r="B283" t="s">
        <v>1176</v>
      </c>
      <c r="C283" t="s">
        <v>3136</v>
      </c>
      <c r="D283" t="s">
        <v>127</v>
      </c>
      <c r="E283">
        <v>10548.396579280001</v>
      </c>
      <c r="F283">
        <v>1240.4000000000001</v>
      </c>
      <c r="G283">
        <v>37.056367831714503</v>
      </c>
      <c r="H283">
        <f>(Table2[[#This Row],[1Y Return vs Nifty]]-AVERAGE(Table2[1Y Return vs Nifty]))/_xlfn.STDEV.P(Table2[1Y Return vs Nifty])</f>
        <v>0.20728136352706936</v>
      </c>
      <c r="I283">
        <v>1.74293641804337</v>
      </c>
      <c r="J283">
        <f>(Table2[[#This Row],[1M Return vs Nifty]]-AVERAGE(Table2[1M Return vs Nifty]))/_xlfn.STDEV.P(Table2[1M Return vs Nifty])</f>
        <v>-1.3895219804457258E-2</v>
      </c>
      <c r="K283">
        <v>29.989632164521002</v>
      </c>
      <c r="L283">
        <f>(Table2[[#This Row],[6M Return vs Nifty]]-AVERAGE(Table2[6M Return vs Nifty]))/_xlfn.STDEV.P(Table2[6M Return vs Nifty])</f>
        <v>0.556674740420388</v>
      </c>
      <c r="M283">
        <v>3.0482893268365898</v>
      </c>
      <c r="N283">
        <f>(Table2[[#This Row],[1W Return vs Nifty]]-AVERAGE(Table2[1W Return vs Nifty]))/_xlfn.STDEV.P(Table2[1W Return vs Nifty])</f>
        <v>0.10450456176995625</v>
      </c>
      <c r="O283">
        <v>1260.74</v>
      </c>
      <c r="P283">
        <v>1201.08914079892</v>
      </c>
      <c r="Q283">
        <v>1004.8595047231599</v>
      </c>
      <c r="R283">
        <v>41.453598685216598</v>
      </c>
      <c r="S283" s="1">
        <f>(Table2[[#This Row],[Close Price]]-Table2[[#This Row],[20D EMA]])/Table2[[#This Row],[20D EMA]]</f>
        <v>-1.6133381982010499E-2</v>
      </c>
      <c r="T283" s="1">
        <f>(Table2[[#This Row],[Close Price]]-Table2[[#This Row],[50D EMA]])/Table2[[#This Row],[50D EMA]]</f>
        <v>3.2729343614689578E-2</v>
      </c>
      <c r="U283" s="1">
        <f>(Table2[[#This Row],[Close Price]]-Table2[[#This Row],[200D EMA]])/Table2[[#This Row],[200D EMA]]</f>
        <v>0.23440142046696552</v>
      </c>
      <c r="V283">
        <v>0.37648170989478702</v>
      </c>
      <c r="W283">
        <v>1230.05</v>
      </c>
      <c r="X283">
        <v>1271.95</v>
      </c>
      <c r="Y283">
        <v>1230.05</v>
      </c>
      <c r="Z283">
        <v>1300</v>
      </c>
      <c r="AA283">
        <v>1230.05</v>
      </c>
      <c r="AB283">
        <v>1300</v>
      </c>
      <c r="AC283" s="1">
        <f>(Table2[[#This Row],[Close Price]]/Table2[[#This Row],[Day Low]])-1</f>
        <v>8.4142921019472183E-3</v>
      </c>
      <c r="AD283" s="1">
        <f>(Table2[[#This Row],[Day High]]/Table2[[#This Row],[Close Price]])-1</f>
        <v>2.5435343437600677E-2</v>
      </c>
      <c r="AE283" s="1">
        <f>(Table2[[#This Row],[Close Price]]/Table2[[#This Row],[Current Week Low]])-1</f>
        <v>8.4142921019472183E-3</v>
      </c>
      <c r="AF283" s="1">
        <f>(Table2[[#This Row],[Current Week High]]/Table2[[#This Row],[Close Price]])-1</f>
        <v>4.8049016446307657E-2</v>
      </c>
      <c r="AG283" s="1">
        <f>(Table2[[#This Row],[Close Price]]/Table2[[#This Row],[Current Month Low]])-1</f>
        <v>8.4142921019472183E-3</v>
      </c>
      <c r="AH283" s="1">
        <f>(Table2[[#This Row],[Current Month High]]/Table2[[#This Row],[Close Price]])-1</f>
        <v>4.8049016446307657E-2</v>
      </c>
      <c r="AI283">
        <v>11.5728797162205</v>
      </c>
      <c r="AJ283">
        <v>78.976985787461203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0.03</v>
      </c>
      <c r="AM283" t="s">
        <v>3176</v>
      </c>
      <c r="AN283">
        <v>-8.44</v>
      </c>
      <c r="AO283" t="s">
        <v>3174</v>
      </c>
      <c r="AP283">
        <v>7.4848595193710002E-3</v>
      </c>
      <c r="AQ283">
        <f>(Table2[[#This Row],[Sharpe Ratio]]-AVERAGE(Table2[Sharpe Ratio]))/_xlfn.STDEV.P(Table2[Sharpe Ratio])</f>
        <v>-0.64759198999359546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0.20697345591936095</v>
      </c>
      <c r="AS283">
        <f>_xlfn.RANK.AVG(Table2[[#This Row],[1Y Return vs Nifty Z-Score]],Table2[1Y Return vs Nifty Z-Score])</f>
        <v>242</v>
      </c>
      <c r="AT283">
        <f>_xlfn.RANK.AVG(Table2[[#This Row],[6M Return vs Nifty Z-Score]],Table2[6M Return vs Nifty Z-Score])</f>
        <v>176</v>
      </c>
      <c r="AU283">
        <f>_xlfn.RANK.AVG(Table2[[#This Row],[Sharpe Ratio Z-Score]],Table2[Sharpe Ratio Z-Score])</f>
        <v>506</v>
      </c>
      <c r="AV283">
        <f>(Table2[[#This Row],[Rank 1Y]]+Table2[[#This Row],[Rank 6M]]+Table2[[#This Row],[Rank Sharpe]])/3</f>
        <v>308</v>
      </c>
    </row>
    <row r="284" spans="1:48" x14ac:dyDescent="0.3">
      <c r="A284" t="s">
        <v>281</v>
      </c>
      <c r="B284" t="s">
        <v>282</v>
      </c>
      <c r="C284" t="s">
        <v>3141</v>
      </c>
      <c r="D284" t="s">
        <v>46</v>
      </c>
      <c r="E284">
        <v>96118.358091055998</v>
      </c>
      <c r="F284">
        <v>91.03</v>
      </c>
      <c r="G284">
        <v>18.111674198453301</v>
      </c>
      <c r="H284">
        <f>(Table2[[#This Row],[1Y Return vs Nifty]]-AVERAGE(Table2[1Y Return vs Nifty]))/_xlfn.STDEV.P(Table2[1Y Return vs Nifty])</f>
        <v>-0.11351507411359137</v>
      </c>
      <c r="I284">
        <v>-1.55870297134647</v>
      </c>
      <c r="J284">
        <f>(Table2[[#This Row],[1M Return vs Nifty]]-AVERAGE(Table2[1M Return vs Nifty]))/_xlfn.STDEV.P(Table2[1M Return vs Nifty])</f>
        <v>-0.29903193736955092</v>
      </c>
      <c r="K284">
        <v>-0.508985982535341</v>
      </c>
      <c r="L284">
        <f>(Table2[[#This Row],[6M Return vs Nifty]]-AVERAGE(Table2[6M Return vs Nifty]))/_xlfn.STDEV.P(Table2[6M Return vs Nifty])</f>
        <v>-0.43519331265733668</v>
      </c>
      <c r="M284">
        <v>2.86456647979715</v>
      </c>
      <c r="N284">
        <f>(Table2[[#This Row],[1W Return vs Nifty]]-AVERAGE(Table2[1W Return vs Nifty]))/_xlfn.STDEV.P(Table2[1W Return vs Nifty])</f>
        <v>7.0163173905782153E-2</v>
      </c>
      <c r="O284">
        <v>94.73</v>
      </c>
      <c r="P284">
        <v>94.521953071591199</v>
      </c>
      <c r="Q284">
        <v>84.058498171814506</v>
      </c>
      <c r="R284">
        <v>33.590599394969502</v>
      </c>
      <c r="S284" s="1">
        <f>(Table2[[#This Row],[Close Price]]-Table2[[#This Row],[20D EMA]])/Table2[[#This Row],[20D EMA]]</f>
        <v>-3.9058376438298348E-2</v>
      </c>
      <c r="T284" s="1">
        <f>(Table2[[#This Row],[Close Price]]-Table2[[#This Row],[50D EMA]])/Table2[[#This Row],[50D EMA]]</f>
        <v>-3.6943302144279461E-2</v>
      </c>
      <c r="U284" s="1">
        <f>(Table2[[#This Row],[Close Price]]-Table2[[#This Row],[200D EMA]])/Table2[[#This Row],[200D EMA]]</f>
        <v>8.293631197093046E-2</v>
      </c>
      <c r="V284">
        <v>1.1424189878030799</v>
      </c>
      <c r="W284">
        <v>90.68</v>
      </c>
      <c r="X284">
        <v>96.17</v>
      </c>
      <c r="Y284">
        <v>90.68</v>
      </c>
      <c r="Z284">
        <v>96.9</v>
      </c>
      <c r="AA284">
        <v>90.68</v>
      </c>
      <c r="AB284">
        <v>96.9</v>
      </c>
      <c r="AC284" s="1">
        <f>(Table2[[#This Row],[Close Price]]/Table2[[#This Row],[Day Low]])-1</f>
        <v>3.8597265108071266E-3</v>
      </c>
      <c r="AD284" s="1">
        <f>(Table2[[#This Row],[Day High]]/Table2[[#This Row],[Close Price]])-1</f>
        <v>5.6464901680764568E-2</v>
      </c>
      <c r="AE284" s="1">
        <f>(Table2[[#This Row],[Close Price]]/Table2[[#This Row],[Current Week Low]])-1</f>
        <v>3.8597265108071266E-3</v>
      </c>
      <c r="AF284" s="1">
        <f>(Table2[[#This Row],[Current Week High]]/Table2[[#This Row],[Close Price]])-1</f>
        <v>6.4484235966165038E-2</v>
      </c>
      <c r="AG284" s="1">
        <f>(Table2[[#This Row],[Close Price]]/Table2[[#This Row],[Current Month Low]])-1</f>
        <v>3.8597265108071266E-3</v>
      </c>
      <c r="AH284" s="1">
        <f>(Table2[[#This Row],[Current Month High]]/Table2[[#This Row],[Close Price]])-1</f>
        <v>6.4484235966165038E-2</v>
      </c>
      <c r="AI284">
        <v>13.9734153575744</v>
      </c>
      <c r="AJ284">
        <v>75.057692307692307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-0.1</v>
      </c>
      <c r="AM284" t="s">
        <v>3174</v>
      </c>
      <c r="AN284">
        <v>-4.0999999999999996</v>
      </c>
      <c r="AO284" t="s">
        <v>3174</v>
      </c>
      <c r="AP284">
        <v>0.14343046786375999</v>
      </c>
      <c r="AQ284">
        <f>(Table2[[#This Row],[Sharpe Ratio]]-AVERAGE(Table2[Sharpe Ratio]))/_xlfn.STDEV.P(Table2[Sharpe Ratio])</f>
        <v>0.93419464288812104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0.15661749265342417</v>
      </c>
      <c r="AS284">
        <f>_xlfn.RANK.AVG(Table2[[#This Row],[1Y Return vs Nifty Z-Score]],Table2[1Y Return vs Nifty Z-Score])</f>
        <v>333</v>
      </c>
      <c r="AT284">
        <f>_xlfn.RANK.AVG(Table2[[#This Row],[6M Return vs Nifty Z-Score]],Table2[6M Return vs Nifty Z-Score])</f>
        <v>465</v>
      </c>
      <c r="AU284">
        <f>_xlfn.RANK.AVG(Table2[[#This Row],[Sharpe Ratio Z-Score]],Table2[Sharpe Ratio Z-Score])</f>
        <v>128</v>
      </c>
      <c r="AV284">
        <f>(Table2[[#This Row],[Rank 1Y]]+Table2[[#This Row],[Rank 6M]]+Table2[[#This Row],[Rank Sharpe]])/3</f>
        <v>308.66666666666669</v>
      </c>
    </row>
    <row r="285" spans="1:48" x14ac:dyDescent="0.3">
      <c r="A285" t="s">
        <v>785</v>
      </c>
      <c r="B285" t="s">
        <v>786</v>
      </c>
      <c r="C285" t="s">
        <v>3129</v>
      </c>
      <c r="D285" t="s">
        <v>417</v>
      </c>
      <c r="E285">
        <v>21365.426736099998</v>
      </c>
      <c r="F285">
        <v>4340.75</v>
      </c>
      <c r="G285">
        <v>48.676316625550903</v>
      </c>
      <c r="H285">
        <f>(Table2[[#This Row],[1Y Return vs Nifty]]-AVERAGE(Table2[1Y Return vs Nifty]))/_xlfn.STDEV.P(Table2[1Y Return vs Nifty])</f>
        <v>0.40404560003522771</v>
      </c>
      <c r="I285">
        <v>6.8319873029667999</v>
      </c>
      <c r="J285">
        <f>(Table2[[#This Row],[1M Return vs Nifty]]-AVERAGE(Table2[1M Return vs Nifty]))/_xlfn.STDEV.P(Table2[1M Return vs Nifty])</f>
        <v>0.4256062198476086</v>
      </c>
      <c r="K285">
        <v>36.266345710168999</v>
      </c>
      <c r="L285">
        <f>(Table2[[#This Row],[6M Return vs Nifty]]-AVERAGE(Table2[6M Return vs Nifty]))/_xlfn.STDEV.P(Table2[6M Return vs Nifty])</f>
        <v>0.76080437062953066</v>
      </c>
      <c r="M285">
        <v>2.6885677786939701</v>
      </c>
      <c r="N285">
        <f>(Table2[[#This Row],[1W Return vs Nifty]]-AVERAGE(Table2[1W Return vs Nifty]))/_xlfn.STDEV.P(Table2[1W Return vs Nifty])</f>
        <v>3.7265579754752774E-2</v>
      </c>
      <c r="O285">
        <v>4340.93</v>
      </c>
      <c r="P285">
        <v>4151.5356778595597</v>
      </c>
      <c r="Q285">
        <v>3455.8985817153998</v>
      </c>
      <c r="R285">
        <v>47.414461495674402</v>
      </c>
      <c r="S285" s="1">
        <f>(Table2[[#This Row],[Close Price]]-Table2[[#This Row],[20D EMA]])/Table2[[#This Row],[20D EMA]]</f>
        <v>-4.1465768856049516E-5</v>
      </c>
      <c r="T285" s="1">
        <f>(Table2[[#This Row],[Close Price]]-Table2[[#This Row],[50D EMA]])/Table2[[#This Row],[50D EMA]]</f>
        <v>4.5576947140195383E-2</v>
      </c>
      <c r="U285" s="1">
        <f>(Table2[[#This Row],[Close Price]]-Table2[[#This Row],[200D EMA]])/Table2[[#This Row],[200D EMA]]</f>
        <v>0.2560409101604445</v>
      </c>
      <c r="V285">
        <v>0.50623723323857694</v>
      </c>
      <c r="W285">
        <v>4328</v>
      </c>
      <c r="X285">
        <v>4449</v>
      </c>
      <c r="Y285">
        <v>4273.8500000000004</v>
      </c>
      <c r="Z285">
        <v>4509</v>
      </c>
      <c r="AA285">
        <v>4273.8500000000004</v>
      </c>
      <c r="AB285">
        <v>4509</v>
      </c>
      <c r="AC285" s="1">
        <f>(Table2[[#This Row],[Close Price]]/Table2[[#This Row],[Day Low]])-1</f>
        <v>2.9459334565620221E-3</v>
      </c>
      <c r="AD285" s="1">
        <f>(Table2[[#This Row],[Day High]]/Table2[[#This Row],[Close Price]])-1</f>
        <v>2.4938086736163045E-2</v>
      </c>
      <c r="AE285" s="1">
        <f>(Table2[[#This Row],[Close Price]]/Table2[[#This Row],[Current Week Low]])-1</f>
        <v>1.5653333645307965E-2</v>
      </c>
      <c r="AF285" s="1">
        <f>(Table2[[#This Row],[Current Week High]]/Table2[[#This Row],[Close Price]])-1</f>
        <v>3.8760582848585967E-2</v>
      </c>
      <c r="AG285" s="1">
        <f>(Table2[[#This Row],[Close Price]]/Table2[[#This Row],[Current Month Low]])-1</f>
        <v>1.5653333645307965E-2</v>
      </c>
      <c r="AH285" s="1">
        <f>(Table2[[#This Row],[Current Month High]]/Table2[[#This Row],[Close Price]])-1</f>
        <v>3.8760582848585967E-2</v>
      </c>
      <c r="AI285">
        <v>13.1140931866613</v>
      </c>
      <c r="AJ285">
        <v>94.652466367713004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0.19</v>
      </c>
      <c r="AM285" t="s">
        <v>3176</v>
      </c>
      <c r="AN285">
        <v>-3.3</v>
      </c>
      <c r="AO285" t="s">
        <v>3174</v>
      </c>
      <c r="AP285">
        <v>-1.0942499150451E-2</v>
      </c>
      <c r="AQ285">
        <f>(Table2[[#This Row],[Sharpe Ratio]]-AVERAGE(Table2[Sharpe Ratio]))/_xlfn.STDEV.P(Table2[Sharpe Ratio])</f>
        <v>-0.86200237057316431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0.76571939969395542</v>
      </c>
      <c r="AS285">
        <f>_xlfn.RANK.AVG(Table2[[#This Row],[1Y Return vs Nifty Z-Score]],Table2[1Y Return vs Nifty Z-Score])</f>
        <v>189</v>
      </c>
      <c r="AT285">
        <f>_xlfn.RANK.AVG(Table2[[#This Row],[6M Return vs Nifty Z-Score]],Table2[6M Return vs Nifty Z-Score])</f>
        <v>142</v>
      </c>
      <c r="AU285">
        <f>_xlfn.RANK.AVG(Table2[[#This Row],[Sharpe Ratio Z-Score]],Table2[Sharpe Ratio Z-Score])</f>
        <v>596</v>
      </c>
      <c r="AV285">
        <f>(Table2[[#This Row],[Rank 1Y]]+Table2[[#This Row],[Rank 6M]]+Table2[[#This Row],[Rank Sharpe]])/3</f>
        <v>309</v>
      </c>
    </row>
    <row r="286" spans="1:48" x14ac:dyDescent="0.3">
      <c r="A286" t="s">
        <v>429</v>
      </c>
      <c r="B286" t="s">
        <v>430</v>
      </c>
      <c r="C286" t="s">
        <v>3129</v>
      </c>
      <c r="D286" t="s">
        <v>51</v>
      </c>
      <c r="E286">
        <v>52899.955190000001</v>
      </c>
      <c r="F286">
        <v>4800.8</v>
      </c>
      <c r="G286">
        <v>56.497415672031401</v>
      </c>
      <c r="H286">
        <f>(Table2[[#This Row],[1Y Return vs Nifty]]-AVERAGE(Table2[1Y Return vs Nifty]))/_xlfn.STDEV.P(Table2[1Y Return vs Nifty])</f>
        <v>0.5364827225939528</v>
      </c>
      <c r="I286">
        <v>16.024585837012999</v>
      </c>
      <c r="J286">
        <f>(Table2[[#This Row],[1M Return vs Nifty]]-AVERAGE(Table2[1M Return vs Nifty]))/_xlfn.STDEV.P(Table2[1M Return vs Nifty])</f>
        <v>1.21949890852674</v>
      </c>
      <c r="K286">
        <v>3.7354727827463701</v>
      </c>
      <c r="L286">
        <f>(Table2[[#This Row],[6M Return vs Nifty]]-AVERAGE(Table2[6M Return vs Nifty]))/_xlfn.STDEV.P(Table2[6M Return vs Nifty])</f>
        <v>-0.29715613892082798</v>
      </c>
      <c r="M286">
        <v>5.0195689419315404</v>
      </c>
      <c r="N286">
        <f>(Table2[[#This Row],[1W Return vs Nifty]]-AVERAGE(Table2[1W Return vs Nifty]))/_xlfn.STDEV.P(Table2[1W Return vs Nifty])</f>
        <v>0.47297521711628382</v>
      </c>
      <c r="O286">
        <v>4577.8999999999996</v>
      </c>
      <c r="P286">
        <v>4451.9713688309303</v>
      </c>
      <c r="Q286">
        <v>4091.0136872817102</v>
      </c>
      <c r="R286">
        <v>59.873844577999002</v>
      </c>
      <c r="S286" s="1">
        <f>(Table2[[#This Row],[Close Price]]-Table2[[#This Row],[20D EMA]])/Table2[[#This Row],[20D EMA]]</f>
        <v>4.8690447585137415E-2</v>
      </c>
      <c r="T286" s="1">
        <f>(Table2[[#This Row],[Close Price]]-Table2[[#This Row],[50D EMA]])/Table2[[#This Row],[50D EMA]]</f>
        <v>7.8353745401707489E-2</v>
      </c>
      <c r="U286" s="1">
        <f>(Table2[[#This Row],[Close Price]]-Table2[[#This Row],[200D EMA]])/Table2[[#This Row],[200D EMA]]</f>
        <v>0.17349888486682385</v>
      </c>
      <c r="V286">
        <v>1.2726780659580399</v>
      </c>
      <c r="W286">
        <v>4774.5</v>
      </c>
      <c r="X286">
        <v>4945.1000000000004</v>
      </c>
      <c r="Y286">
        <v>4774.5</v>
      </c>
      <c r="Z286">
        <v>5133.75</v>
      </c>
      <c r="AA286">
        <v>4774.5</v>
      </c>
      <c r="AB286">
        <v>5133.75</v>
      </c>
      <c r="AC286" s="1">
        <f>(Table2[[#This Row],[Close Price]]/Table2[[#This Row],[Day Low]])-1</f>
        <v>5.5084302021153331E-3</v>
      </c>
      <c r="AD286" s="1">
        <f>(Table2[[#This Row],[Day High]]/Table2[[#This Row],[Close Price]])-1</f>
        <v>3.0057490418263555E-2</v>
      </c>
      <c r="AE286" s="1">
        <f>(Table2[[#This Row],[Close Price]]/Table2[[#This Row],[Current Week Low]])-1</f>
        <v>5.5084302021153331E-3</v>
      </c>
      <c r="AF286" s="1">
        <f>(Table2[[#This Row],[Current Week High]]/Table2[[#This Row],[Close Price]])-1</f>
        <v>6.9353024495917293E-2</v>
      </c>
      <c r="AG286" s="1">
        <f>(Table2[[#This Row],[Close Price]]/Table2[[#This Row],[Current Month Low]])-1</f>
        <v>5.5084302021153331E-3</v>
      </c>
      <c r="AH286" s="1">
        <f>(Table2[[#This Row],[Current Month High]]/Table2[[#This Row],[Close Price]])-1</f>
        <v>6.9353024495917293E-2</v>
      </c>
      <c r="AI286">
        <v>7.6070654890851399</v>
      </c>
      <c r="AJ286">
        <v>85.9297844735772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-0.01</v>
      </c>
      <c r="AM286" t="s">
        <v>3174</v>
      </c>
      <c r="AN286">
        <v>14.27</v>
      </c>
      <c r="AO286" t="s">
        <v>3176</v>
      </c>
      <c r="AP286">
        <v>6.7368737481315999E-2</v>
      </c>
      <c r="AQ286">
        <f>(Table2[[#This Row],[Sharpe Ratio]]-AVERAGE(Table2[Sharpe Ratio]))/_xlfn.STDEV.P(Table2[Sharpe Ratio])</f>
        <v>4.9183130872118244E-2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1.9809838401882669</v>
      </c>
      <c r="AS286">
        <f>_xlfn.RANK.AVG(Table2[[#This Row],[1Y Return vs Nifty Z-Score]],Table2[1Y Return vs Nifty Z-Score])</f>
        <v>163</v>
      </c>
      <c r="AT286">
        <f>_xlfn.RANK.AVG(Table2[[#This Row],[6M Return vs Nifty Z-Score]],Table2[6M Return vs Nifty Z-Score])</f>
        <v>425</v>
      </c>
      <c r="AU286">
        <f>_xlfn.RANK.AVG(Table2[[#This Row],[Sharpe Ratio Z-Score]],Table2[Sharpe Ratio Z-Score])</f>
        <v>341</v>
      </c>
      <c r="AV286">
        <f>(Table2[[#This Row],[Rank 1Y]]+Table2[[#This Row],[Rank 6M]]+Table2[[#This Row],[Rank Sharpe]])/3</f>
        <v>309.66666666666669</v>
      </c>
    </row>
    <row r="287" spans="1:48" x14ac:dyDescent="0.3">
      <c r="A287" t="s">
        <v>242</v>
      </c>
      <c r="B287" t="s">
        <v>243</v>
      </c>
      <c r="C287" t="s">
        <v>3133</v>
      </c>
      <c r="D287" t="s">
        <v>54</v>
      </c>
      <c r="E287">
        <v>110685.7389</v>
      </c>
      <c r="F287">
        <v>1100</v>
      </c>
      <c r="G287">
        <v>48.502605036045601</v>
      </c>
      <c r="H287">
        <f>(Table2[[#This Row],[1Y Return vs Nifty]]-AVERAGE(Table2[1Y Return vs Nifty]))/_xlfn.STDEV.P(Table2[1Y Return vs Nifty])</f>
        <v>0.40110408722066526</v>
      </c>
      <c r="I287">
        <v>-13.4332234450162</v>
      </c>
      <c r="J287">
        <f>(Table2[[#This Row],[1M Return vs Nifty]]-AVERAGE(Table2[1M Return vs Nifty]))/_xlfn.STDEV.P(Table2[1M Return vs Nifty])</f>
        <v>-1.3245412044937879</v>
      </c>
      <c r="K287">
        <v>3.7814090322610001</v>
      </c>
      <c r="L287">
        <f>(Table2[[#This Row],[6M Return vs Nifty]]-AVERAGE(Table2[6M Return vs Nifty]))/_xlfn.STDEV.P(Table2[6M Return vs Nifty])</f>
        <v>-0.29566221227300155</v>
      </c>
      <c r="M287">
        <v>-0.72777102400596705</v>
      </c>
      <c r="N287">
        <f>(Table2[[#This Row],[1W Return vs Nifty]]-AVERAGE(Table2[1W Return vs Nifty]))/_xlfn.STDEV.P(Table2[1W Return vs Nifty])</f>
        <v>-0.6013148569710135</v>
      </c>
      <c r="O287">
        <v>1149.5</v>
      </c>
      <c r="P287">
        <v>1148.85194091126</v>
      </c>
      <c r="Q287">
        <v>974.87635329400098</v>
      </c>
      <c r="R287">
        <v>30.948850073964099</v>
      </c>
      <c r="S287" s="1">
        <f>(Table2[[#This Row],[Close Price]]-Table2[[#This Row],[20D EMA]])/Table2[[#This Row],[20D EMA]]</f>
        <v>-4.3062200956937802E-2</v>
      </c>
      <c r="T287" s="1">
        <f>(Table2[[#This Row],[Close Price]]-Table2[[#This Row],[50D EMA]])/Table2[[#This Row],[50D EMA]]</f>
        <v>-4.2522399250604109E-2</v>
      </c>
      <c r="U287" s="1">
        <f>(Table2[[#This Row],[Close Price]]-Table2[[#This Row],[200D EMA]])/Table2[[#This Row],[200D EMA]]</f>
        <v>0.12834822209321198</v>
      </c>
      <c r="V287">
        <v>2.2788404175944899</v>
      </c>
      <c r="W287">
        <v>1097.2</v>
      </c>
      <c r="X287">
        <v>1120</v>
      </c>
      <c r="Y287">
        <v>1097.2</v>
      </c>
      <c r="Z287">
        <v>1139.95</v>
      </c>
      <c r="AA287">
        <v>1097.2</v>
      </c>
      <c r="AB287">
        <v>1139.95</v>
      </c>
      <c r="AC287" s="1">
        <f>(Table2[[#This Row],[Close Price]]/Table2[[#This Row],[Day Low]])-1</f>
        <v>2.5519504192490494E-3</v>
      </c>
      <c r="AD287" s="1">
        <f>(Table2[[#This Row],[Day High]]/Table2[[#This Row],[Close Price]])-1</f>
        <v>1.8181818181818077E-2</v>
      </c>
      <c r="AE287" s="1">
        <f>(Table2[[#This Row],[Close Price]]/Table2[[#This Row],[Current Week Low]])-1</f>
        <v>2.5519504192490494E-3</v>
      </c>
      <c r="AF287" s="1">
        <f>(Table2[[#This Row],[Current Week High]]/Table2[[#This Row],[Close Price]])-1</f>
        <v>3.6318181818181916E-2</v>
      </c>
      <c r="AG287" s="1">
        <f>(Table2[[#This Row],[Close Price]]/Table2[[#This Row],[Current Month Low]])-1</f>
        <v>2.5519504192490494E-3</v>
      </c>
      <c r="AH287" s="1">
        <f>(Table2[[#This Row],[Current Month High]]/Table2[[#This Row],[Close Price]])-1</f>
        <v>3.6318181818181916E-2</v>
      </c>
      <c r="AI287">
        <v>20.390909090908998</v>
      </c>
      <c r="AJ287">
        <v>93.747247908410401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-0.13</v>
      </c>
      <c r="AM287" t="s">
        <v>3174</v>
      </c>
      <c r="AN287">
        <v>-8.76</v>
      </c>
      <c r="AO287" t="s">
        <v>3174</v>
      </c>
      <c r="AP287">
        <v>7.3646271885745004E-2</v>
      </c>
      <c r="AQ287">
        <f>(Table2[[#This Row],[Sharpe Ratio]]-AVERAGE(Table2[Sharpe Ratio]))/_xlfn.STDEV.P(Table2[Sharpe Ratio])</f>
        <v>0.12222499025477719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-1.6981891962623603</v>
      </c>
      <c r="AS287">
        <f>_xlfn.RANK.AVG(Table2[[#This Row],[1Y Return vs Nifty Z-Score]],Table2[1Y Return vs Nifty Z-Score])</f>
        <v>190</v>
      </c>
      <c r="AT287">
        <f>_xlfn.RANK.AVG(Table2[[#This Row],[6M Return vs Nifty Z-Score]],Table2[6M Return vs Nifty Z-Score])</f>
        <v>424</v>
      </c>
      <c r="AU287">
        <f>_xlfn.RANK.AVG(Table2[[#This Row],[Sharpe Ratio Z-Score]],Table2[Sharpe Ratio Z-Score])</f>
        <v>317</v>
      </c>
      <c r="AV287">
        <f>(Table2[[#This Row],[Rank 1Y]]+Table2[[#This Row],[Rank 6M]]+Table2[[#This Row],[Rank Sharpe]])/3</f>
        <v>310.33333333333331</v>
      </c>
    </row>
    <row r="288" spans="1:48" x14ac:dyDescent="0.3">
      <c r="A288" t="s">
        <v>238</v>
      </c>
      <c r="B288" t="s">
        <v>239</v>
      </c>
      <c r="C288" t="s">
        <v>3129</v>
      </c>
      <c r="D288" t="s">
        <v>40</v>
      </c>
      <c r="E288">
        <v>111834.111629519</v>
      </c>
      <c r="F288">
        <v>2261.6999999999998</v>
      </c>
      <c r="G288">
        <v>41.4246438168339</v>
      </c>
      <c r="H288">
        <f>(Table2[[#This Row],[1Y Return vs Nifty]]-AVERAGE(Table2[1Y Return vs Nifty]))/_xlfn.STDEV.P(Table2[1Y Return vs Nifty])</f>
        <v>0.28125075051136134</v>
      </c>
      <c r="I288">
        <v>12.072427188868399</v>
      </c>
      <c r="J288">
        <f>(Table2[[#This Row],[1M Return vs Nifty]]-AVERAGE(Table2[1M Return vs Nifty]))/_xlfn.STDEV.P(Table2[1M Return vs Nifty])</f>
        <v>0.8781819410075502</v>
      </c>
      <c r="K288">
        <v>26.0110462722641</v>
      </c>
      <c r="L288">
        <f>(Table2[[#This Row],[6M Return vs Nifty]]-AVERAGE(Table2[6M Return vs Nifty]))/_xlfn.STDEV.P(Table2[6M Return vs Nifty])</f>
        <v>0.42728421446515752</v>
      </c>
      <c r="M288">
        <v>6.6698352850659504</v>
      </c>
      <c r="N288">
        <f>(Table2[[#This Row],[1W Return vs Nifty]]-AVERAGE(Table2[1W Return vs Nifty]))/_xlfn.STDEV.P(Table2[1W Return vs Nifty])</f>
        <v>0.78144222316374112</v>
      </c>
      <c r="O288">
        <v>2124.1</v>
      </c>
      <c r="P288">
        <v>1998.55112323344</v>
      </c>
      <c r="Q288">
        <v>1726.0647671986601</v>
      </c>
      <c r="R288">
        <v>89.573260582589498</v>
      </c>
      <c r="S288" s="1">
        <f>(Table2[[#This Row],[Close Price]]-Table2[[#This Row],[20D EMA]])/Table2[[#This Row],[20D EMA]]</f>
        <v>6.4780377571677372E-2</v>
      </c>
      <c r="T288" s="1">
        <f>(Table2[[#This Row],[Close Price]]-Table2[[#This Row],[50D EMA]])/Table2[[#This Row],[50D EMA]]</f>
        <v>0.13166982505847205</v>
      </c>
      <c r="U288" s="1">
        <f>(Table2[[#This Row],[Close Price]]-Table2[[#This Row],[200D EMA]])/Table2[[#This Row],[200D EMA]]</f>
        <v>0.31032163043954375</v>
      </c>
      <c r="V288">
        <v>1.04949266411636</v>
      </c>
      <c r="W288">
        <v>2247.4499999999998</v>
      </c>
      <c r="X288">
        <v>2285</v>
      </c>
      <c r="Y288">
        <v>2142</v>
      </c>
      <c r="Z288">
        <v>2285</v>
      </c>
      <c r="AA288">
        <v>2142</v>
      </c>
      <c r="AB288">
        <v>2285</v>
      </c>
      <c r="AC288" s="1">
        <f>(Table2[[#This Row],[Close Price]]/Table2[[#This Row],[Day Low]])-1</f>
        <v>6.3405192551557743E-3</v>
      </c>
      <c r="AD288" s="1">
        <f>(Table2[[#This Row],[Day High]]/Table2[[#This Row],[Close Price]])-1</f>
        <v>1.0301985232347377E-2</v>
      </c>
      <c r="AE288" s="1">
        <f>(Table2[[#This Row],[Close Price]]/Table2[[#This Row],[Current Week Low]])-1</f>
        <v>5.5882352941176494E-2</v>
      </c>
      <c r="AF288" s="1">
        <f>(Table2[[#This Row],[Current Week High]]/Table2[[#This Row],[Close Price]])-1</f>
        <v>1.0301985232347377E-2</v>
      </c>
      <c r="AG288" s="1">
        <f>(Table2[[#This Row],[Close Price]]/Table2[[#This Row],[Current Month Low]])-1</f>
        <v>5.5882352941176494E-2</v>
      </c>
      <c r="AH288" s="1">
        <f>(Table2[[#This Row],[Current Month High]]/Table2[[#This Row],[Close Price]])-1</f>
        <v>1.0301985232347377E-2</v>
      </c>
      <c r="AI288">
        <v>1.0301985232347299</v>
      </c>
      <c r="AJ288">
        <v>78.649289099526001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0.25</v>
      </c>
      <c r="AM288" t="s">
        <v>3176</v>
      </c>
      <c r="AN288">
        <v>9.8000000000000007</v>
      </c>
      <c r="AO288" t="s">
        <v>3176</v>
      </c>
      <c r="AP288">
        <v>7.0410141458870004E-3</v>
      </c>
      <c r="AQ288">
        <f>(Table2[[#This Row],[Sharpe Ratio]]-AVERAGE(Table2[Sharpe Ratio]))/_xlfn.STDEV.P(Table2[Sharpe Ratio])</f>
        <v>-0.65275632510815718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1.715402804039653</v>
      </c>
      <c r="AS288">
        <f>_xlfn.RANK.AVG(Table2[[#This Row],[1Y Return vs Nifty Z-Score]],Table2[1Y Return vs Nifty Z-Score])</f>
        <v>218</v>
      </c>
      <c r="AT288">
        <f>_xlfn.RANK.AVG(Table2[[#This Row],[6M Return vs Nifty Z-Score]],Table2[6M Return vs Nifty Z-Score])</f>
        <v>205</v>
      </c>
      <c r="AU288">
        <f>_xlfn.RANK.AVG(Table2[[#This Row],[Sharpe Ratio Z-Score]],Table2[Sharpe Ratio Z-Score])</f>
        <v>508</v>
      </c>
      <c r="AV288">
        <f>(Table2[[#This Row],[Rank 1Y]]+Table2[[#This Row],[Rank 6M]]+Table2[[#This Row],[Rank Sharpe]])/3</f>
        <v>310.33333333333331</v>
      </c>
    </row>
    <row r="289" spans="1:48" x14ac:dyDescent="0.3">
      <c r="A289" t="s">
        <v>1288</v>
      </c>
      <c r="B289" t="s">
        <v>1289</v>
      </c>
      <c r="C289" t="s">
        <v>3134</v>
      </c>
      <c r="D289" t="s">
        <v>202</v>
      </c>
      <c r="E289">
        <v>8946.3311880000001</v>
      </c>
      <c r="F289">
        <v>453.8</v>
      </c>
      <c r="G289">
        <v>19.614651270801701</v>
      </c>
      <c r="H289">
        <f>(Table2[[#This Row],[1Y Return vs Nifty]]-AVERAGE(Table2[1Y Return vs Nifty]))/_xlfn.STDEV.P(Table2[1Y Return vs Nifty])</f>
        <v>-8.8064692070017631E-2</v>
      </c>
      <c r="I289">
        <v>14.2162395205881</v>
      </c>
      <c r="J289">
        <f>(Table2[[#This Row],[1M Return vs Nifty]]-AVERAGE(Table2[1M Return vs Nifty]))/_xlfn.STDEV.P(Table2[1M Return vs Nifty])</f>
        <v>1.0633262100353962</v>
      </c>
      <c r="K289">
        <v>52.655872698838699</v>
      </c>
      <c r="L289">
        <f>(Table2[[#This Row],[6M Return vs Nifty]]-AVERAGE(Table2[6M Return vs Nifty]))/_xlfn.STDEV.P(Table2[6M Return vs Nifty])</f>
        <v>1.293820264881961</v>
      </c>
      <c r="M289">
        <v>-0.48858922083893302</v>
      </c>
      <c r="N289">
        <f>(Table2[[#This Row],[1W Return vs Nifty]]-AVERAGE(Table2[1W Return vs Nifty]))/_xlfn.STDEV.P(Table2[1W Return vs Nifty])</f>
        <v>-0.55660710720024931</v>
      </c>
      <c r="O289">
        <v>438.07</v>
      </c>
      <c r="P289">
        <v>408.05769159993798</v>
      </c>
      <c r="Q289">
        <v>327.01706724462201</v>
      </c>
      <c r="R289">
        <v>59.6306385482454</v>
      </c>
      <c r="S289" s="1">
        <f>(Table2[[#This Row],[Close Price]]-Table2[[#This Row],[20D EMA]])/Table2[[#This Row],[20D EMA]]</f>
        <v>3.5907503367041842E-2</v>
      </c>
      <c r="T289" s="1">
        <f>(Table2[[#This Row],[Close Price]]-Table2[[#This Row],[50D EMA]])/Table2[[#This Row],[50D EMA]]</f>
        <v>0.11209765026291439</v>
      </c>
      <c r="U289" s="1">
        <f>(Table2[[#This Row],[Close Price]]-Table2[[#This Row],[200D EMA]])/Table2[[#This Row],[200D EMA]]</f>
        <v>0.38769515555755146</v>
      </c>
      <c r="V289">
        <v>0.82865565977393696</v>
      </c>
      <c r="W289">
        <v>450.05</v>
      </c>
      <c r="X289">
        <v>463</v>
      </c>
      <c r="Y289">
        <v>442</v>
      </c>
      <c r="Z289">
        <v>467.35</v>
      </c>
      <c r="AA289">
        <v>442</v>
      </c>
      <c r="AB289">
        <v>467.35</v>
      </c>
      <c r="AC289" s="1">
        <f>(Table2[[#This Row],[Close Price]]/Table2[[#This Row],[Day Low]])-1</f>
        <v>8.3324075102766404E-3</v>
      </c>
      <c r="AD289" s="1">
        <f>(Table2[[#This Row],[Day High]]/Table2[[#This Row],[Close Price]])-1</f>
        <v>2.0273248126928101E-2</v>
      </c>
      <c r="AE289" s="1">
        <f>(Table2[[#This Row],[Close Price]]/Table2[[#This Row],[Current Week Low]])-1</f>
        <v>2.6696832579185648E-2</v>
      </c>
      <c r="AF289" s="1">
        <f>(Table2[[#This Row],[Current Week High]]/Table2[[#This Row],[Close Price]])-1</f>
        <v>2.9858968708682321E-2</v>
      </c>
      <c r="AG289" s="1">
        <f>(Table2[[#This Row],[Close Price]]/Table2[[#This Row],[Current Month Low]])-1</f>
        <v>2.6696832579185648E-2</v>
      </c>
      <c r="AH289" s="1">
        <f>(Table2[[#This Row],[Current Month High]]/Table2[[#This Row],[Close Price]])-1</f>
        <v>2.9858968708682321E-2</v>
      </c>
      <c r="AI289">
        <v>4.62758924636403</v>
      </c>
      <c r="AJ289">
        <v>89.004581424406496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0.3</v>
      </c>
      <c r="AM289" t="s">
        <v>3176</v>
      </c>
      <c r="AN289">
        <v>7.89</v>
      </c>
      <c r="AO289" t="s">
        <v>3176</v>
      </c>
      <c r="AQ289">
        <f>(Table2[[#This Row],[Sharpe Ratio]]-AVERAGE(Table2[Sharpe Ratio]))/_xlfn.STDEV.P(Table2[Sharpe Ratio])</f>
        <v>-0.73468160532523463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0.97779307032185547</v>
      </c>
      <c r="AS289">
        <f>_xlfn.RANK.AVG(Table2[[#This Row],[1Y Return vs Nifty Z-Score]],Table2[1Y Return vs Nifty Z-Score])</f>
        <v>324</v>
      </c>
      <c r="AT289">
        <f>_xlfn.RANK.AVG(Table2[[#This Row],[6M Return vs Nifty Z-Score]],Table2[6M Return vs Nifty Z-Score])</f>
        <v>66</v>
      </c>
      <c r="AU289">
        <f>_xlfn.RANK.AVG(Table2[[#This Row],[Sharpe Ratio Z-Score]],Table2[Sharpe Ratio Z-Score])</f>
        <v>544</v>
      </c>
      <c r="AV289">
        <f>(Table2[[#This Row],[Rank 1Y]]+Table2[[#This Row],[Rank 6M]]+Table2[[#This Row],[Rank Sharpe]])/3</f>
        <v>311.33333333333331</v>
      </c>
    </row>
    <row r="290" spans="1:48" x14ac:dyDescent="0.3">
      <c r="A290" t="s">
        <v>646</v>
      </c>
      <c r="B290" t="s">
        <v>647</v>
      </c>
      <c r="C290" t="s">
        <v>3131</v>
      </c>
      <c r="D290" t="s">
        <v>182</v>
      </c>
      <c r="E290">
        <v>29444.165007284999</v>
      </c>
      <c r="F290">
        <v>9036.0499999999993</v>
      </c>
      <c r="G290">
        <v>27.0615437642576</v>
      </c>
      <c r="H290">
        <f>(Table2[[#This Row],[1Y Return vs Nifty]]-AVERAGE(Table2[1Y Return vs Nifty]))/_xlfn.STDEV.P(Table2[1Y Return vs Nifty])</f>
        <v>3.8035873589137341E-2</v>
      </c>
      <c r="I290">
        <v>16.056995644282502</v>
      </c>
      <c r="J290">
        <f>(Table2[[#This Row],[1M Return vs Nifty]]-AVERAGE(Table2[1M Return vs Nifty]))/_xlfn.STDEV.P(Table2[1M Return vs Nifty])</f>
        <v>1.2222978895697456</v>
      </c>
      <c r="K290">
        <v>28.8367847098278</v>
      </c>
      <c r="L290">
        <f>(Table2[[#This Row],[6M Return vs Nifty]]-AVERAGE(Table2[6M Return vs Nifty]))/_xlfn.STDEV.P(Table2[6M Return vs Nifty])</f>
        <v>0.5191821381369458</v>
      </c>
      <c r="M290">
        <v>3.0061579787900201</v>
      </c>
      <c r="N290">
        <f>(Table2[[#This Row],[1W Return vs Nifty]]-AVERAGE(Table2[1W Return vs Nifty]))/_xlfn.STDEV.P(Table2[1W Return vs Nifty])</f>
        <v>9.6629390076164848E-2</v>
      </c>
      <c r="O290">
        <v>8605.2900000000009</v>
      </c>
      <c r="P290">
        <v>8114.4220203278101</v>
      </c>
      <c r="Q290">
        <v>7113.0515164789103</v>
      </c>
      <c r="R290">
        <v>71.545094080170898</v>
      </c>
      <c r="S290" s="1">
        <f>(Table2[[#This Row],[Close Price]]-Table2[[#This Row],[20D EMA]])/Table2[[#This Row],[20D EMA]]</f>
        <v>5.005758086014514E-2</v>
      </c>
      <c r="T290" s="1">
        <f>(Table2[[#This Row],[Close Price]]-Table2[[#This Row],[50D EMA]])/Table2[[#This Row],[50D EMA]]</f>
        <v>0.1135790050558594</v>
      </c>
      <c r="U290" s="1">
        <f>(Table2[[#This Row],[Close Price]]-Table2[[#This Row],[200D EMA]])/Table2[[#This Row],[200D EMA]]</f>
        <v>0.27034789204971316</v>
      </c>
      <c r="V290">
        <v>2.3806881734226701</v>
      </c>
      <c r="W290">
        <v>9002.0499999999993</v>
      </c>
      <c r="X290">
        <v>9425</v>
      </c>
      <c r="Y290">
        <v>8878.4</v>
      </c>
      <c r="Z290">
        <v>9425</v>
      </c>
      <c r="AA290">
        <v>8878.4</v>
      </c>
      <c r="AB290">
        <v>9425</v>
      </c>
      <c r="AC290" s="1">
        <f>(Table2[[#This Row],[Close Price]]/Table2[[#This Row],[Day Low]])-1</f>
        <v>3.7769174799073824E-3</v>
      </c>
      <c r="AD290" s="1">
        <f>(Table2[[#This Row],[Day High]]/Table2[[#This Row],[Close Price]])-1</f>
        <v>4.3044250529822303E-2</v>
      </c>
      <c r="AE290" s="1">
        <f>(Table2[[#This Row],[Close Price]]/Table2[[#This Row],[Current Week Low]])-1</f>
        <v>1.7756577761758763E-2</v>
      </c>
      <c r="AF290" s="1">
        <f>(Table2[[#This Row],[Current Week High]]/Table2[[#This Row],[Close Price]])-1</f>
        <v>4.3044250529822303E-2</v>
      </c>
      <c r="AG290" s="1">
        <f>(Table2[[#This Row],[Close Price]]/Table2[[#This Row],[Current Month Low]])-1</f>
        <v>1.7756577761758763E-2</v>
      </c>
      <c r="AH290" s="1">
        <f>(Table2[[#This Row],[Current Month High]]/Table2[[#This Row],[Close Price]])-1</f>
        <v>4.3044250529822303E-2</v>
      </c>
      <c r="AI290">
        <v>4.3044250529822303</v>
      </c>
      <c r="AJ290">
        <v>62.665166516651603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7.0000000000000007E-2</v>
      </c>
      <c r="AM290" t="s">
        <v>3176</v>
      </c>
      <c r="AN290">
        <v>9.31</v>
      </c>
      <c r="AO290" t="s">
        <v>3176</v>
      </c>
      <c r="AP290">
        <v>1.9921090747098E-2</v>
      </c>
      <c r="AQ290">
        <f>(Table2[[#This Row],[Sharpe Ratio]]-AVERAGE(Table2[Sharpe Ratio]))/_xlfn.STDEV.P(Table2[Sharpe Ratio])</f>
        <v>-0.50289099847931773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1.3732542928926756</v>
      </c>
      <c r="AS290">
        <f>_xlfn.RANK.AVG(Table2[[#This Row],[1Y Return vs Nifty Z-Score]],Table2[1Y Return vs Nifty Z-Score])</f>
        <v>281</v>
      </c>
      <c r="AT290">
        <f>_xlfn.RANK.AVG(Table2[[#This Row],[6M Return vs Nifty Z-Score]],Table2[6M Return vs Nifty Z-Score])</f>
        <v>184</v>
      </c>
      <c r="AU290">
        <f>_xlfn.RANK.AVG(Table2[[#This Row],[Sharpe Ratio Z-Score]],Table2[Sharpe Ratio Z-Score])</f>
        <v>476</v>
      </c>
      <c r="AV290">
        <f>(Table2[[#This Row],[Rank 1Y]]+Table2[[#This Row],[Rank 6M]]+Table2[[#This Row],[Rank Sharpe]])/3</f>
        <v>313.66666666666669</v>
      </c>
    </row>
    <row r="291" spans="1:48" x14ac:dyDescent="0.3">
      <c r="A291" t="s">
        <v>1805</v>
      </c>
      <c r="B291" t="s">
        <v>1806</v>
      </c>
      <c r="C291" t="s">
        <v>3133</v>
      </c>
      <c r="D291" t="s">
        <v>54</v>
      </c>
      <c r="E291">
        <v>4327.0817916699998</v>
      </c>
      <c r="F291">
        <v>173.66</v>
      </c>
      <c r="G291">
        <v>65.376530824357104</v>
      </c>
      <c r="H291">
        <f>(Table2[[#This Row],[1Y Return vs Nifty]]-AVERAGE(Table2[1Y Return vs Nifty]))/_xlfn.STDEV.P(Table2[1Y Return vs Nifty])</f>
        <v>0.68683556362730591</v>
      </c>
      <c r="I291">
        <v>24.180493589866298</v>
      </c>
      <c r="J291">
        <f>(Table2[[#This Row],[1M Return vs Nifty]]-AVERAGE(Table2[1M Return vs Nifty]))/_xlfn.STDEV.P(Table2[1M Return vs Nifty])</f>
        <v>1.9238607394661456</v>
      </c>
      <c r="K291">
        <v>32.2309626268963</v>
      </c>
      <c r="L291">
        <f>(Table2[[#This Row],[6M Return vs Nifty]]-AVERAGE(Table2[6M Return vs Nifty]))/_xlfn.STDEV.P(Table2[6M Return vs Nifty])</f>
        <v>0.62956670133811732</v>
      </c>
      <c r="M291">
        <v>11.0456449185229</v>
      </c>
      <c r="N291">
        <f>(Table2[[#This Row],[1W Return vs Nifty]]-AVERAGE(Table2[1W Return vs Nifty]))/_xlfn.STDEV.P(Table2[1W Return vs Nifty])</f>
        <v>1.5993664947709394</v>
      </c>
      <c r="O291">
        <v>161.51</v>
      </c>
      <c r="P291">
        <v>148.44720610316901</v>
      </c>
      <c r="Q291">
        <v>128.09907253557299</v>
      </c>
      <c r="R291">
        <v>66.830035310362504</v>
      </c>
      <c r="S291" s="1">
        <f>(Table2[[#This Row],[Close Price]]-Table2[[#This Row],[20D EMA]])/Table2[[#This Row],[20D EMA]]</f>
        <v>7.5227540090396922E-2</v>
      </c>
      <c r="T291" s="1">
        <f>(Table2[[#This Row],[Close Price]]-Table2[[#This Row],[50D EMA]])/Table2[[#This Row],[50D EMA]]</f>
        <v>0.1698435057060515</v>
      </c>
      <c r="U291" s="1">
        <f>(Table2[[#This Row],[Close Price]]-Table2[[#This Row],[200D EMA]])/Table2[[#This Row],[200D EMA]]</f>
        <v>0.3556694561685822</v>
      </c>
      <c r="V291">
        <v>1.4011057921333301</v>
      </c>
      <c r="W291">
        <v>171.75</v>
      </c>
      <c r="X291">
        <v>182.15</v>
      </c>
      <c r="Y291">
        <v>160.75</v>
      </c>
      <c r="Z291">
        <v>184</v>
      </c>
      <c r="AA291">
        <v>160.75</v>
      </c>
      <c r="AB291">
        <v>184</v>
      </c>
      <c r="AC291" s="1">
        <f>(Table2[[#This Row],[Close Price]]/Table2[[#This Row],[Day Low]])-1</f>
        <v>1.1120815138282447E-2</v>
      </c>
      <c r="AD291" s="1">
        <f>(Table2[[#This Row],[Day High]]/Table2[[#This Row],[Close Price]])-1</f>
        <v>4.8888632960958356E-2</v>
      </c>
      <c r="AE291" s="1">
        <f>(Table2[[#This Row],[Close Price]]/Table2[[#This Row],[Current Week Low]])-1</f>
        <v>8.0311041990668741E-2</v>
      </c>
      <c r="AF291" s="1">
        <f>(Table2[[#This Row],[Current Week High]]/Table2[[#This Row],[Close Price]])-1</f>
        <v>5.9541633076125811E-2</v>
      </c>
      <c r="AG291" s="1">
        <f>(Table2[[#This Row],[Close Price]]/Table2[[#This Row],[Current Month Low]])-1</f>
        <v>8.0311041990668741E-2</v>
      </c>
      <c r="AH291" s="1">
        <f>(Table2[[#This Row],[Current Month High]]/Table2[[#This Row],[Close Price]])-1</f>
        <v>5.9541633076125811E-2</v>
      </c>
      <c r="AI291">
        <v>5.9541633076125802</v>
      </c>
      <c r="AJ291">
        <v>100.99537037037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0.22</v>
      </c>
      <c r="AM291" t="s">
        <v>3176</v>
      </c>
      <c r="AN291">
        <v>4.63</v>
      </c>
      <c r="AO291" t="s">
        <v>3176</v>
      </c>
      <c r="AP291">
        <v>-3.1828335526735002E-2</v>
      </c>
      <c r="AQ291">
        <f>(Table2[[#This Row],[Sharpe Ratio]]-AVERAGE(Table2[Sharpe Ratio]))/_xlfn.STDEV.P(Table2[Sharpe Ratio])</f>
        <v>-1.1050182149163574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3.7346112842861512</v>
      </c>
      <c r="AS291">
        <f>_xlfn.RANK.AVG(Table2[[#This Row],[1Y Return vs Nifty Z-Score]],Table2[1Y Return vs Nifty Z-Score])</f>
        <v>141</v>
      </c>
      <c r="AT291">
        <f>_xlfn.RANK.AVG(Table2[[#This Row],[6M Return vs Nifty Z-Score]],Table2[6M Return vs Nifty Z-Score])</f>
        <v>159</v>
      </c>
      <c r="AU291">
        <f>_xlfn.RANK.AVG(Table2[[#This Row],[Sharpe Ratio Z-Score]],Table2[Sharpe Ratio Z-Score])</f>
        <v>642</v>
      </c>
      <c r="AV291">
        <f>(Table2[[#This Row],[Rank 1Y]]+Table2[[#This Row],[Rank 6M]]+Table2[[#This Row],[Rank Sharpe]])/3</f>
        <v>314</v>
      </c>
    </row>
    <row r="292" spans="1:48" x14ac:dyDescent="0.3">
      <c r="A292" t="s">
        <v>1187</v>
      </c>
      <c r="B292" t="s">
        <v>1188</v>
      </c>
      <c r="C292" t="s">
        <v>3129</v>
      </c>
      <c r="D292" t="s">
        <v>553</v>
      </c>
      <c r="E292">
        <v>10203.542005359999</v>
      </c>
      <c r="F292">
        <v>1145.6500000000001</v>
      </c>
      <c r="G292">
        <v>4.78483380500675</v>
      </c>
      <c r="H292">
        <f>(Table2[[#This Row],[1Y Return vs Nifty]]-AVERAGE(Table2[1Y Return vs Nifty]))/_xlfn.STDEV.P(Table2[1Y Return vs Nifty])</f>
        <v>-0.33918264129542958</v>
      </c>
      <c r="I292">
        <v>13.462167789454201</v>
      </c>
      <c r="J292">
        <f>(Table2[[#This Row],[1M Return vs Nifty]]-AVERAGE(Table2[1M Return vs Nifty]))/_xlfn.STDEV.P(Table2[1M Return vs Nifty])</f>
        <v>0.9982029446312104</v>
      </c>
      <c r="K292">
        <v>27.431954977215501</v>
      </c>
      <c r="L292">
        <f>(Table2[[#This Row],[6M Return vs Nifty]]-AVERAGE(Table2[6M Return vs Nifty]))/_xlfn.STDEV.P(Table2[6M Return vs Nifty])</f>
        <v>0.47349463435978367</v>
      </c>
      <c r="M292">
        <v>8.2504188094473196</v>
      </c>
      <c r="N292">
        <f>(Table2[[#This Row],[1W Return vs Nifty]]-AVERAGE(Table2[1W Return vs Nifty]))/_xlfn.STDEV.P(Table2[1W Return vs Nifty])</f>
        <v>1.0768841496153363</v>
      </c>
      <c r="O292">
        <v>1096.06</v>
      </c>
      <c r="P292">
        <v>1053.7398234658999</v>
      </c>
      <c r="Q292">
        <v>960.89513462171396</v>
      </c>
      <c r="R292">
        <v>61.969821825295803</v>
      </c>
      <c r="S292" s="1">
        <f>(Table2[[#This Row],[Close Price]]-Table2[[#This Row],[20D EMA]])/Table2[[#This Row],[20D EMA]]</f>
        <v>4.5243873510574371E-2</v>
      </c>
      <c r="T292" s="1">
        <f>(Table2[[#This Row],[Close Price]]-Table2[[#This Row],[50D EMA]])/Table2[[#This Row],[50D EMA]]</f>
        <v>8.7222836688277142E-2</v>
      </c>
      <c r="U292" s="1">
        <f>(Table2[[#This Row],[Close Price]]-Table2[[#This Row],[200D EMA]])/Table2[[#This Row],[200D EMA]]</f>
        <v>0.19227370263563731</v>
      </c>
      <c r="V292">
        <v>0.77861057373357401</v>
      </c>
      <c r="W292">
        <v>1138.0999999999999</v>
      </c>
      <c r="X292">
        <v>1219.05</v>
      </c>
      <c r="Y292">
        <v>1115</v>
      </c>
      <c r="Z292">
        <v>1219.05</v>
      </c>
      <c r="AA292">
        <v>1115</v>
      </c>
      <c r="AB292">
        <v>1219.05</v>
      </c>
      <c r="AC292" s="1">
        <f>(Table2[[#This Row],[Close Price]]/Table2[[#This Row],[Day Low]])-1</f>
        <v>6.6338634566385224E-3</v>
      </c>
      <c r="AD292" s="1">
        <f>(Table2[[#This Row],[Day High]]/Table2[[#This Row],[Close Price]])-1</f>
        <v>6.4068432767424577E-2</v>
      </c>
      <c r="AE292" s="1">
        <f>(Table2[[#This Row],[Close Price]]/Table2[[#This Row],[Current Week Low]])-1</f>
        <v>2.7488789237668287E-2</v>
      </c>
      <c r="AF292" s="1">
        <f>(Table2[[#This Row],[Current Week High]]/Table2[[#This Row],[Close Price]])-1</f>
        <v>6.4068432767424577E-2</v>
      </c>
      <c r="AG292" s="1">
        <f>(Table2[[#This Row],[Close Price]]/Table2[[#This Row],[Current Month Low]])-1</f>
        <v>2.7488789237668287E-2</v>
      </c>
      <c r="AH292" s="1">
        <f>(Table2[[#This Row],[Current Month High]]/Table2[[#This Row],[Close Price]])-1</f>
        <v>6.4068432767424577E-2</v>
      </c>
      <c r="AI292">
        <v>6.4068432767424497</v>
      </c>
      <c r="AJ292">
        <v>47.511749179166898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0.04</v>
      </c>
      <c r="AM292" t="s">
        <v>3176</v>
      </c>
      <c r="AN292">
        <v>9.64</v>
      </c>
      <c r="AO292" t="s">
        <v>3176</v>
      </c>
      <c r="AP292">
        <v>6.6024475367221003E-2</v>
      </c>
      <c r="AQ292">
        <f>(Table2[[#This Row],[Sharpe Ratio]]-AVERAGE(Table2[Sharpe Ratio]))/_xlfn.STDEV.P(Table2[Sharpe Ratio])</f>
        <v>3.3542053024438405E-2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2.242941140335339</v>
      </c>
      <c r="AS292">
        <f>_xlfn.RANK.AVG(Table2[[#This Row],[1Y Return vs Nifty Z-Score]],Table2[1Y Return vs Nifty Z-Score])</f>
        <v>404</v>
      </c>
      <c r="AT292">
        <f>_xlfn.RANK.AVG(Table2[[#This Row],[6M Return vs Nifty Z-Score]],Table2[6M Return vs Nifty Z-Score])</f>
        <v>197</v>
      </c>
      <c r="AU292">
        <f>_xlfn.RANK.AVG(Table2[[#This Row],[Sharpe Ratio Z-Score]],Table2[Sharpe Ratio Z-Score])</f>
        <v>347</v>
      </c>
      <c r="AV292">
        <f>(Table2[[#This Row],[Rank 1Y]]+Table2[[#This Row],[Rank 6M]]+Table2[[#This Row],[Rank Sharpe]])/3</f>
        <v>316</v>
      </c>
    </row>
    <row r="293" spans="1:48" x14ac:dyDescent="0.3">
      <c r="A293" t="s">
        <v>1732</v>
      </c>
      <c r="B293" t="s">
        <v>1733</v>
      </c>
      <c r="C293" t="s">
        <v>3145</v>
      </c>
      <c r="D293" t="s">
        <v>121</v>
      </c>
      <c r="E293">
        <v>4724.8362649800001</v>
      </c>
      <c r="F293">
        <v>276.3</v>
      </c>
      <c r="G293">
        <v>39.921323035892399</v>
      </c>
      <c r="H293">
        <f>(Table2[[#This Row],[1Y Return vs Nifty]]-AVERAGE(Table2[1Y Return vs Nifty]))/_xlfn.STDEV.P(Table2[1Y Return vs Nifty])</f>
        <v>0.25579454834240645</v>
      </c>
      <c r="I293">
        <v>-1.5250900463528101</v>
      </c>
      <c r="J293">
        <f>(Table2[[#This Row],[1M Return vs Nifty]]-AVERAGE(Table2[1M Return vs Nifty]))/_xlfn.STDEV.P(Table2[1M Return vs Nifty])</f>
        <v>-0.29612905247810761</v>
      </c>
      <c r="K293">
        <v>4.3519068864637296</v>
      </c>
      <c r="L293">
        <f>(Table2[[#This Row],[6M Return vs Nifty]]-AVERAGE(Table2[6M Return vs Nifty]))/_xlfn.STDEV.P(Table2[6M Return vs Nifty])</f>
        <v>-0.27710863082204346</v>
      </c>
      <c r="M293">
        <v>2.10004639208316</v>
      </c>
      <c r="N293">
        <f>(Table2[[#This Row],[1W Return vs Nifty]]-AVERAGE(Table2[1W Return vs Nifty]))/_xlfn.STDEV.P(Table2[1W Return vs Nifty])</f>
        <v>-7.2740560089274112E-2</v>
      </c>
      <c r="O293">
        <v>276.32</v>
      </c>
      <c r="P293">
        <v>275.872475928254</v>
      </c>
      <c r="Q293">
        <v>247.88149362019001</v>
      </c>
      <c r="R293">
        <v>49.097011376279099</v>
      </c>
      <c r="S293" s="1">
        <f>(Table2[[#This Row],[Close Price]]-Table2[[#This Row],[20D EMA]])/Table2[[#This Row],[20D EMA]]</f>
        <v>-7.2379849449847315E-5</v>
      </c>
      <c r="T293" s="1">
        <f>(Table2[[#This Row],[Close Price]]-Table2[[#This Row],[50D EMA]])/Table2[[#This Row],[50D EMA]]</f>
        <v>1.5497162966601728E-3</v>
      </c>
      <c r="U293" s="1">
        <f>(Table2[[#This Row],[Close Price]]-Table2[[#This Row],[200D EMA]])/Table2[[#This Row],[200D EMA]]</f>
        <v>0.11464553470600559</v>
      </c>
      <c r="V293">
        <v>0.49595824910391101</v>
      </c>
      <c r="W293">
        <v>274.2</v>
      </c>
      <c r="X293">
        <v>281.75</v>
      </c>
      <c r="Y293">
        <v>274.2</v>
      </c>
      <c r="Z293">
        <v>286</v>
      </c>
      <c r="AA293">
        <v>274.2</v>
      </c>
      <c r="AB293">
        <v>286</v>
      </c>
      <c r="AC293" s="1">
        <f>(Table2[[#This Row],[Close Price]]/Table2[[#This Row],[Day Low]])-1</f>
        <v>7.6586433260394937E-3</v>
      </c>
      <c r="AD293" s="1">
        <f>(Table2[[#This Row],[Day High]]/Table2[[#This Row],[Close Price]])-1</f>
        <v>1.9724936663047421E-2</v>
      </c>
      <c r="AE293" s="1">
        <f>(Table2[[#This Row],[Close Price]]/Table2[[#This Row],[Current Week Low]])-1</f>
        <v>7.6586433260394937E-3</v>
      </c>
      <c r="AF293" s="1">
        <f>(Table2[[#This Row],[Current Week High]]/Table2[[#This Row],[Close Price]])-1</f>
        <v>3.5106768005790823E-2</v>
      </c>
      <c r="AG293" s="1">
        <f>(Table2[[#This Row],[Close Price]]/Table2[[#This Row],[Current Month Low]])-1</f>
        <v>7.6586433260394937E-3</v>
      </c>
      <c r="AH293" s="1">
        <f>(Table2[[#This Row],[Current Month High]]/Table2[[#This Row],[Close Price]])-1</f>
        <v>3.5106768005790823E-2</v>
      </c>
      <c r="AI293">
        <v>15.9790083242851</v>
      </c>
      <c r="AJ293">
        <v>113.523956723338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</v>
      </c>
      <c r="AM293">
        <v>0</v>
      </c>
      <c r="AN293">
        <v>-0.32</v>
      </c>
      <c r="AO293" t="s">
        <v>3174</v>
      </c>
      <c r="AP293">
        <v>7.6154482082888997E-2</v>
      </c>
      <c r="AQ293">
        <f>(Table2[[#This Row],[Sharpe Ratio]]-AVERAGE(Table2[Sharpe Ratio]))/_xlfn.STDEV.P(Table2[Sharpe Ratio])</f>
        <v>0.15140911330676496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-0.23877458174025373</v>
      </c>
      <c r="AS293">
        <f>_xlfn.RANK.AVG(Table2[[#This Row],[1Y Return vs Nifty Z-Score]],Table2[1Y Return vs Nifty Z-Score])</f>
        <v>228</v>
      </c>
      <c r="AT293">
        <f>_xlfn.RANK.AVG(Table2[[#This Row],[6M Return vs Nifty Z-Score]],Table2[6M Return vs Nifty Z-Score])</f>
        <v>414</v>
      </c>
      <c r="AU293">
        <f>_xlfn.RANK.AVG(Table2[[#This Row],[Sharpe Ratio Z-Score]],Table2[Sharpe Ratio Z-Score])</f>
        <v>306</v>
      </c>
      <c r="AV293">
        <f>(Table2[[#This Row],[Rank 1Y]]+Table2[[#This Row],[Rank 6M]]+Table2[[#This Row],[Rank Sharpe]])/3</f>
        <v>316</v>
      </c>
    </row>
    <row r="294" spans="1:48" x14ac:dyDescent="0.3">
      <c r="A294" t="s">
        <v>844</v>
      </c>
      <c r="B294" t="s">
        <v>845</v>
      </c>
      <c r="C294" t="s">
        <v>3133</v>
      </c>
      <c r="D294" t="s">
        <v>54</v>
      </c>
      <c r="E294">
        <v>19206.488892360001</v>
      </c>
      <c r="F294">
        <v>1835.9</v>
      </c>
      <c r="G294">
        <v>55.670071627670602</v>
      </c>
      <c r="H294">
        <f>(Table2[[#This Row],[1Y Return vs Nifty]]-AVERAGE(Table2[1Y Return vs Nifty]))/_xlfn.STDEV.P(Table2[1Y Return vs Nifty])</f>
        <v>0.52247304646658677</v>
      </c>
      <c r="I294">
        <v>15.228911987944899</v>
      </c>
      <c r="J294">
        <f>(Table2[[#This Row],[1M Return vs Nifty]]-AVERAGE(Table2[1M Return vs Nifty]))/_xlfn.STDEV.P(Table2[1M Return vs Nifty])</f>
        <v>1.1507827942518889</v>
      </c>
      <c r="K294">
        <v>21.492848440356301</v>
      </c>
      <c r="L294">
        <f>(Table2[[#This Row],[6M Return vs Nifty]]-AVERAGE(Table2[6M Return vs Nifty]))/_xlfn.STDEV.P(Table2[6M Return vs Nifty])</f>
        <v>0.28034457066405227</v>
      </c>
      <c r="M294">
        <v>9.6364832784265104</v>
      </c>
      <c r="N294">
        <f>(Table2[[#This Row],[1W Return vs Nifty]]-AVERAGE(Table2[1W Return vs Nifty]))/_xlfn.STDEV.P(Table2[1W Return vs Nifty])</f>
        <v>1.3359666660306557</v>
      </c>
      <c r="O294">
        <v>1693.91</v>
      </c>
      <c r="P294">
        <v>1641.2650217466901</v>
      </c>
      <c r="Q294">
        <v>1475.89189347454</v>
      </c>
      <c r="R294">
        <v>74.035604217142804</v>
      </c>
      <c r="S294" s="1">
        <f>(Table2[[#This Row],[Close Price]]-Table2[[#This Row],[20D EMA]])/Table2[[#This Row],[20D EMA]]</f>
        <v>8.3823815905213386E-2</v>
      </c>
      <c r="T294" s="1">
        <f>(Table2[[#This Row],[Close Price]]-Table2[[#This Row],[50D EMA]])/Table2[[#This Row],[50D EMA]]</f>
        <v>0.1185883910729864</v>
      </c>
      <c r="U294" s="1">
        <f>(Table2[[#This Row],[Close Price]]-Table2[[#This Row],[200D EMA]])/Table2[[#This Row],[200D EMA]]</f>
        <v>0.24392579708391118</v>
      </c>
      <c r="V294">
        <v>3.2446818919339999</v>
      </c>
      <c r="W294">
        <v>1825</v>
      </c>
      <c r="X294">
        <v>1914.45</v>
      </c>
      <c r="Y294">
        <v>1694.75</v>
      </c>
      <c r="Z294">
        <v>1914.45</v>
      </c>
      <c r="AA294">
        <v>1694.75</v>
      </c>
      <c r="AB294">
        <v>1914.45</v>
      </c>
      <c r="AC294" s="1">
        <f>(Table2[[#This Row],[Close Price]]/Table2[[#This Row],[Day Low]])-1</f>
        <v>5.9726027397259962E-3</v>
      </c>
      <c r="AD294" s="1">
        <f>(Table2[[#This Row],[Day High]]/Table2[[#This Row],[Close Price]])-1</f>
        <v>4.2785554768778322E-2</v>
      </c>
      <c r="AE294" s="1">
        <f>(Table2[[#This Row],[Close Price]]/Table2[[#This Row],[Current Week Low]])-1</f>
        <v>8.3286620445493398E-2</v>
      </c>
      <c r="AF294" s="1">
        <f>(Table2[[#This Row],[Current Week High]]/Table2[[#This Row],[Close Price]])-1</f>
        <v>4.2785554768778322E-2</v>
      </c>
      <c r="AG294" s="1">
        <f>(Table2[[#This Row],[Close Price]]/Table2[[#This Row],[Current Month Low]])-1</f>
        <v>8.3286620445493398E-2</v>
      </c>
      <c r="AH294" s="1">
        <f>(Table2[[#This Row],[Current Month High]]/Table2[[#This Row],[Close Price]])-1</f>
        <v>4.2785554768778322E-2</v>
      </c>
      <c r="AI294">
        <v>4.2785554768778304</v>
      </c>
      <c r="AJ294">
        <v>91.498904766871803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-0.01</v>
      </c>
      <c r="AM294" t="s">
        <v>3174</v>
      </c>
      <c r="AN294">
        <v>14.06</v>
      </c>
      <c r="AO294" t="s">
        <v>3176</v>
      </c>
      <c r="AQ294">
        <f>(Table2[[#This Row],[Sharpe Ratio]]-AVERAGE(Table2[Sharpe Ratio]))/_xlfn.STDEV.P(Table2[Sharpe Ratio])</f>
        <v>-0.73468160532523463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2.5548854720879488</v>
      </c>
      <c r="AS294">
        <f>_xlfn.RANK.AVG(Table2[[#This Row],[1Y Return vs Nifty Z-Score]],Table2[1Y Return vs Nifty Z-Score])</f>
        <v>166</v>
      </c>
      <c r="AT294">
        <f>_xlfn.RANK.AVG(Table2[[#This Row],[6M Return vs Nifty Z-Score]],Table2[6M Return vs Nifty Z-Score])</f>
        <v>239</v>
      </c>
      <c r="AU294">
        <f>_xlfn.RANK.AVG(Table2[[#This Row],[Sharpe Ratio Z-Score]],Table2[Sharpe Ratio Z-Score])</f>
        <v>544</v>
      </c>
      <c r="AV294">
        <f>(Table2[[#This Row],[Rank 1Y]]+Table2[[#This Row],[Rank 6M]]+Table2[[#This Row],[Rank Sharpe]])/3</f>
        <v>316.33333333333331</v>
      </c>
    </row>
    <row r="295" spans="1:48" x14ac:dyDescent="0.3">
      <c r="A295" t="s">
        <v>337</v>
      </c>
      <c r="B295" t="s">
        <v>338</v>
      </c>
      <c r="C295" t="s">
        <v>3133</v>
      </c>
      <c r="D295" t="s">
        <v>54</v>
      </c>
      <c r="E295">
        <v>75444.917174999995</v>
      </c>
      <c r="F295">
        <v>6309.95</v>
      </c>
      <c r="G295">
        <v>45.908888570098703</v>
      </c>
      <c r="H295">
        <f>(Table2[[#This Row],[1Y Return vs Nifty]]-AVERAGE(Table2[1Y Return vs Nifty]))/_xlfn.STDEV.P(Table2[1Y Return vs Nifty])</f>
        <v>0.35718387301013566</v>
      </c>
      <c r="I295">
        <v>13.189158184311401</v>
      </c>
      <c r="J295">
        <f>(Table2[[#This Row],[1M Return vs Nifty]]-AVERAGE(Table2[1M Return vs Nifty]))/_xlfn.STDEV.P(Table2[1M Return vs Nifty])</f>
        <v>0.97462524473935563</v>
      </c>
      <c r="K295">
        <v>10.4738204720555</v>
      </c>
      <c r="L295">
        <f>(Table2[[#This Row],[6M Return vs Nifty]]-AVERAGE(Table2[6M Return vs Nifty]))/_xlfn.STDEV.P(Table2[6M Return vs Nifty])</f>
        <v>-7.8013364276760602E-2</v>
      </c>
      <c r="M295">
        <v>5.7822790428585602</v>
      </c>
      <c r="N295">
        <f>(Table2[[#This Row],[1W Return vs Nifty]]-AVERAGE(Table2[1W Return vs Nifty]))/_xlfn.STDEV.P(Table2[1W Return vs Nifty])</f>
        <v>0.61554062923530783</v>
      </c>
      <c r="O295">
        <v>5925.14</v>
      </c>
      <c r="P295">
        <v>5614.13121334472</v>
      </c>
      <c r="Q295">
        <v>5032.8301283607398</v>
      </c>
      <c r="R295">
        <v>83.805703819426299</v>
      </c>
      <c r="S295" s="1">
        <f>(Table2[[#This Row],[Close Price]]-Table2[[#This Row],[20D EMA]])/Table2[[#This Row],[20D EMA]]</f>
        <v>6.4945300870527869E-2</v>
      </c>
      <c r="T295" s="1">
        <f>(Table2[[#This Row],[Close Price]]-Table2[[#This Row],[50D EMA]])/Table2[[#This Row],[50D EMA]]</f>
        <v>0.12394059921530284</v>
      </c>
      <c r="U295" s="1">
        <f>(Table2[[#This Row],[Close Price]]-Table2[[#This Row],[200D EMA]])/Table2[[#This Row],[200D EMA]]</f>
        <v>0.25375779413704058</v>
      </c>
      <c r="V295">
        <v>1.02161803711231</v>
      </c>
      <c r="W295">
        <v>6224.05</v>
      </c>
      <c r="X295">
        <v>6346.7</v>
      </c>
      <c r="Y295">
        <v>6040.05</v>
      </c>
      <c r="Z295">
        <v>6346.7</v>
      </c>
      <c r="AA295">
        <v>6040.05</v>
      </c>
      <c r="AB295">
        <v>6346.7</v>
      </c>
      <c r="AC295" s="1">
        <f>(Table2[[#This Row],[Close Price]]/Table2[[#This Row],[Day Low]])-1</f>
        <v>1.3801303010097854E-2</v>
      </c>
      <c r="AD295" s="1">
        <f>(Table2[[#This Row],[Day High]]/Table2[[#This Row],[Close Price]])-1</f>
        <v>5.8241348980578866E-3</v>
      </c>
      <c r="AE295" s="1">
        <f>(Table2[[#This Row],[Close Price]]/Table2[[#This Row],[Current Week Low]])-1</f>
        <v>4.4685060554134459E-2</v>
      </c>
      <c r="AF295" s="1">
        <f>(Table2[[#This Row],[Current Week High]]/Table2[[#This Row],[Close Price]])-1</f>
        <v>5.8241348980578866E-3</v>
      </c>
      <c r="AG295" s="1">
        <f>(Table2[[#This Row],[Close Price]]/Table2[[#This Row],[Current Month Low]])-1</f>
        <v>4.4685060554134459E-2</v>
      </c>
      <c r="AH295" s="1">
        <f>(Table2[[#This Row],[Current Month High]]/Table2[[#This Row],[Close Price]])-1</f>
        <v>5.8241348980578866E-3</v>
      </c>
      <c r="AI295">
        <v>0.582413489805788</v>
      </c>
      <c r="AJ295">
        <v>83.0562808239048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0.04</v>
      </c>
      <c r="AM295" t="s">
        <v>3176</v>
      </c>
      <c r="AN295">
        <v>8.98</v>
      </c>
      <c r="AO295" t="s">
        <v>3176</v>
      </c>
      <c r="AP295">
        <v>4.4504127205201999E-2</v>
      </c>
      <c r="AQ295">
        <f>(Table2[[#This Row],[Sharpe Ratio]]-AVERAGE(Table2[Sharpe Ratio]))/_xlfn.STDEV.P(Table2[Sharpe Ratio])</f>
        <v>-0.21685661356144889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1.6524797691465896</v>
      </c>
      <c r="AS295">
        <f>_xlfn.RANK.AVG(Table2[[#This Row],[1Y Return vs Nifty Z-Score]],Table2[1Y Return vs Nifty Z-Score])</f>
        <v>200</v>
      </c>
      <c r="AT295">
        <f>_xlfn.RANK.AVG(Table2[[#This Row],[6M Return vs Nifty Z-Score]],Table2[6M Return vs Nifty Z-Score])</f>
        <v>351</v>
      </c>
      <c r="AU295">
        <f>_xlfn.RANK.AVG(Table2[[#This Row],[Sharpe Ratio Z-Score]],Table2[Sharpe Ratio Z-Score])</f>
        <v>401</v>
      </c>
      <c r="AV295">
        <f>(Table2[[#This Row],[Rank 1Y]]+Table2[[#This Row],[Rank 6M]]+Table2[[#This Row],[Rank Sharpe]])/3</f>
        <v>317.33333333333331</v>
      </c>
    </row>
    <row r="296" spans="1:48" x14ac:dyDescent="0.3">
      <c r="A296" t="s">
        <v>1036</v>
      </c>
      <c r="B296" t="s">
        <v>1037</v>
      </c>
      <c r="C296" t="s">
        <v>3141</v>
      </c>
      <c r="D296" t="s">
        <v>774</v>
      </c>
      <c r="E296">
        <v>13299.08277666</v>
      </c>
      <c r="F296">
        <v>2832.6</v>
      </c>
      <c r="G296">
        <v>42.4761228386635</v>
      </c>
      <c r="H296">
        <f>(Table2[[#This Row],[1Y Return vs Nifty]]-AVERAGE(Table2[1Y Return vs Nifty]))/_xlfn.STDEV.P(Table2[1Y Return vs Nifty])</f>
        <v>0.29905577449256765</v>
      </c>
      <c r="I296">
        <v>16.658125190001901</v>
      </c>
      <c r="J296">
        <f>(Table2[[#This Row],[1M Return vs Nifty]]-AVERAGE(Table2[1M Return vs Nifty]))/_xlfn.STDEV.P(Table2[1M Return vs Nifty])</f>
        <v>1.2742127370993246</v>
      </c>
      <c r="K296">
        <v>5.7207352141969299</v>
      </c>
      <c r="L296">
        <f>(Table2[[#This Row],[6M Return vs Nifty]]-AVERAGE(Table2[6M Return vs Nifty]))/_xlfn.STDEV.P(Table2[6M Return vs Nifty])</f>
        <v>-0.23259195528350238</v>
      </c>
      <c r="M296">
        <v>3.7680596644188</v>
      </c>
      <c r="N296">
        <f>(Table2[[#This Row],[1W Return vs Nifty]]-AVERAGE(Table2[1W Return vs Nifty]))/_xlfn.STDEV.P(Table2[1W Return vs Nifty])</f>
        <v>0.23904369358915778</v>
      </c>
      <c r="O296">
        <v>2748.67</v>
      </c>
      <c r="P296">
        <v>2606.3232457049999</v>
      </c>
      <c r="Q296">
        <v>2390.4900766119199</v>
      </c>
      <c r="R296">
        <v>55.436306140137503</v>
      </c>
      <c r="S296" s="1">
        <f>(Table2[[#This Row],[Close Price]]-Table2[[#This Row],[20D EMA]])/Table2[[#This Row],[20D EMA]]</f>
        <v>3.0534767724026468E-2</v>
      </c>
      <c r="T296" s="1">
        <f>(Table2[[#This Row],[Close Price]]-Table2[[#This Row],[50D EMA]])/Table2[[#This Row],[50D EMA]]</f>
        <v>8.6818377063506993E-2</v>
      </c>
      <c r="U296" s="1">
        <f>(Table2[[#This Row],[Close Price]]-Table2[[#This Row],[200D EMA]])/Table2[[#This Row],[200D EMA]]</f>
        <v>0.18494530795739153</v>
      </c>
      <c r="V296">
        <v>1.4581404811277801</v>
      </c>
      <c r="W296">
        <v>2818</v>
      </c>
      <c r="X296">
        <v>2960.9</v>
      </c>
      <c r="Y296">
        <v>2818</v>
      </c>
      <c r="Z296">
        <v>2995</v>
      </c>
      <c r="AA296">
        <v>2818</v>
      </c>
      <c r="AB296">
        <v>2995</v>
      </c>
      <c r="AC296" s="1">
        <f>(Table2[[#This Row],[Close Price]]/Table2[[#This Row],[Day Low]])-1</f>
        <v>5.1809794180268653E-3</v>
      </c>
      <c r="AD296" s="1">
        <f>(Table2[[#This Row],[Day High]]/Table2[[#This Row],[Close Price]])-1</f>
        <v>4.529407611381786E-2</v>
      </c>
      <c r="AE296" s="1">
        <f>(Table2[[#This Row],[Close Price]]/Table2[[#This Row],[Current Week Low]])-1</f>
        <v>5.1809794180268653E-3</v>
      </c>
      <c r="AF296" s="1">
        <f>(Table2[[#This Row],[Current Week High]]/Table2[[#This Row],[Close Price]])-1</f>
        <v>5.7332486055214238E-2</v>
      </c>
      <c r="AG296" s="1">
        <f>(Table2[[#This Row],[Close Price]]/Table2[[#This Row],[Current Month Low]])-1</f>
        <v>5.1809794180268653E-3</v>
      </c>
      <c r="AH296" s="1">
        <f>(Table2[[#This Row],[Current Month High]]/Table2[[#This Row],[Close Price]])-1</f>
        <v>5.7332486055214238E-2</v>
      </c>
      <c r="AI296">
        <v>5.7332486055214202</v>
      </c>
      <c r="AJ296">
        <v>71.200628569701706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-0.02</v>
      </c>
      <c r="AM296" t="s">
        <v>3174</v>
      </c>
      <c r="AN296">
        <v>2.83</v>
      </c>
      <c r="AO296" t="s">
        <v>3176</v>
      </c>
      <c r="AP296">
        <v>6.6910958778368002E-2</v>
      </c>
      <c r="AQ296">
        <f>(Table2[[#This Row],[Sharpe Ratio]]-AVERAGE(Table2[Sharpe Ratio]))/_xlfn.STDEV.P(Table2[Sharpe Ratio])</f>
        <v>4.3856675373043198E-2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1.6235769252705909</v>
      </c>
      <c r="AS296">
        <f>_xlfn.RANK.AVG(Table2[[#This Row],[1Y Return vs Nifty Z-Score]],Table2[1Y Return vs Nifty Z-Score])</f>
        <v>215</v>
      </c>
      <c r="AT296">
        <f>_xlfn.RANK.AVG(Table2[[#This Row],[6M Return vs Nifty Z-Score]],Table2[6M Return vs Nifty Z-Score])</f>
        <v>395</v>
      </c>
      <c r="AU296">
        <f>_xlfn.RANK.AVG(Table2[[#This Row],[Sharpe Ratio Z-Score]],Table2[Sharpe Ratio Z-Score])</f>
        <v>343</v>
      </c>
      <c r="AV296">
        <f>(Table2[[#This Row],[Rank 1Y]]+Table2[[#This Row],[Rank 6M]]+Table2[[#This Row],[Rank Sharpe]])/3</f>
        <v>317.66666666666669</v>
      </c>
    </row>
    <row r="297" spans="1:48" x14ac:dyDescent="0.3">
      <c r="A297" t="s">
        <v>250</v>
      </c>
      <c r="B297" t="s">
        <v>251</v>
      </c>
      <c r="C297" t="s">
        <v>3131</v>
      </c>
      <c r="D297" t="s">
        <v>252</v>
      </c>
      <c r="E297">
        <v>106316.87418301</v>
      </c>
      <c r="F297">
        <v>1461.7</v>
      </c>
      <c r="G297">
        <v>13.5411253220337</v>
      </c>
      <c r="H297">
        <f>(Table2[[#This Row],[1Y Return vs Nifty]]-AVERAGE(Table2[1Y Return vs Nifty]))/_xlfn.STDEV.P(Table2[1Y Return vs Nifty])</f>
        <v>-0.19090961139149681</v>
      </c>
      <c r="I297">
        <v>2.72784866234025</v>
      </c>
      <c r="J297">
        <f>(Table2[[#This Row],[1M Return vs Nifty]]-AVERAGE(Table2[1M Return vs Nifty]))/_xlfn.STDEV.P(Table2[1M Return vs Nifty])</f>
        <v>7.1163931516239134E-2</v>
      </c>
      <c r="K297">
        <v>16.159119871325299</v>
      </c>
      <c r="L297">
        <f>(Table2[[#This Row],[6M Return vs Nifty]]-AVERAGE(Table2[6M Return vs Nifty]))/_xlfn.STDEV.P(Table2[6M Return vs Nifty])</f>
        <v>0.10688245031810367</v>
      </c>
      <c r="M297">
        <v>3.5825068059849099</v>
      </c>
      <c r="N297">
        <f>(Table2[[#This Row],[1W Return vs Nifty]]-AVERAGE(Table2[1W Return vs Nifty]))/_xlfn.STDEV.P(Table2[1W Return vs Nifty])</f>
        <v>0.20436024085877147</v>
      </c>
      <c r="O297">
        <v>1447.55</v>
      </c>
      <c r="P297">
        <v>1390.5747222689199</v>
      </c>
      <c r="Q297">
        <v>1223.8135275863301</v>
      </c>
      <c r="R297">
        <v>51.275646300976099</v>
      </c>
      <c r="S297" s="1">
        <f>(Table2[[#This Row],[Close Price]]-Table2[[#This Row],[20D EMA]])/Table2[[#This Row],[20D EMA]]</f>
        <v>9.7751373009568529E-3</v>
      </c>
      <c r="T297" s="1">
        <f>(Table2[[#This Row],[Close Price]]-Table2[[#This Row],[50D EMA]])/Table2[[#This Row],[50D EMA]]</f>
        <v>5.1148116380994722E-2</v>
      </c>
      <c r="U297" s="1">
        <f>(Table2[[#This Row],[Close Price]]-Table2[[#This Row],[200D EMA]])/Table2[[#This Row],[200D EMA]]</f>
        <v>0.19438130650740743</v>
      </c>
      <c r="V297">
        <v>0.80756464959924701</v>
      </c>
      <c r="W297">
        <v>1453.45</v>
      </c>
      <c r="X297">
        <v>1489.9</v>
      </c>
      <c r="Y297">
        <v>1453.45</v>
      </c>
      <c r="Z297">
        <v>1514</v>
      </c>
      <c r="AA297">
        <v>1453.45</v>
      </c>
      <c r="AB297">
        <v>1514</v>
      </c>
      <c r="AC297" s="1">
        <f>(Table2[[#This Row],[Close Price]]/Table2[[#This Row],[Day Low]])-1</f>
        <v>5.6761498503561381E-3</v>
      </c>
      <c r="AD297" s="1">
        <f>(Table2[[#This Row],[Day High]]/Table2[[#This Row],[Close Price]])-1</f>
        <v>1.9292604501607746E-2</v>
      </c>
      <c r="AE297" s="1">
        <f>(Table2[[#This Row],[Close Price]]/Table2[[#This Row],[Current Week Low]])-1</f>
        <v>5.6761498503561381E-3</v>
      </c>
      <c r="AF297" s="1">
        <f>(Table2[[#This Row],[Current Week High]]/Table2[[#This Row],[Close Price]])-1</f>
        <v>3.5780255866456834E-2</v>
      </c>
      <c r="AG297" s="1">
        <f>(Table2[[#This Row],[Close Price]]/Table2[[#This Row],[Current Month Low]])-1</f>
        <v>5.6761498503561381E-3</v>
      </c>
      <c r="AH297" s="1">
        <f>(Table2[[#This Row],[Current Month High]]/Table2[[#This Row],[Close Price]])-1</f>
        <v>3.5780255866456834E-2</v>
      </c>
      <c r="AI297">
        <v>3.5780255866456798</v>
      </c>
      <c r="AJ297">
        <v>48.947877923268898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0.06</v>
      </c>
      <c r="AM297" t="s">
        <v>3176</v>
      </c>
      <c r="AN297">
        <v>2.1</v>
      </c>
      <c r="AO297" t="s">
        <v>3176</v>
      </c>
      <c r="AP297">
        <v>7.5643471427733006E-2</v>
      </c>
      <c r="AQ297">
        <f>(Table2[[#This Row],[Sharpe Ratio]]-AVERAGE(Table2[Sharpe Ratio]))/_xlfn.STDEV.P(Table2[Sharpe Ratio])</f>
        <v>0.14546328075336465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0.33696029205498212</v>
      </c>
      <c r="AS297">
        <f>_xlfn.RANK.AVG(Table2[[#This Row],[1Y Return vs Nifty Z-Score]],Table2[1Y Return vs Nifty Z-Score])</f>
        <v>355</v>
      </c>
      <c r="AT297">
        <f>_xlfn.RANK.AVG(Table2[[#This Row],[6M Return vs Nifty Z-Score]],Table2[6M Return vs Nifty Z-Score])</f>
        <v>290</v>
      </c>
      <c r="AU297">
        <f>_xlfn.RANK.AVG(Table2[[#This Row],[Sharpe Ratio Z-Score]],Table2[Sharpe Ratio Z-Score])</f>
        <v>308</v>
      </c>
      <c r="AV297">
        <f>(Table2[[#This Row],[Rank 1Y]]+Table2[[#This Row],[Rank 6M]]+Table2[[#This Row],[Rank Sharpe]])/3</f>
        <v>317.66666666666669</v>
      </c>
    </row>
    <row r="298" spans="1:48" x14ac:dyDescent="0.3">
      <c r="A298" t="s">
        <v>363</v>
      </c>
      <c r="B298" t="s">
        <v>364</v>
      </c>
      <c r="C298" t="s">
        <v>3140</v>
      </c>
      <c r="D298" t="s">
        <v>365</v>
      </c>
      <c r="E298">
        <v>67525.578688950001</v>
      </c>
      <c r="F298">
        <v>5315.85</v>
      </c>
      <c r="G298">
        <v>-7.4167362087147799</v>
      </c>
      <c r="H298">
        <f>(Table2[[#This Row],[1Y Return vs Nifty]]-AVERAGE(Table2[1Y Return vs Nifty]))/_xlfn.STDEV.P(Table2[1Y Return vs Nifty])</f>
        <v>-0.54579565229460336</v>
      </c>
      <c r="I298">
        <v>-0.206196511173417</v>
      </c>
      <c r="J298">
        <f>(Table2[[#This Row],[1M Return vs Nifty]]-AVERAGE(Table2[1M Return vs Nifty]))/_xlfn.STDEV.P(Table2[1M Return vs Nifty])</f>
        <v>-0.18222655463191698</v>
      </c>
      <c r="K298">
        <v>23.428672496436899</v>
      </c>
      <c r="L298">
        <f>(Table2[[#This Row],[6M Return vs Nifty]]-AVERAGE(Table2[6M Return vs Nifty]))/_xlfn.STDEV.P(Table2[6M Return vs Nifty])</f>
        <v>0.34330093243583992</v>
      </c>
      <c r="M298">
        <v>-1.4600217876630801</v>
      </c>
      <c r="N298">
        <f>(Table2[[#This Row],[1W Return vs Nifty]]-AVERAGE(Table2[1W Return vs Nifty]))/_xlfn.STDEV.P(Table2[1W Return vs Nifty])</f>
        <v>-0.73818682414224068</v>
      </c>
      <c r="O298">
        <v>5322.77</v>
      </c>
      <c r="P298">
        <v>5387.0826812403602</v>
      </c>
      <c r="Q298">
        <v>4882.7543648710298</v>
      </c>
      <c r="R298">
        <v>51.230150848461498</v>
      </c>
      <c r="S298" s="1">
        <f>(Table2[[#This Row],[Close Price]]-Table2[[#This Row],[20D EMA]])/Table2[[#This Row],[20D EMA]]</f>
        <v>-1.3000749609695839E-3</v>
      </c>
      <c r="T298" s="1">
        <f>(Table2[[#This Row],[Close Price]]-Table2[[#This Row],[50D EMA]])/Table2[[#This Row],[50D EMA]]</f>
        <v>-1.32228676363955E-2</v>
      </c>
      <c r="U298" s="1">
        <f>(Table2[[#This Row],[Close Price]]-Table2[[#This Row],[200D EMA]])/Table2[[#This Row],[200D EMA]]</f>
        <v>8.8699042131809167E-2</v>
      </c>
      <c r="V298">
        <v>0.78423569125769699</v>
      </c>
      <c r="W298">
        <v>5224</v>
      </c>
      <c r="X298">
        <v>5480</v>
      </c>
      <c r="Y298">
        <v>5154.45</v>
      </c>
      <c r="Z298">
        <v>5480</v>
      </c>
      <c r="AA298">
        <v>5154.45</v>
      </c>
      <c r="AB298">
        <v>5480</v>
      </c>
      <c r="AC298" s="1">
        <f>(Table2[[#This Row],[Close Price]]/Table2[[#This Row],[Day Low]])-1</f>
        <v>1.7582312404287981E-2</v>
      </c>
      <c r="AD298" s="1">
        <f>(Table2[[#This Row],[Day High]]/Table2[[#This Row],[Close Price]])-1</f>
        <v>3.0879351373721997E-2</v>
      </c>
      <c r="AE298" s="1">
        <f>(Table2[[#This Row],[Close Price]]/Table2[[#This Row],[Current Week Low]])-1</f>
        <v>3.1312749177894839E-2</v>
      </c>
      <c r="AF298" s="1">
        <f>(Table2[[#This Row],[Current Week High]]/Table2[[#This Row],[Close Price]])-1</f>
        <v>3.0879351373721997E-2</v>
      </c>
      <c r="AG298" s="1">
        <f>(Table2[[#This Row],[Close Price]]/Table2[[#This Row],[Current Month Low]])-1</f>
        <v>3.1312749177894839E-2</v>
      </c>
      <c r="AH298" s="1">
        <f>(Table2[[#This Row],[Current Month High]]/Table2[[#This Row],[Close Price]])-1</f>
        <v>3.0879351373721997E-2</v>
      </c>
      <c r="AI298">
        <v>21.523368793325599</v>
      </c>
      <c r="AJ298">
        <v>47.621494029436199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-0.21</v>
      </c>
      <c r="AM298" t="s">
        <v>3174</v>
      </c>
      <c r="AN298">
        <v>-4.84</v>
      </c>
      <c r="AO298" t="s">
        <v>3174</v>
      </c>
      <c r="AP298">
        <v>0.10197011125854499</v>
      </c>
      <c r="AQ298">
        <f>(Table2[[#This Row],[Sharpe Ratio]]-AVERAGE(Table2[Sharpe Ratio]))/_xlfn.STDEV.P(Table2[Sharpe Ratio])</f>
        <v>0.45178525378522505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501</v>
      </c>
      <c r="AT298">
        <f>_xlfn.RANK.AVG(Table2[[#This Row],[6M Return vs Nifty Z-Score]],Table2[6M Return vs Nifty Z-Score])</f>
        <v>227</v>
      </c>
      <c r="AU298">
        <f>_xlfn.RANK.AVG(Table2[[#This Row],[Sharpe Ratio Z-Score]],Table2[Sharpe Ratio Z-Score])</f>
        <v>225</v>
      </c>
      <c r="AV298">
        <f>(Table2[[#This Row],[Rank 1Y]]+Table2[[#This Row],[Rank 6M]]+Table2[[#This Row],[Rank Sharpe]])/3</f>
        <v>317.66666666666669</v>
      </c>
    </row>
    <row r="299" spans="1:48" x14ac:dyDescent="0.3">
      <c r="A299" t="s">
        <v>323</v>
      </c>
      <c r="B299" t="s">
        <v>324</v>
      </c>
      <c r="C299" t="s">
        <v>3142</v>
      </c>
      <c r="D299" t="s">
        <v>141</v>
      </c>
      <c r="E299">
        <v>79425.581767424999</v>
      </c>
      <c r="F299">
        <v>2856.45</v>
      </c>
      <c r="G299">
        <v>46.971933305677197</v>
      </c>
      <c r="H299">
        <f>(Table2[[#This Row],[1Y Return vs Nifty]]-AVERAGE(Table2[1Y Return vs Nifty]))/_xlfn.STDEV.P(Table2[1Y Return vs Nifty])</f>
        <v>0.37518474284882802</v>
      </c>
      <c r="I299">
        <v>-4.31273107997223</v>
      </c>
      <c r="J299">
        <f>(Table2[[#This Row],[1M Return vs Nifty]]-AVERAGE(Table2[1M Return vs Nifty]))/_xlfn.STDEV.P(Table2[1M Return vs Nifty])</f>
        <v>-0.53687576050151187</v>
      </c>
      <c r="K299">
        <v>5.5154387283432396</v>
      </c>
      <c r="L299">
        <f>(Table2[[#This Row],[6M Return vs Nifty]]-AVERAGE(Table2[6M Return vs Nifty]))/_xlfn.STDEV.P(Table2[6M Return vs Nifty])</f>
        <v>-0.23926855370332462</v>
      </c>
      <c r="M299">
        <v>0.98511325827562701</v>
      </c>
      <c r="N299">
        <f>(Table2[[#This Row],[1W Return vs Nifty]]-AVERAGE(Table2[1W Return vs Nifty]))/_xlfn.STDEV.P(Table2[1W Return vs Nifty])</f>
        <v>-0.28114333528948765</v>
      </c>
      <c r="O299">
        <v>2919.06</v>
      </c>
      <c r="P299">
        <v>2962.60012266891</v>
      </c>
      <c r="Q299">
        <v>2602.1291838645302</v>
      </c>
      <c r="R299">
        <v>36.473809981659201</v>
      </c>
      <c r="S299" s="1">
        <f>(Table2[[#This Row],[Close Price]]-Table2[[#This Row],[20D EMA]])/Table2[[#This Row],[20D EMA]]</f>
        <v>-2.1448685535754703E-2</v>
      </c>
      <c r="T299" s="1">
        <f>(Table2[[#This Row],[Close Price]]-Table2[[#This Row],[50D EMA]])/Table2[[#This Row],[50D EMA]]</f>
        <v>-3.5830054098992939E-2</v>
      </c>
      <c r="U299" s="1">
        <f>(Table2[[#This Row],[Close Price]]-Table2[[#This Row],[200D EMA]])/Table2[[#This Row],[200D EMA]]</f>
        <v>9.7735661131845578E-2</v>
      </c>
      <c r="V299">
        <v>0.59961549915816703</v>
      </c>
      <c r="W299">
        <v>2840.6</v>
      </c>
      <c r="X299">
        <v>2893.7</v>
      </c>
      <c r="Y299">
        <v>2840.6</v>
      </c>
      <c r="Z299">
        <v>2947.7</v>
      </c>
      <c r="AA299">
        <v>2840.6</v>
      </c>
      <c r="AB299">
        <v>2947.7</v>
      </c>
      <c r="AC299" s="1">
        <f>(Table2[[#This Row],[Close Price]]/Table2[[#This Row],[Day Low]])-1</f>
        <v>5.5798070830106461E-3</v>
      </c>
      <c r="AD299" s="1">
        <f>(Table2[[#This Row],[Day High]]/Table2[[#This Row],[Close Price]])-1</f>
        <v>1.3040662360622512E-2</v>
      </c>
      <c r="AE299" s="1">
        <f>(Table2[[#This Row],[Close Price]]/Table2[[#This Row],[Current Week Low]])-1</f>
        <v>5.5798070830106461E-3</v>
      </c>
      <c r="AF299" s="1">
        <f>(Table2[[#This Row],[Current Week High]]/Table2[[#This Row],[Close Price]])-1</f>
        <v>3.1945246722330234E-2</v>
      </c>
      <c r="AG299" s="1">
        <f>(Table2[[#This Row],[Close Price]]/Table2[[#This Row],[Current Month Low]])-1</f>
        <v>5.5798070830106461E-3</v>
      </c>
      <c r="AH299" s="1">
        <f>(Table2[[#This Row],[Current Month High]]/Table2[[#This Row],[Close Price]])-1</f>
        <v>3.1945246722330234E-2</v>
      </c>
      <c r="AI299">
        <v>19.123387421449699</v>
      </c>
      <c r="AJ299">
        <v>86.452349869451695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0.03</v>
      </c>
      <c r="AM299" t="s">
        <v>3176</v>
      </c>
      <c r="AN299">
        <v>-2.31</v>
      </c>
      <c r="AO299" t="s">
        <v>3174</v>
      </c>
      <c r="AP299">
        <v>5.9781594843985E-2</v>
      </c>
      <c r="AQ299">
        <f>(Table2[[#This Row],[Sharpe Ratio]]-AVERAGE(Table2[Sharpe Ratio]))/_xlfn.STDEV.P(Table2[Sharpe Ratio])</f>
        <v>-3.9096593288551529E-2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198</v>
      </c>
      <c r="AT299">
        <f>_xlfn.RANK.AVG(Table2[[#This Row],[6M Return vs Nifty Z-Score]],Table2[6M Return vs Nifty Z-Score])</f>
        <v>397</v>
      </c>
      <c r="AU299">
        <f>_xlfn.RANK.AVG(Table2[[#This Row],[Sharpe Ratio Z-Score]],Table2[Sharpe Ratio Z-Score])</f>
        <v>362</v>
      </c>
      <c r="AV299">
        <f>(Table2[[#This Row],[Rank 1Y]]+Table2[[#This Row],[Rank 6M]]+Table2[[#This Row],[Rank Sharpe]])/3</f>
        <v>319</v>
      </c>
    </row>
    <row r="300" spans="1:48" x14ac:dyDescent="0.3">
      <c r="A300" t="s">
        <v>584</v>
      </c>
      <c r="B300" t="s">
        <v>585</v>
      </c>
      <c r="C300" t="s">
        <v>3127</v>
      </c>
      <c r="D300" t="s">
        <v>18</v>
      </c>
      <c r="E300">
        <v>34563.000481217001</v>
      </c>
      <c r="F300">
        <v>197.21</v>
      </c>
      <c r="G300">
        <v>79.453537703234204</v>
      </c>
      <c r="H300">
        <f>(Table2[[#This Row],[1Y Return vs Nifty]]-AVERAGE(Table2[1Y Return vs Nifty]))/_xlfn.STDEV.P(Table2[1Y Return vs Nifty])</f>
        <v>0.92520593513114291</v>
      </c>
      <c r="I300">
        <v>-8.3422127831898205</v>
      </c>
      <c r="J300">
        <f>(Table2[[#This Row],[1M Return vs Nifty]]-AVERAGE(Table2[1M Return vs Nifty]))/_xlfn.STDEV.P(Table2[1M Return vs Nifty])</f>
        <v>-0.88487051427030528</v>
      </c>
      <c r="K300">
        <v>-26.519303784015801</v>
      </c>
      <c r="L300">
        <f>(Table2[[#This Row],[6M Return vs Nifty]]-AVERAGE(Table2[6M Return vs Nifty]))/_xlfn.STDEV.P(Table2[6M Return vs Nifty])</f>
        <v>-1.281094040135947</v>
      </c>
      <c r="M300">
        <v>-2.6011020337843598</v>
      </c>
      <c r="N300">
        <f>(Table2[[#This Row],[1W Return vs Nifty]]-AVERAGE(Table2[1W Return vs Nifty]))/_xlfn.STDEV.P(Table2[1W Return vs Nifty])</f>
        <v>-0.95147700523651657</v>
      </c>
      <c r="O300">
        <v>206.86</v>
      </c>
      <c r="P300">
        <v>211.22736684261099</v>
      </c>
      <c r="Q300">
        <v>191.949503863281</v>
      </c>
      <c r="R300">
        <v>23.302119640838701</v>
      </c>
      <c r="S300" s="1">
        <f>(Table2[[#This Row],[Close Price]]-Table2[[#This Row],[20D EMA]])/Table2[[#This Row],[20D EMA]]</f>
        <v>-4.6649908150439935E-2</v>
      </c>
      <c r="T300" s="1">
        <f>(Table2[[#This Row],[Close Price]]-Table2[[#This Row],[50D EMA]])/Table2[[#This Row],[50D EMA]]</f>
        <v>-6.636150917440331E-2</v>
      </c>
      <c r="U300" s="1">
        <f>(Table2[[#This Row],[Close Price]]-Table2[[#This Row],[200D EMA]])/Table2[[#This Row],[200D EMA]]</f>
        <v>2.7405625077655229E-2</v>
      </c>
      <c r="V300">
        <v>0.36142278901420499</v>
      </c>
      <c r="W300">
        <v>196.15</v>
      </c>
      <c r="X300">
        <v>202.89</v>
      </c>
      <c r="Y300">
        <v>196.15</v>
      </c>
      <c r="Z300">
        <v>210.35</v>
      </c>
      <c r="AA300">
        <v>196.15</v>
      </c>
      <c r="AB300">
        <v>210.35</v>
      </c>
      <c r="AC300" s="1">
        <f>(Table2[[#This Row],[Close Price]]/Table2[[#This Row],[Day Low]])-1</f>
        <v>5.4040275299516161E-3</v>
      </c>
      <c r="AD300" s="1">
        <f>(Table2[[#This Row],[Day High]]/Table2[[#This Row],[Close Price]])-1</f>
        <v>2.8801784899345817E-2</v>
      </c>
      <c r="AE300" s="1">
        <f>(Table2[[#This Row],[Close Price]]/Table2[[#This Row],[Current Week Low]])-1</f>
        <v>5.4040275299516161E-3</v>
      </c>
      <c r="AF300" s="1">
        <f>(Table2[[#This Row],[Current Week High]]/Table2[[#This Row],[Close Price]])-1</f>
        <v>6.6629481263627444E-2</v>
      </c>
      <c r="AG300" s="1">
        <f>(Table2[[#This Row],[Close Price]]/Table2[[#This Row],[Current Month Low]])-1</f>
        <v>5.4040275299516161E-3</v>
      </c>
      <c r="AH300" s="1">
        <f>(Table2[[#This Row],[Current Month High]]/Table2[[#This Row],[Close Price]])-1</f>
        <v>6.6629481263627444E-2</v>
      </c>
      <c r="AI300">
        <v>46.671061305207601</v>
      </c>
      <c r="AJ300">
        <v>130.92505854800899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-0.12</v>
      </c>
      <c r="AM300" t="s">
        <v>3174</v>
      </c>
      <c r="AN300">
        <v>-7.52</v>
      </c>
      <c r="AO300" t="s">
        <v>3174</v>
      </c>
      <c r="AP300">
        <v>0.130317605283153</v>
      </c>
      <c r="AQ300">
        <f>(Table2[[#This Row],[Sharpe Ratio]]-AVERAGE(Table2[Sharpe Ratio]))/_xlfn.STDEV.P(Table2[Sharpe Ratio])</f>
        <v>0.78162074953899419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107</v>
      </c>
      <c r="AT300">
        <f>_xlfn.RANK.AVG(Table2[[#This Row],[6M Return vs Nifty Z-Score]],Table2[6M Return vs Nifty Z-Score])</f>
        <v>701</v>
      </c>
      <c r="AU300">
        <f>_xlfn.RANK.AVG(Table2[[#This Row],[Sharpe Ratio Z-Score]],Table2[Sharpe Ratio Z-Score])</f>
        <v>158</v>
      </c>
      <c r="AV300">
        <f>(Table2[[#This Row],[Rank 1Y]]+Table2[[#This Row],[Rank 6M]]+Table2[[#This Row],[Rank Sharpe]])/3</f>
        <v>322</v>
      </c>
    </row>
    <row r="301" spans="1:48" x14ac:dyDescent="0.3">
      <c r="A301" t="s">
        <v>670</v>
      </c>
      <c r="B301" t="s">
        <v>671</v>
      </c>
      <c r="C301" t="s">
        <v>3140</v>
      </c>
      <c r="D301" t="s">
        <v>255</v>
      </c>
      <c r="E301">
        <v>27865.532197640001</v>
      </c>
      <c r="F301">
        <v>3704.6</v>
      </c>
      <c r="G301">
        <v>-7.9042995233621998</v>
      </c>
      <c r="H301">
        <f>(Table2[[#This Row],[1Y Return vs Nifty]]-AVERAGE(Table2[1Y Return vs Nifty]))/_xlfn.STDEV.P(Table2[1Y Return vs Nifty])</f>
        <v>-0.55405171478318105</v>
      </c>
      <c r="I301">
        <v>-13.174130685976699</v>
      </c>
      <c r="J301">
        <f>(Table2[[#This Row],[1M Return vs Nifty]]-AVERAGE(Table2[1M Return vs Nifty]))/_xlfn.STDEV.P(Table2[1M Return vs Nifty])</f>
        <v>-1.3021653935270245</v>
      </c>
      <c r="K301">
        <v>30.098584904603399</v>
      </c>
      <c r="L301">
        <f>(Table2[[#This Row],[6M Return vs Nifty]]-AVERAGE(Table2[6M Return vs Nifty]))/_xlfn.STDEV.P(Table2[6M Return vs Nifty])</f>
        <v>0.56021807283177594</v>
      </c>
      <c r="M301">
        <v>3.8879607423165901</v>
      </c>
      <c r="N301">
        <f>(Table2[[#This Row],[1W Return vs Nifty]]-AVERAGE(Table2[1W Return vs Nifty]))/_xlfn.STDEV.P(Table2[1W Return vs Nifty])</f>
        <v>0.26145554648482211</v>
      </c>
      <c r="O301">
        <v>3820.91</v>
      </c>
      <c r="P301">
        <v>3902.5512783373701</v>
      </c>
      <c r="Q301">
        <v>3599.7283871632799</v>
      </c>
      <c r="R301">
        <v>38.8300939764978</v>
      </c>
      <c r="S301" s="1">
        <f>(Table2[[#This Row],[Close Price]]-Table2[[#This Row],[20D EMA]])/Table2[[#This Row],[20D EMA]]</f>
        <v>-3.0440392471950385E-2</v>
      </c>
      <c r="T301" s="1">
        <f>(Table2[[#This Row],[Close Price]]-Table2[[#This Row],[50D EMA]])/Table2[[#This Row],[50D EMA]]</f>
        <v>-5.0723556007111516E-2</v>
      </c>
      <c r="U301" s="1">
        <f>(Table2[[#This Row],[Close Price]]-Table2[[#This Row],[200D EMA]])/Table2[[#This Row],[200D EMA]]</f>
        <v>2.9133201607847634E-2</v>
      </c>
      <c r="V301">
        <v>0.75319966869256905</v>
      </c>
      <c r="W301">
        <v>3684.55</v>
      </c>
      <c r="X301">
        <v>3848.3</v>
      </c>
      <c r="Y301">
        <v>3684.55</v>
      </c>
      <c r="Z301">
        <v>3935.4</v>
      </c>
      <c r="AA301">
        <v>3684.55</v>
      </c>
      <c r="AB301">
        <v>3935.4</v>
      </c>
      <c r="AC301" s="1">
        <f>(Table2[[#This Row],[Close Price]]/Table2[[#This Row],[Day Low]])-1</f>
        <v>5.4416414487521436E-3</v>
      </c>
      <c r="AD301" s="1">
        <f>(Table2[[#This Row],[Day High]]/Table2[[#This Row],[Close Price]])-1</f>
        <v>3.8789612913674887E-2</v>
      </c>
      <c r="AE301" s="1">
        <f>(Table2[[#This Row],[Close Price]]/Table2[[#This Row],[Current Week Low]])-1</f>
        <v>5.4416414487521436E-3</v>
      </c>
      <c r="AF301" s="1">
        <f>(Table2[[#This Row],[Current Week High]]/Table2[[#This Row],[Close Price]])-1</f>
        <v>6.2300923176591416E-2</v>
      </c>
      <c r="AG301" s="1">
        <f>(Table2[[#This Row],[Close Price]]/Table2[[#This Row],[Current Month Low]])-1</f>
        <v>5.4416414487521436E-3</v>
      </c>
      <c r="AH301" s="1">
        <f>(Table2[[#This Row],[Current Month High]]/Table2[[#This Row],[Close Price]])-1</f>
        <v>6.2300923176591416E-2</v>
      </c>
      <c r="AI301">
        <v>30.051827457755198</v>
      </c>
      <c r="AJ301">
        <v>46.745890275302003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-0.2</v>
      </c>
      <c r="AM301" t="s">
        <v>3174</v>
      </c>
      <c r="AN301">
        <v>-0.2</v>
      </c>
      <c r="AO301" t="s">
        <v>3174</v>
      </c>
      <c r="AP301">
        <v>8.0523241788573993E-2</v>
      </c>
      <c r="AQ301">
        <f>(Table2[[#This Row],[Sharpe Ratio]]-AVERAGE(Table2[Sharpe Ratio]))/_xlfn.STDEV.P(Table2[Sharpe Ratio])</f>
        <v>0.20224154393018501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508</v>
      </c>
      <c r="AT301">
        <f>_xlfn.RANK.AVG(Table2[[#This Row],[6M Return vs Nifty Z-Score]],Table2[6M Return vs Nifty Z-Score])</f>
        <v>173</v>
      </c>
      <c r="AU301">
        <f>_xlfn.RANK.AVG(Table2[[#This Row],[Sharpe Ratio Z-Score]],Table2[Sharpe Ratio Z-Score])</f>
        <v>289</v>
      </c>
      <c r="AV301">
        <f>(Table2[[#This Row],[Rank 1Y]]+Table2[[#This Row],[Rank 6M]]+Table2[[#This Row],[Rank Sharpe]])/3</f>
        <v>323.33333333333331</v>
      </c>
    </row>
    <row r="302" spans="1:48" x14ac:dyDescent="0.3">
      <c r="A302" t="s">
        <v>1336</v>
      </c>
      <c r="B302" t="s">
        <v>1337</v>
      </c>
      <c r="C302" t="s">
        <v>3142</v>
      </c>
      <c r="D302" t="s">
        <v>141</v>
      </c>
      <c r="E302">
        <v>8600.9500915850003</v>
      </c>
      <c r="F302">
        <v>587.15</v>
      </c>
      <c r="G302">
        <v>28.9348881662991</v>
      </c>
      <c r="H302">
        <f>(Table2[[#This Row],[1Y Return vs Nifty]]-AVERAGE(Table2[1Y Return vs Nifty]))/_xlfn.STDEV.P(Table2[1Y Return vs Nifty])</f>
        <v>6.9757801759771754E-2</v>
      </c>
      <c r="I302">
        <v>3.6703927179601599</v>
      </c>
      <c r="J302">
        <f>(Table2[[#This Row],[1M Return vs Nifty]]-AVERAGE(Table2[1M Return vs Nifty]))/_xlfn.STDEV.P(Table2[1M Return vs Nifty])</f>
        <v>0.15256407444027278</v>
      </c>
      <c r="K302">
        <v>17.240384908380999</v>
      </c>
      <c r="L302">
        <f>(Table2[[#This Row],[6M Return vs Nifty]]-AVERAGE(Table2[6M Return vs Nifty]))/_xlfn.STDEV.P(Table2[6M Return vs Nifty])</f>
        <v>0.14204706800649439</v>
      </c>
      <c r="M302">
        <v>2.53363814886883</v>
      </c>
      <c r="N302">
        <f>(Table2[[#This Row],[1W Return vs Nifty]]-AVERAGE(Table2[1W Return vs Nifty]))/_xlfn.STDEV.P(Table2[1W Return vs Nifty])</f>
        <v>8.3062064638745967E-3</v>
      </c>
      <c r="O302">
        <v>583.37</v>
      </c>
      <c r="P302">
        <v>572.57579819973603</v>
      </c>
      <c r="Q302">
        <v>501.46202736072303</v>
      </c>
      <c r="R302">
        <v>53.764461479334699</v>
      </c>
      <c r="S302" s="1">
        <f>(Table2[[#This Row],[Close Price]]-Table2[[#This Row],[20D EMA]])/Table2[[#This Row],[20D EMA]]</f>
        <v>6.4795927113152421E-3</v>
      </c>
      <c r="T302" s="1">
        <f>(Table2[[#This Row],[Close Price]]-Table2[[#This Row],[50D EMA]])/Table2[[#This Row],[50D EMA]]</f>
        <v>2.5453751007442894E-2</v>
      </c>
      <c r="U302" s="1">
        <f>(Table2[[#This Row],[Close Price]]-Table2[[#This Row],[200D EMA]])/Table2[[#This Row],[200D EMA]]</f>
        <v>0.17087629364533705</v>
      </c>
      <c r="V302">
        <v>0.64833364806997396</v>
      </c>
      <c r="W302">
        <v>580.5</v>
      </c>
      <c r="X302">
        <v>593.5</v>
      </c>
      <c r="Y302">
        <v>551.04999999999995</v>
      </c>
      <c r="Z302">
        <v>619</v>
      </c>
      <c r="AA302">
        <v>551.04999999999995</v>
      </c>
      <c r="AB302">
        <v>619</v>
      </c>
      <c r="AC302" s="1">
        <f>(Table2[[#This Row],[Close Price]]/Table2[[#This Row],[Day Low]])-1</f>
        <v>1.145564168819968E-2</v>
      </c>
      <c r="AD302" s="1">
        <f>(Table2[[#This Row],[Day High]]/Table2[[#This Row],[Close Price]])-1</f>
        <v>1.0814953589372456E-2</v>
      </c>
      <c r="AE302" s="1">
        <f>(Table2[[#This Row],[Close Price]]/Table2[[#This Row],[Current Week Low]])-1</f>
        <v>6.5511296615552217E-2</v>
      </c>
      <c r="AF302" s="1">
        <f>(Table2[[#This Row],[Current Week High]]/Table2[[#This Row],[Close Price]])-1</f>
        <v>5.4245082176615833E-2</v>
      </c>
      <c r="AG302" s="1">
        <f>(Table2[[#This Row],[Close Price]]/Table2[[#This Row],[Current Month Low]])-1</f>
        <v>6.5511296615552217E-2</v>
      </c>
      <c r="AH302" s="1">
        <f>(Table2[[#This Row],[Current Month High]]/Table2[[#This Row],[Close Price]])-1</f>
        <v>5.4245082176615833E-2</v>
      </c>
      <c r="AI302">
        <v>19.049646597973201</v>
      </c>
      <c r="AJ302">
        <v>61.950075851606599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0.06</v>
      </c>
      <c r="AM302" t="s">
        <v>3176</v>
      </c>
      <c r="AN302">
        <v>-6.47</v>
      </c>
      <c r="AO302" t="s">
        <v>3174</v>
      </c>
      <c r="AP302">
        <v>3.6476949631862002E-2</v>
      </c>
      <c r="AQ302">
        <f>(Table2[[#This Row],[Sharpe Ratio]]-AVERAGE(Table2[Sharpe Ratio]))/_xlfn.STDEV.P(Table2[Sharpe Ratio])</f>
        <v>-0.31025633672949171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6.2418813940921809E-2</v>
      </c>
      <c r="AS302">
        <f>_xlfn.RANK.AVG(Table2[[#This Row],[1Y Return vs Nifty Z-Score]],Table2[1Y Return vs Nifty Z-Score])</f>
        <v>271</v>
      </c>
      <c r="AT302">
        <f>_xlfn.RANK.AVG(Table2[[#This Row],[6M Return vs Nifty Z-Score]],Table2[6M Return vs Nifty Z-Score])</f>
        <v>281</v>
      </c>
      <c r="AU302">
        <f>_xlfn.RANK.AVG(Table2[[#This Row],[Sharpe Ratio Z-Score]],Table2[Sharpe Ratio Z-Score])</f>
        <v>420</v>
      </c>
      <c r="AV302">
        <f>(Table2[[#This Row],[Rank 1Y]]+Table2[[#This Row],[Rank 6M]]+Table2[[#This Row],[Rank Sharpe]])/3</f>
        <v>324</v>
      </c>
    </row>
    <row r="303" spans="1:48" x14ac:dyDescent="0.3">
      <c r="A303" t="s">
        <v>928</v>
      </c>
      <c r="B303" t="s">
        <v>929</v>
      </c>
      <c r="C303" t="s">
        <v>3129</v>
      </c>
      <c r="D303" t="s">
        <v>215</v>
      </c>
      <c r="E303">
        <v>16505.402574600001</v>
      </c>
      <c r="F303">
        <v>1295.4000000000001</v>
      </c>
      <c r="G303">
        <v>35.306470412916603</v>
      </c>
      <c r="H303">
        <f>(Table2[[#This Row],[1Y Return vs Nifty]]-AVERAGE(Table2[1Y Return vs Nifty]))/_xlfn.STDEV.P(Table2[1Y Return vs Nifty])</f>
        <v>0.17764980183206402</v>
      </c>
      <c r="I303">
        <v>24.164196985525901</v>
      </c>
      <c r="J303">
        <f>(Table2[[#This Row],[1M Return vs Nifty]]-AVERAGE(Table2[1M Return vs Nifty]))/_xlfn.STDEV.P(Table2[1M Return vs Nifty])</f>
        <v>1.9224533294733976</v>
      </c>
      <c r="K303">
        <v>37.312057786161098</v>
      </c>
      <c r="L303">
        <f>(Table2[[#This Row],[6M Return vs Nifty]]-AVERAGE(Table2[6M Return vs Nifty]))/_xlfn.STDEV.P(Table2[6M Return vs Nifty])</f>
        <v>0.79481274425134529</v>
      </c>
      <c r="M303">
        <v>14.809583730196101</v>
      </c>
      <c r="N303">
        <f>(Table2[[#This Row],[1W Return vs Nifty]]-AVERAGE(Table2[1W Return vs Nifty]))/_xlfn.STDEV.P(Table2[1W Return vs Nifty])</f>
        <v>2.3029201611308987</v>
      </c>
      <c r="O303">
        <v>1146.26</v>
      </c>
      <c r="P303">
        <v>1079.1514414355599</v>
      </c>
      <c r="Q303">
        <v>952.77830164169802</v>
      </c>
      <c r="R303">
        <v>83.953853902516101</v>
      </c>
      <c r="S303" s="1">
        <f>(Table2[[#This Row],[Close Price]]-Table2[[#This Row],[20D EMA]])/Table2[[#This Row],[20D EMA]]</f>
        <v>0.13011009718562988</v>
      </c>
      <c r="T303" s="1">
        <f>(Table2[[#This Row],[Close Price]]-Table2[[#This Row],[50D EMA]])/Table2[[#This Row],[50D EMA]]</f>
        <v>0.20038759182564012</v>
      </c>
      <c r="U303" s="1">
        <f>(Table2[[#This Row],[Close Price]]-Table2[[#This Row],[200D EMA]])/Table2[[#This Row],[200D EMA]]</f>
        <v>0.35960275099458389</v>
      </c>
      <c r="V303">
        <v>1.6896581999466</v>
      </c>
      <c r="W303">
        <v>1258.0999999999999</v>
      </c>
      <c r="X303">
        <v>1319</v>
      </c>
      <c r="Y303">
        <v>1145.3</v>
      </c>
      <c r="Z303">
        <v>1319</v>
      </c>
      <c r="AA303">
        <v>1145.3</v>
      </c>
      <c r="AB303">
        <v>1319</v>
      </c>
      <c r="AC303" s="1">
        <f>(Table2[[#This Row],[Close Price]]/Table2[[#This Row],[Day Low]])-1</f>
        <v>2.9647881726412972E-2</v>
      </c>
      <c r="AD303" s="1">
        <f>(Table2[[#This Row],[Day High]]/Table2[[#This Row],[Close Price]])-1</f>
        <v>1.8218310946425786E-2</v>
      </c>
      <c r="AE303" s="1">
        <f>(Table2[[#This Row],[Close Price]]/Table2[[#This Row],[Current Week Low]])-1</f>
        <v>0.1310573648825637</v>
      </c>
      <c r="AF303" s="1">
        <f>(Table2[[#This Row],[Current Week High]]/Table2[[#This Row],[Close Price]])-1</f>
        <v>1.8218310946425786E-2</v>
      </c>
      <c r="AG303" s="1">
        <f>(Table2[[#This Row],[Close Price]]/Table2[[#This Row],[Current Month Low]])-1</f>
        <v>0.1310573648825637</v>
      </c>
      <c r="AH303" s="1">
        <f>(Table2[[#This Row],[Current Month High]]/Table2[[#This Row],[Close Price]])-1</f>
        <v>1.8218310946425786E-2</v>
      </c>
      <c r="AI303">
        <v>1.82183109464257</v>
      </c>
      <c r="AJ303">
        <v>74.817813765182194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0.23</v>
      </c>
      <c r="AM303" t="s">
        <v>3176</v>
      </c>
      <c r="AN303">
        <v>12.56</v>
      </c>
      <c r="AO303" t="s">
        <v>3176</v>
      </c>
      <c r="AP303">
        <v>-9.2744487255490005E-3</v>
      </c>
      <c r="AQ303">
        <f>(Table2[[#This Row],[Sharpe Ratio]]-AVERAGE(Table2[Sharpe Ratio]))/_xlfn.STDEV.P(Table2[Sharpe Ratio])</f>
        <v>-0.84259387406330588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4.3552421626243998</v>
      </c>
      <c r="AS303">
        <f>_xlfn.RANK.AVG(Table2[[#This Row],[1Y Return vs Nifty Z-Score]],Table2[1Y Return vs Nifty Z-Score])</f>
        <v>247</v>
      </c>
      <c r="AT303">
        <f>_xlfn.RANK.AVG(Table2[[#This Row],[6M Return vs Nifty Z-Score]],Table2[6M Return vs Nifty Z-Score])</f>
        <v>135</v>
      </c>
      <c r="AU303">
        <f>_xlfn.RANK.AVG(Table2[[#This Row],[Sharpe Ratio Z-Score]],Table2[Sharpe Ratio Z-Score])</f>
        <v>593</v>
      </c>
      <c r="AV303">
        <f>(Table2[[#This Row],[Rank 1Y]]+Table2[[#This Row],[Rank 6M]]+Table2[[#This Row],[Rank Sharpe]])/3</f>
        <v>325</v>
      </c>
    </row>
    <row r="304" spans="1:48" x14ac:dyDescent="0.3">
      <c r="A304" t="s">
        <v>525</v>
      </c>
      <c r="B304" t="s">
        <v>526</v>
      </c>
      <c r="C304" t="s">
        <v>3140</v>
      </c>
      <c r="D304" t="s">
        <v>527</v>
      </c>
      <c r="E304">
        <v>40037.5935063</v>
      </c>
      <c r="F304">
        <v>3687</v>
      </c>
      <c r="G304">
        <v>-9.7630210241456901</v>
      </c>
      <c r="H304">
        <f>(Table2[[#This Row],[1Y Return vs Nifty]]-AVERAGE(Table2[1Y Return vs Nifty]))/_xlfn.STDEV.P(Table2[1Y Return vs Nifty])</f>
        <v>-0.58552602878161775</v>
      </c>
      <c r="I304">
        <v>-5.4193610214159502</v>
      </c>
      <c r="J304">
        <f>(Table2[[#This Row],[1M Return vs Nifty]]-AVERAGE(Table2[1M Return vs Nifty]))/_xlfn.STDEV.P(Table2[1M Return vs Nifty])</f>
        <v>-0.63244671536609742</v>
      </c>
      <c r="K304">
        <v>19.1464806417445</v>
      </c>
      <c r="L304">
        <f>(Table2[[#This Row],[6M Return vs Nifty]]-AVERAGE(Table2[6M Return vs Nifty]))/_xlfn.STDEV.P(Table2[6M Return vs Nifty])</f>
        <v>0.20403661307096443</v>
      </c>
      <c r="M304">
        <v>-0.97674469745151604</v>
      </c>
      <c r="N304">
        <f>(Table2[[#This Row],[1W Return vs Nifty]]-AVERAGE(Table2[1W Return vs Nifty]))/_xlfn.STDEV.P(Table2[1W Return vs Nifty])</f>
        <v>-0.64785289851315431</v>
      </c>
      <c r="O304">
        <v>3806.25</v>
      </c>
      <c r="P304">
        <v>3850.6989767810801</v>
      </c>
      <c r="Q304">
        <v>3478.58377012441</v>
      </c>
      <c r="R304">
        <v>27.842074711594901</v>
      </c>
      <c r="S304" s="1">
        <f>(Table2[[#This Row],[Close Price]]-Table2[[#This Row],[20D EMA]])/Table2[[#This Row],[20D EMA]]</f>
        <v>-3.1330049261083744E-2</v>
      </c>
      <c r="T304" s="1">
        <f>(Table2[[#This Row],[Close Price]]-Table2[[#This Row],[50D EMA]])/Table2[[#This Row],[50D EMA]]</f>
        <v>-4.2511496683628379E-2</v>
      </c>
      <c r="U304" s="1">
        <f>(Table2[[#This Row],[Close Price]]-Table2[[#This Row],[200D EMA]])/Table2[[#This Row],[200D EMA]]</f>
        <v>5.9914104028645006E-2</v>
      </c>
      <c r="V304">
        <v>0.492545452952595</v>
      </c>
      <c r="W304">
        <v>3675</v>
      </c>
      <c r="X304">
        <v>3755.5</v>
      </c>
      <c r="Y304">
        <v>3675</v>
      </c>
      <c r="Z304">
        <v>3860</v>
      </c>
      <c r="AA304">
        <v>3675</v>
      </c>
      <c r="AB304">
        <v>3860</v>
      </c>
      <c r="AC304" s="1">
        <f>(Table2[[#This Row],[Close Price]]/Table2[[#This Row],[Day Low]])-1</f>
        <v>3.2653061224490187E-3</v>
      </c>
      <c r="AD304" s="1">
        <f>(Table2[[#This Row],[Day High]]/Table2[[#This Row],[Close Price]])-1</f>
        <v>1.8578790344453422E-2</v>
      </c>
      <c r="AE304" s="1">
        <f>(Table2[[#This Row],[Close Price]]/Table2[[#This Row],[Current Week Low]])-1</f>
        <v>3.2653061224490187E-3</v>
      </c>
      <c r="AF304" s="1">
        <f>(Table2[[#This Row],[Current Week High]]/Table2[[#This Row],[Close Price]])-1</f>
        <v>4.6921616490371632E-2</v>
      </c>
      <c r="AG304" s="1">
        <f>(Table2[[#This Row],[Close Price]]/Table2[[#This Row],[Current Month Low]])-1</f>
        <v>3.2653061224490187E-3</v>
      </c>
      <c r="AH304" s="1">
        <f>(Table2[[#This Row],[Current Month High]]/Table2[[#This Row],[Close Price]])-1</f>
        <v>4.6921616490371632E-2</v>
      </c>
      <c r="AI304">
        <v>19.597233523189502</v>
      </c>
      <c r="AJ304">
        <v>39.216130493883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-0.13</v>
      </c>
      <c r="AM304" t="s">
        <v>3174</v>
      </c>
      <c r="AN304">
        <v>-2.65</v>
      </c>
      <c r="AO304" t="s">
        <v>3174</v>
      </c>
      <c r="AP304">
        <v>0.116658114341576</v>
      </c>
      <c r="AQ304">
        <f>(Table2[[#This Row],[Sharpe Ratio]]-AVERAGE(Table2[Sharpe Ratio]))/_xlfn.STDEV.P(Table2[Sharpe Ratio])</f>
        <v>0.6226865960456337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520</v>
      </c>
      <c r="AT304">
        <f>_xlfn.RANK.AVG(Table2[[#This Row],[6M Return vs Nifty Z-Score]],Table2[6M Return vs Nifty Z-Score])</f>
        <v>264</v>
      </c>
      <c r="AU304">
        <f>_xlfn.RANK.AVG(Table2[[#This Row],[Sharpe Ratio Z-Score]],Table2[Sharpe Ratio Z-Score])</f>
        <v>193</v>
      </c>
      <c r="AV304">
        <f>(Table2[[#This Row],[Rank 1Y]]+Table2[[#This Row],[Rank 6M]]+Table2[[#This Row],[Rank Sharpe]])/3</f>
        <v>325.66666666666669</v>
      </c>
    </row>
    <row r="305" spans="1:48" x14ac:dyDescent="0.3">
      <c r="A305" t="s">
        <v>393</v>
      </c>
      <c r="B305" t="s">
        <v>394</v>
      </c>
      <c r="C305" t="s">
        <v>3134</v>
      </c>
      <c r="D305" t="s">
        <v>202</v>
      </c>
      <c r="E305">
        <v>60409.805418299999</v>
      </c>
      <c r="F305">
        <v>3864.9</v>
      </c>
      <c r="G305">
        <v>-13.813861474269499</v>
      </c>
      <c r="H305">
        <f>(Table2[[#This Row],[1Y Return vs Nifty]]-AVERAGE(Table2[1Y Return vs Nifty]))/_xlfn.STDEV.P(Table2[1Y Return vs Nifty])</f>
        <v>-0.65412018031589669</v>
      </c>
      <c r="I305">
        <v>-3.7756756778415901</v>
      </c>
      <c r="J305">
        <f>(Table2[[#This Row],[1M Return vs Nifty]]-AVERAGE(Table2[1M Return vs Nifty]))/_xlfn.STDEV.P(Table2[1M Return vs Nifty])</f>
        <v>-0.49049449457457728</v>
      </c>
      <c r="K305">
        <v>25.062304974139501</v>
      </c>
      <c r="L305">
        <f>(Table2[[#This Row],[6M Return vs Nifty]]-AVERAGE(Table2[6M Return vs Nifty]))/_xlfn.STDEV.P(Table2[6M Return vs Nifty])</f>
        <v>0.39642949902500557</v>
      </c>
      <c r="M305">
        <v>2.3382563930072</v>
      </c>
      <c r="N305">
        <f>(Table2[[#This Row],[1W Return vs Nifty]]-AVERAGE(Table2[1W Return vs Nifty]))/_xlfn.STDEV.P(Table2[1W Return vs Nifty])</f>
        <v>-2.8214459135147144E-2</v>
      </c>
      <c r="O305">
        <v>3950.75</v>
      </c>
      <c r="P305">
        <v>4033.1258243044099</v>
      </c>
      <c r="Q305">
        <v>3702.3592850064902</v>
      </c>
      <c r="R305">
        <v>42.902605003449402</v>
      </c>
      <c r="S305" s="1">
        <f>(Table2[[#This Row],[Close Price]]-Table2[[#This Row],[20D EMA]])/Table2[[#This Row],[20D EMA]]</f>
        <v>-2.1730051256090593E-2</v>
      </c>
      <c r="T305" s="1">
        <f>(Table2[[#This Row],[Close Price]]-Table2[[#This Row],[50D EMA]])/Table2[[#This Row],[50D EMA]]</f>
        <v>-4.1711028029586351E-2</v>
      </c>
      <c r="U305" s="1">
        <f>(Table2[[#This Row],[Close Price]]-Table2[[#This Row],[200D EMA]])/Table2[[#This Row],[200D EMA]]</f>
        <v>4.3901929143331374E-2</v>
      </c>
      <c r="V305">
        <v>0.47191147103613601</v>
      </c>
      <c r="W305">
        <v>3840</v>
      </c>
      <c r="X305">
        <v>4049</v>
      </c>
      <c r="Y305">
        <v>3784.05</v>
      </c>
      <c r="Z305">
        <v>4049</v>
      </c>
      <c r="AA305">
        <v>3784.05</v>
      </c>
      <c r="AB305">
        <v>4049</v>
      </c>
      <c r="AC305" s="1">
        <f>(Table2[[#This Row],[Close Price]]/Table2[[#This Row],[Day Low]])-1</f>
        <v>6.4843750000000977E-3</v>
      </c>
      <c r="AD305" s="1">
        <f>(Table2[[#This Row],[Day High]]/Table2[[#This Row],[Close Price]])-1</f>
        <v>4.7633832699423007E-2</v>
      </c>
      <c r="AE305" s="1">
        <f>(Table2[[#This Row],[Close Price]]/Table2[[#This Row],[Current Week Low]])-1</f>
        <v>2.1365996749514338E-2</v>
      </c>
      <c r="AF305" s="1">
        <f>(Table2[[#This Row],[Current Week High]]/Table2[[#This Row],[Close Price]])-1</f>
        <v>4.7633832699423007E-2</v>
      </c>
      <c r="AG305" s="1">
        <f>(Table2[[#This Row],[Close Price]]/Table2[[#This Row],[Current Month Low]])-1</f>
        <v>2.1365996749514338E-2</v>
      </c>
      <c r="AH305" s="1">
        <f>(Table2[[#This Row],[Current Month High]]/Table2[[#This Row],[Close Price]])-1</f>
        <v>4.7633832699423007E-2</v>
      </c>
      <c r="AI305">
        <v>28.101632642500402</v>
      </c>
      <c r="AJ305">
        <v>47.955746114386301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-0.18</v>
      </c>
      <c r="AM305" t="s">
        <v>3174</v>
      </c>
      <c r="AN305">
        <v>-6.22</v>
      </c>
      <c r="AO305" t="s">
        <v>3174</v>
      </c>
      <c r="AP305">
        <v>0.10387486996048099</v>
      </c>
      <c r="AQ305">
        <f>(Table2[[#This Row],[Sharpe Ratio]]-AVERAGE(Table2[Sharpe Ratio]))/_xlfn.STDEV.P(Table2[Sharpe Ratio])</f>
        <v>0.47394795466449807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550</v>
      </c>
      <c r="AT305">
        <f>_xlfn.RANK.AVG(Table2[[#This Row],[6M Return vs Nifty Z-Score]],Table2[6M Return vs Nifty Z-Score])</f>
        <v>214</v>
      </c>
      <c r="AU305">
        <f>_xlfn.RANK.AVG(Table2[[#This Row],[Sharpe Ratio Z-Score]],Table2[Sharpe Ratio Z-Score])</f>
        <v>216</v>
      </c>
      <c r="AV305">
        <f>(Table2[[#This Row],[Rank 1Y]]+Table2[[#This Row],[Rank 6M]]+Table2[[#This Row],[Rank Sharpe]])/3</f>
        <v>326.66666666666669</v>
      </c>
    </row>
    <row r="306" spans="1:48" x14ac:dyDescent="0.3">
      <c r="A306" t="s">
        <v>283</v>
      </c>
      <c r="B306" t="s">
        <v>284</v>
      </c>
      <c r="C306" t="s">
        <v>3136</v>
      </c>
      <c r="D306" t="s">
        <v>127</v>
      </c>
      <c r="E306">
        <v>95909.858272340003</v>
      </c>
      <c r="F306">
        <v>7424.9</v>
      </c>
      <c r="G306">
        <v>38.538797416107897</v>
      </c>
      <c r="H306">
        <f>(Table2[[#This Row],[1Y Return vs Nifty]]-AVERAGE(Table2[1Y Return vs Nifty]))/_xlfn.STDEV.P(Table2[1Y Return vs Nifty])</f>
        <v>0.23238380851417584</v>
      </c>
      <c r="I306">
        <v>2.8987026605558102</v>
      </c>
      <c r="J306">
        <f>(Table2[[#This Row],[1M Return vs Nifty]]-AVERAGE(Table2[1M Return vs Nifty]))/_xlfn.STDEV.P(Table2[1M Return vs Nifty])</f>
        <v>8.5919252279195113E-2</v>
      </c>
      <c r="K306">
        <v>35.694529176015202</v>
      </c>
      <c r="L306">
        <f>(Table2[[#This Row],[6M Return vs Nifty]]-AVERAGE(Table2[6M Return vs Nifty]))/_xlfn.STDEV.P(Table2[6M Return vs Nifty])</f>
        <v>0.74220790341537524</v>
      </c>
      <c r="M306">
        <v>-1.38881762629508</v>
      </c>
      <c r="N306">
        <f>(Table2[[#This Row],[1W Return vs Nifty]]-AVERAGE(Table2[1W Return vs Nifty]))/_xlfn.STDEV.P(Table2[1W Return vs Nifty])</f>
        <v>-0.72487737590275836</v>
      </c>
      <c r="O306">
        <v>7397.75</v>
      </c>
      <c r="P306">
        <v>7098.0655118786199</v>
      </c>
      <c r="Q306">
        <v>6057.2831100812</v>
      </c>
      <c r="R306">
        <v>46.905130188395198</v>
      </c>
      <c r="S306" s="1">
        <f>(Table2[[#This Row],[Close Price]]-Table2[[#This Row],[20D EMA]])/Table2[[#This Row],[20D EMA]]</f>
        <v>3.6700348078807254E-3</v>
      </c>
      <c r="T306" s="1">
        <f>(Table2[[#This Row],[Close Price]]-Table2[[#This Row],[50D EMA]])/Table2[[#This Row],[50D EMA]]</f>
        <v>4.6045572216038569E-2</v>
      </c>
      <c r="U306" s="1">
        <f>(Table2[[#This Row],[Close Price]]-Table2[[#This Row],[200D EMA]])/Table2[[#This Row],[200D EMA]]</f>
        <v>0.22578057935622334</v>
      </c>
      <c r="V306">
        <v>0.68198905292351497</v>
      </c>
      <c r="W306">
        <v>7389.7</v>
      </c>
      <c r="X306">
        <v>7500.75</v>
      </c>
      <c r="Y306">
        <v>7264.05</v>
      </c>
      <c r="Z306">
        <v>7746.5</v>
      </c>
      <c r="AA306">
        <v>7264.05</v>
      </c>
      <c r="AB306">
        <v>7746.5</v>
      </c>
      <c r="AC306" s="1">
        <f>(Table2[[#This Row],[Close Price]]/Table2[[#This Row],[Day Low]])-1</f>
        <v>4.7633868763279352E-3</v>
      </c>
      <c r="AD306" s="1">
        <f>(Table2[[#This Row],[Day High]]/Table2[[#This Row],[Close Price]])-1</f>
        <v>1.0215625799674166E-2</v>
      </c>
      <c r="AE306" s="1">
        <f>(Table2[[#This Row],[Close Price]]/Table2[[#This Row],[Current Week Low]])-1</f>
        <v>2.2143294718510953E-2</v>
      </c>
      <c r="AF306" s="1">
        <f>(Table2[[#This Row],[Current Week High]]/Table2[[#This Row],[Close Price]])-1</f>
        <v>4.3313714662823743E-2</v>
      </c>
      <c r="AG306" s="1">
        <f>(Table2[[#This Row],[Close Price]]/Table2[[#This Row],[Current Month Low]])-1</f>
        <v>2.2143294718510953E-2</v>
      </c>
      <c r="AH306" s="1">
        <f>(Table2[[#This Row],[Current Month High]]/Table2[[#This Row],[Close Price]])-1</f>
        <v>4.3313714662823743E-2</v>
      </c>
      <c r="AI306">
        <v>4.3313714662823699</v>
      </c>
      <c r="AJ306">
        <v>86.928664039979296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-0.02</v>
      </c>
      <c r="AM306" t="s">
        <v>3174</v>
      </c>
      <c r="AN306">
        <v>0.23</v>
      </c>
      <c r="AO306" t="s">
        <v>3176</v>
      </c>
      <c r="AP306">
        <v>-1.6540734567456E-2</v>
      </c>
      <c r="AQ306">
        <f>(Table2[[#This Row],[Sharpe Ratio]]-AVERAGE(Table2[Sharpe Ratio]))/_xlfn.STDEV.P(Table2[Sharpe Ratio])</f>
        <v>-0.92714028902589374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-0.59150670071990585</v>
      </c>
      <c r="AS306">
        <f>_xlfn.RANK.AVG(Table2[[#This Row],[1Y Return vs Nifty Z-Score]],Table2[1Y Return vs Nifty Z-Score])</f>
        <v>232</v>
      </c>
      <c r="AT306">
        <f>_xlfn.RANK.AVG(Table2[[#This Row],[6M Return vs Nifty Z-Score]],Table2[6M Return vs Nifty Z-Score])</f>
        <v>143</v>
      </c>
      <c r="AU306">
        <f>_xlfn.RANK.AVG(Table2[[#This Row],[Sharpe Ratio Z-Score]],Table2[Sharpe Ratio Z-Score])</f>
        <v>606</v>
      </c>
      <c r="AV306">
        <f>(Table2[[#This Row],[Rank 1Y]]+Table2[[#This Row],[Rank 6M]]+Table2[[#This Row],[Rank Sharpe]])/3</f>
        <v>327</v>
      </c>
    </row>
    <row r="307" spans="1:48" x14ac:dyDescent="0.3">
      <c r="A307" t="s">
        <v>358</v>
      </c>
      <c r="B307" t="s">
        <v>359</v>
      </c>
      <c r="C307" t="s">
        <v>3131</v>
      </c>
      <c r="D307" t="s">
        <v>360</v>
      </c>
      <c r="E307">
        <v>69541.021235565</v>
      </c>
      <c r="F307">
        <v>1921.05</v>
      </c>
      <c r="G307">
        <v>21.727293658882601</v>
      </c>
      <c r="H307">
        <f>(Table2[[#This Row],[1Y Return vs Nifty]]-AVERAGE(Table2[1Y Return vs Nifty]))/_xlfn.STDEV.P(Table2[1Y Return vs Nifty])</f>
        <v>-5.2290656066863506E-2</v>
      </c>
      <c r="I307">
        <v>9.1227605376749104</v>
      </c>
      <c r="J307">
        <f>(Table2[[#This Row],[1M Return vs Nifty]]-AVERAGE(Table2[1M Return vs Nifty]))/_xlfn.STDEV.P(Table2[1M Return vs Nifty])</f>
        <v>0.62344235026503558</v>
      </c>
      <c r="K307">
        <v>15.133402748616099</v>
      </c>
      <c r="L307">
        <f>(Table2[[#This Row],[6M Return vs Nifty]]-AVERAGE(Table2[6M Return vs Nifty]))/_xlfn.STDEV.P(Table2[6M Return vs Nifty])</f>
        <v>7.3524347318009081E-2</v>
      </c>
      <c r="M307">
        <v>2.0406989802835001</v>
      </c>
      <c r="N307">
        <f>(Table2[[#This Row],[1W Return vs Nifty]]-AVERAGE(Table2[1W Return vs Nifty]))/_xlfn.STDEV.P(Table2[1W Return vs Nifty])</f>
        <v>-8.3833750295005408E-2</v>
      </c>
      <c r="O307">
        <v>1877.08</v>
      </c>
      <c r="P307">
        <v>1761.9767653004701</v>
      </c>
      <c r="Q307">
        <v>1551.9210030950001</v>
      </c>
      <c r="R307">
        <v>57.468075029888098</v>
      </c>
      <c r="S307" s="1">
        <f>(Table2[[#This Row],[Close Price]]-Table2[[#This Row],[20D EMA]])/Table2[[#This Row],[20D EMA]]</f>
        <v>2.3424680887335663E-2</v>
      </c>
      <c r="T307" s="1">
        <f>(Table2[[#This Row],[Close Price]]-Table2[[#This Row],[50D EMA]])/Table2[[#This Row],[50D EMA]]</f>
        <v>9.0281119383775227E-2</v>
      </c>
      <c r="U307" s="1">
        <f>(Table2[[#This Row],[Close Price]]-Table2[[#This Row],[200D EMA]])/Table2[[#This Row],[200D EMA]]</f>
        <v>0.23785295525277703</v>
      </c>
      <c r="V307">
        <v>0.63623897302311905</v>
      </c>
      <c r="W307">
        <v>1890.1</v>
      </c>
      <c r="X307">
        <v>1930</v>
      </c>
      <c r="Y307">
        <v>1890.1</v>
      </c>
      <c r="Z307">
        <v>1992.2</v>
      </c>
      <c r="AA307">
        <v>1890.1</v>
      </c>
      <c r="AB307">
        <v>1992.2</v>
      </c>
      <c r="AC307" s="1">
        <f>(Table2[[#This Row],[Close Price]]/Table2[[#This Row],[Day Low]])-1</f>
        <v>1.6374794984392427E-2</v>
      </c>
      <c r="AD307" s="1">
        <f>(Table2[[#This Row],[Day High]]/Table2[[#This Row],[Close Price]])-1</f>
        <v>4.6589104916583413E-3</v>
      </c>
      <c r="AE307" s="1">
        <f>(Table2[[#This Row],[Close Price]]/Table2[[#This Row],[Current Week Low]])-1</f>
        <v>1.6374794984392427E-2</v>
      </c>
      <c r="AF307" s="1">
        <f>(Table2[[#This Row],[Current Week High]]/Table2[[#This Row],[Close Price]])-1</f>
        <v>3.7037037037036979E-2</v>
      </c>
      <c r="AG307" s="1">
        <f>(Table2[[#This Row],[Close Price]]/Table2[[#This Row],[Current Month Low]])-1</f>
        <v>1.6374794984392427E-2</v>
      </c>
      <c r="AH307" s="1">
        <f>(Table2[[#This Row],[Current Month High]]/Table2[[#This Row],[Close Price]])-1</f>
        <v>3.7037037037036979E-2</v>
      </c>
      <c r="AI307">
        <v>3.70370370370369</v>
      </c>
      <c r="AJ307">
        <v>64.199324757468204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0.17</v>
      </c>
      <c r="AM307" t="s">
        <v>3176</v>
      </c>
      <c r="AN307">
        <v>1.04</v>
      </c>
      <c r="AO307" t="s">
        <v>3176</v>
      </c>
      <c r="AP307">
        <v>5.9717534113341998E-2</v>
      </c>
      <c r="AQ307">
        <f>(Table2[[#This Row],[Sharpe Ratio]]-AVERAGE(Table2[Sharpe Ratio]))/_xlfn.STDEV.P(Table2[Sharpe Ratio])</f>
        <v>-3.984196791784473E-2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0.52100032330333101</v>
      </c>
      <c r="AS307">
        <f>_xlfn.RANK.AVG(Table2[[#This Row],[1Y Return vs Nifty Z-Score]],Table2[1Y Return vs Nifty Z-Score])</f>
        <v>315</v>
      </c>
      <c r="AT307">
        <f>_xlfn.RANK.AVG(Table2[[#This Row],[6M Return vs Nifty Z-Score]],Table2[6M Return vs Nifty Z-Score])</f>
        <v>304</v>
      </c>
      <c r="AU307">
        <f>_xlfn.RANK.AVG(Table2[[#This Row],[Sharpe Ratio Z-Score]],Table2[Sharpe Ratio Z-Score])</f>
        <v>364</v>
      </c>
      <c r="AV307">
        <f>(Table2[[#This Row],[Rank 1Y]]+Table2[[#This Row],[Rank 6M]]+Table2[[#This Row],[Rank Sharpe]])/3</f>
        <v>327.66666666666669</v>
      </c>
    </row>
    <row r="308" spans="1:48" x14ac:dyDescent="0.3">
      <c r="A308" t="s">
        <v>366</v>
      </c>
      <c r="B308" t="s">
        <v>367</v>
      </c>
      <c r="C308" t="s">
        <v>3129</v>
      </c>
      <c r="D308" t="s">
        <v>40</v>
      </c>
      <c r="E308">
        <v>67272.467999999993</v>
      </c>
      <c r="F308">
        <v>383.45</v>
      </c>
      <c r="G308">
        <v>39.8473065253635</v>
      </c>
      <c r="H308">
        <f>(Table2[[#This Row],[1Y Return vs Nifty]]-AVERAGE(Table2[1Y Return vs Nifty]))/_xlfn.STDEV.P(Table2[1Y Return vs Nifty])</f>
        <v>0.25454120356080623</v>
      </c>
      <c r="I308">
        <v>-3.50726913051539</v>
      </c>
      <c r="J308">
        <f>(Table2[[#This Row],[1M Return vs Nifty]]-AVERAGE(Table2[1M Return vs Nifty]))/_xlfn.STDEV.P(Table2[1M Return vs Nifty])</f>
        <v>-0.4673143247100191</v>
      </c>
      <c r="K308">
        <v>-7.7799287940151798</v>
      </c>
      <c r="L308">
        <f>(Table2[[#This Row],[6M Return vs Nifty]]-AVERAGE(Table2[6M Return vs Nifty]))/_xlfn.STDEV.P(Table2[6M Return vs Nifty])</f>
        <v>-0.67165700605119794</v>
      </c>
      <c r="M308">
        <v>-1.02836847196131</v>
      </c>
      <c r="N308">
        <f>(Table2[[#This Row],[1W Return vs Nifty]]-AVERAGE(Table2[1W Return vs Nifty]))/_xlfn.STDEV.P(Table2[1W Return vs Nifty])</f>
        <v>-0.65750239008168476</v>
      </c>
      <c r="O308">
        <v>402.79</v>
      </c>
      <c r="P308">
        <v>396.14571693701498</v>
      </c>
      <c r="Q308">
        <v>349.50674334825999</v>
      </c>
      <c r="R308">
        <v>32.109956139520499</v>
      </c>
      <c r="S308" s="1">
        <f>(Table2[[#This Row],[Close Price]]-Table2[[#This Row],[20D EMA]])/Table2[[#This Row],[20D EMA]]</f>
        <v>-4.8015094714367365E-2</v>
      </c>
      <c r="T308" s="1">
        <f>(Table2[[#This Row],[Close Price]]-Table2[[#This Row],[50D EMA]])/Table2[[#This Row],[50D EMA]]</f>
        <v>-3.2048098450181008E-2</v>
      </c>
      <c r="U308" s="1">
        <f>(Table2[[#This Row],[Close Price]]-Table2[[#This Row],[200D EMA]])/Table2[[#This Row],[200D EMA]]</f>
        <v>9.7117601584922289E-2</v>
      </c>
      <c r="V308">
        <v>0.80550835994079195</v>
      </c>
      <c r="W308">
        <v>381.45</v>
      </c>
      <c r="X308">
        <v>398.4</v>
      </c>
      <c r="Y308">
        <v>381.45</v>
      </c>
      <c r="Z308">
        <v>429.2</v>
      </c>
      <c r="AA308">
        <v>381.45</v>
      </c>
      <c r="AB308">
        <v>429.2</v>
      </c>
      <c r="AC308" s="1">
        <f>(Table2[[#This Row],[Close Price]]/Table2[[#This Row],[Day Low]])-1</f>
        <v>5.2431511338313364E-3</v>
      </c>
      <c r="AD308" s="1">
        <f>(Table2[[#This Row],[Day High]]/Table2[[#This Row],[Close Price]])-1</f>
        <v>3.898813404615975E-2</v>
      </c>
      <c r="AE308" s="1">
        <f>(Table2[[#This Row],[Close Price]]/Table2[[#This Row],[Current Week Low]])-1</f>
        <v>5.2431511338313364E-3</v>
      </c>
      <c r="AF308" s="1">
        <f>(Table2[[#This Row],[Current Week High]]/Table2[[#This Row],[Close Price]])-1</f>
        <v>0.11931151388707795</v>
      </c>
      <c r="AG308" s="1">
        <f>(Table2[[#This Row],[Close Price]]/Table2[[#This Row],[Current Month Low]])-1</f>
        <v>5.2431511338313364E-3</v>
      </c>
      <c r="AH308" s="1">
        <f>(Table2[[#This Row],[Current Month High]]/Table2[[#This Row],[Close Price]])-1</f>
        <v>0.11931151388707795</v>
      </c>
      <c r="AI308">
        <v>21.997652888251402</v>
      </c>
      <c r="AJ308">
        <v>89.358024691357997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-0.02</v>
      </c>
      <c r="AM308" t="s">
        <v>3174</v>
      </c>
      <c r="AN308">
        <v>-6.94</v>
      </c>
      <c r="AO308" t="s">
        <v>3174</v>
      </c>
      <c r="AP308">
        <v>0.106765186919645</v>
      </c>
      <c r="AQ308">
        <f>(Table2[[#This Row],[Sharpe Ratio]]-AVERAGE(Table2[Sharpe Ratio]))/_xlfn.STDEV.P(Table2[Sharpe Ratio])</f>
        <v>0.50757805707439063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-1.0343544602077048</v>
      </c>
      <c r="AS308">
        <f>_xlfn.RANK.AVG(Table2[[#This Row],[1Y Return vs Nifty Z-Score]],Table2[1Y Return vs Nifty Z-Score])</f>
        <v>229</v>
      </c>
      <c r="AT308">
        <f>_xlfn.RANK.AVG(Table2[[#This Row],[6M Return vs Nifty Z-Score]],Table2[6M Return vs Nifty Z-Score])</f>
        <v>544</v>
      </c>
      <c r="AU308">
        <f>_xlfn.RANK.AVG(Table2[[#This Row],[Sharpe Ratio Z-Score]],Table2[Sharpe Ratio Z-Score])</f>
        <v>211</v>
      </c>
      <c r="AV308">
        <f>(Table2[[#This Row],[Rank 1Y]]+Table2[[#This Row],[Rank 6M]]+Table2[[#This Row],[Rank Sharpe]])/3</f>
        <v>328</v>
      </c>
    </row>
    <row r="309" spans="1:48" x14ac:dyDescent="0.3">
      <c r="A309" t="s">
        <v>787</v>
      </c>
      <c r="B309" t="s">
        <v>788</v>
      </c>
      <c r="C309" t="s">
        <v>3133</v>
      </c>
      <c r="D309" t="s">
        <v>274</v>
      </c>
      <c r="E309">
        <v>21265.783839510001</v>
      </c>
      <c r="F309">
        <v>2657.3</v>
      </c>
      <c r="G309">
        <v>2.5397314824883601</v>
      </c>
      <c r="H309">
        <f>(Table2[[#This Row],[1Y Return vs Nifty]]-AVERAGE(Table2[1Y Return vs Nifty]))/_xlfn.STDEV.P(Table2[1Y Return vs Nifty])</f>
        <v>-0.37719966290290391</v>
      </c>
      <c r="I309">
        <v>22.787374938153601</v>
      </c>
      <c r="J309">
        <f>(Table2[[#This Row],[1M Return vs Nifty]]-AVERAGE(Table2[1M Return vs Nifty]))/_xlfn.STDEV.P(Table2[1M Return vs Nifty])</f>
        <v>1.8035480000420265</v>
      </c>
      <c r="K309">
        <v>15.533172766665199</v>
      </c>
      <c r="L309">
        <f>(Table2[[#This Row],[6M Return vs Nifty]]-AVERAGE(Table2[6M Return vs Nifty]))/_xlfn.STDEV.P(Table2[6M Return vs Nifty])</f>
        <v>8.6525562899951072E-2</v>
      </c>
      <c r="M309">
        <v>10.399877403762099</v>
      </c>
      <c r="N309">
        <f>(Table2[[#This Row],[1W Return vs Nifty]]-AVERAGE(Table2[1W Return vs Nifty]))/_xlfn.STDEV.P(Table2[1W Return vs Nifty])</f>
        <v>1.4786599356693173</v>
      </c>
      <c r="O309">
        <v>2465.31</v>
      </c>
      <c r="P309">
        <v>2302.2424065328701</v>
      </c>
      <c r="Q309">
        <v>2081.7649219523501</v>
      </c>
      <c r="R309">
        <v>80.267874555545802</v>
      </c>
      <c r="S309" s="1">
        <f>(Table2[[#This Row],[Close Price]]-Table2[[#This Row],[20D EMA]])/Table2[[#This Row],[20D EMA]]</f>
        <v>7.7876615922541276E-2</v>
      </c>
      <c r="T309" s="1">
        <f>(Table2[[#This Row],[Close Price]]-Table2[[#This Row],[50D EMA]])/Table2[[#This Row],[50D EMA]]</f>
        <v>0.15422250604871776</v>
      </c>
      <c r="U309" s="1">
        <f>(Table2[[#This Row],[Close Price]]-Table2[[#This Row],[200D EMA]])/Table2[[#This Row],[200D EMA]]</f>
        <v>0.27646497064994913</v>
      </c>
      <c r="V309">
        <v>0.95678295958214099</v>
      </c>
      <c r="W309">
        <v>2611</v>
      </c>
      <c r="X309">
        <v>2685</v>
      </c>
      <c r="Y309">
        <v>2515</v>
      </c>
      <c r="Z309">
        <v>2694</v>
      </c>
      <c r="AA309">
        <v>2515</v>
      </c>
      <c r="AB309">
        <v>2694</v>
      </c>
      <c r="AC309" s="1">
        <f>(Table2[[#This Row],[Close Price]]/Table2[[#This Row],[Day Low]])-1</f>
        <v>1.7732669475296836E-2</v>
      </c>
      <c r="AD309" s="1">
        <f>(Table2[[#This Row],[Day High]]/Table2[[#This Row],[Close Price]])-1</f>
        <v>1.0424114702893839E-2</v>
      </c>
      <c r="AE309" s="1">
        <f>(Table2[[#This Row],[Close Price]]/Table2[[#This Row],[Current Week Low]])-1</f>
        <v>5.6580516898608435E-2</v>
      </c>
      <c r="AF309" s="1">
        <f>(Table2[[#This Row],[Current Week High]]/Table2[[#This Row],[Close Price]])-1</f>
        <v>1.3811011176758203E-2</v>
      </c>
      <c r="AG309" s="1">
        <f>(Table2[[#This Row],[Close Price]]/Table2[[#This Row],[Current Month Low]])-1</f>
        <v>5.6580516898608435E-2</v>
      </c>
      <c r="AH309" s="1">
        <f>(Table2[[#This Row],[Current Month High]]/Table2[[#This Row],[Close Price]])-1</f>
        <v>1.3811011176758203E-2</v>
      </c>
      <c r="AI309">
        <v>1.3811011176758199</v>
      </c>
      <c r="AJ309">
        <v>51.845714285714202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0.08</v>
      </c>
      <c r="AM309" t="s">
        <v>3176</v>
      </c>
      <c r="AN309">
        <v>9.16</v>
      </c>
      <c r="AO309" t="s">
        <v>3176</v>
      </c>
      <c r="AP309">
        <v>8.4882499936589001E-2</v>
      </c>
      <c r="AQ309">
        <f>(Table2[[#This Row],[Sharpe Ratio]]-AVERAGE(Table2[Sharpe Ratio]))/_xlfn.STDEV.P(Table2[Sharpe Ratio])</f>
        <v>0.2529634197729323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3.2444972554813232</v>
      </c>
      <c r="AS309">
        <f>_xlfn.RANK.AVG(Table2[[#This Row],[1Y Return vs Nifty Z-Score]],Table2[1Y Return vs Nifty Z-Score])</f>
        <v>420</v>
      </c>
      <c r="AT309">
        <f>_xlfn.RANK.AVG(Table2[[#This Row],[6M Return vs Nifty Z-Score]],Table2[6M Return vs Nifty Z-Score])</f>
        <v>298</v>
      </c>
      <c r="AU309">
        <f>_xlfn.RANK.AVG(Table2[[#This Row],[Sharpe Ratio Z-Score]],Table2[Sharpe Ratio Z-Score])</f>
        <v>269</v>
      </c>
      <c r="AV309">
        <f>(Table2[[#This Row],[Rank 1Y]]+Table2[[#This Row],[Rank 6M]]+Table2[[#This Row],[Rank Sharpe]])/3</f>
        <v>329</v>
      </c>
    </row>
    <row r="310" spans="1:48" x14ac:dyDescent="0.3">
      <c r="A310" t="s">
        <v>383</v>
      </c>
      <c r="B310" t="s">
        <v>384</v>
      </c>
      <c r="C310" t="s">
        <v>3143</v>
      </c>
      <c r="D310" t="s">
        <v>267</v>
      </c>
      <c r="E310">
        <v>62988.795002225001</v>
      </c>
      <c r="F310">
        <v>7385.75</v>
      </c>
      <c r="G310">
        <v>-12.9985864840954</v>
      </c>
      <c r="H310">
        <f>(Table2[[#This Row],[1Y Return vs Nifty]]-AVERAGE(Table2[1Y Return vs Nifty]))/_xlfn.STDEV.P(Table2[1Y Return vs Nifty])</f>
        <v>-0.64031487326747882</v>
      </c>
      <c r="I310">
        <v>-8.8030560466301999</v>
      </c>
      <c r="J310">
        <f>(Table2[[#This Row],[1M Return vs Nifty]]-AVERAGE(Table2[1M Return vs Nifty]))/_xlfn.STDEV.P(Table2[1M Return vs Nifty])</f>
        <v>-0.92466993508883977</v>
      </c>
      <c r="K310">
        <v>21.133978868971401</v>
      </c>
      <c r="L310">
        <f>(Table2[[#This Row],[6M Return vs Nifty]]-AVERAGE(Table2[6M Return vs Nifty]))/_xlfn.STDEV.P(Table2[6M Return vs Nifty])</f>
        <v>0.26867350867160145</v>
      </c>
      <c r="M310">
        <v>4.1967764817837798</v>
      </c>
      <c r="N310">
        <f>(Table2[[#This Row],[1W Return vs Nifty]]-AVERAGE(Table2[1W Return vs Nifty]))/_xlfn.STDEV.P(Table2[1W Return vs Nifty])</f>
        <v>0.31917923876642429</v>
      </c>
      <c r="O310">
        <v>7412.08</v>
      </c>
      <c r="P310">
        <v>7729.1357286943003</v>
      </c>
      <c r="Q310">
        <v>7170.8613187719202</v>
      </c>
      <c r="R310">
        <v>54.815692864350702</v>
      </c>
      <c r="S310" s="1">
        <f>(Table2[[#This Row],[Close Price]]-Table2[[#This Row],[20D EMA]])/Table2[[#This Row],[20D EMA]]</f>
        <v>-3.5523092033545142E-3</v>
      </c>
      <c r="T310" s="1">
        <f>(Table2[[#This Row],[Close Price]]-Table2[[#This Row],[50D EMA]])/Table2[[#This Row],[50D EMA]]</f>
        <v>-4.4427441922061987E-2</v>
      </c>
      <c r="U310" s="1">
        <f>(Table2[[#This Row],[Close Price]]-Table2[[#This Row],[200D EMA]])/Table2[[#This Row],[200D EMA]]</f>
        <v>2.9966927496637402E-2</v>
      </c>
      <c r="V310">
        <v>0.62220912520003402</v>
      </c>
      <c r="W310">
        <v>7354.7</v>
      </c>
      <c r="X310">
        <v>7491</v>
      </c>
      <c r="Y310">
        <v>7160.15</v>
      </c>
      <c r="Z310">
        <v>7640</v>
      </c>
      <c r="AA310">
        <v>7160.15</v>
      </c>
      <c r="AB310">
        <v>7640</v>
      </c>
      <c r="AC310" s="1">
        <f>(Table2[[#This Row],[Close Price]]/Table2[[#This Row],[Day Low]])-1</f>
        <v>4.2217901477967779E-3</v>
      </c>
      <c r="AD310" s="1">
        <f>(Table2[[#This Row],[Day High]]/Table2[[#This Row],[Close Price]])-1</f>
        <v>1.4250414649832344E-2</v>
      </c>
      <c r="AE310" s="1">
        <f>(Table2[[#This Row],[Close Price]]/Table2[[#This Row],[Current Week Low]])-1</f>
        <v>3.1507719810339285E-2</v>
      </c>
      <c r="AF310" s="1">
        <f>(Table2[[#This Row],[Current Week High]]/Table2[[#This Row],[Close Price]])-1</f>
        <v>3.4424398334630846E-2</v>
      </c>
      <c r="AG310" s="1">
        <f>(Table2[[#This Row],[Close Price]]/Table2[[#This Row],[Current Month Low]])-1</f>
        <v>3.1507719810339285E-2</v>
      </c>
      <c r="AH310" s="1">
        <f>(Table2[[#This Row],[Current Month High]]/Table2[[#This Row],[Close Price]])-1</f>
        <v>3.4424398334630846E-2</v>
      </c>
      <c r="AI310">
        <v>34.5164675219171</v>
      </c>
      <c r="AJ310">
        <v>38.699530516431899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-0.21</v>
      </c>
      <c r="AM310" t="s">
        <v>3174</v>
      </c>
      <c r="AN310">
        <v>0.7</v>
      </c>
      <c r="AO310" t="s">
        <v>3176</v>
      </c>
      <c r="AP310">
        <v>0.116009378262925</v>
      </c>
      <c r="AQ310">
        <f>(Table2[[#This Row],[Sharpe Ratio]]-AVERAGE(Table2[Sharpe Ratio]))/_xlfn.STDEV.P(Table2[Sharpe Ratio])</f>
        <v>0.61513826793135806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545</v>
      </c>
      <c r="AT310">
        <f>_xlfn.RANK.AVG(Table2[[#This Row],[6M Return vs Nifty Z-Score]],Table2[6M Return vs Nifty Z-Score])</f>
        <v>247</v>
      </c>
      <c r="AU310">
        <f>_xlfn.RANK.AVG(Table2[[#This Row],[Sharpe Ratio Z-Score]],Table2[Sharpe Ratio Z-Score])</f>
        <v>196</v>
      </c>
      <c r="AV310">
        <f>(Table2[[#This Row],[Rank 1Y]]+Table2[[#This Row],[Rank 6M]]+Table2[[#This Row],[Rank Sharpe]])/3</f>
        <v>329.33333333333331</v>
      </c>
    </row>
    <row r="311" spans="1:48" x14ac:dyDescent="0.3">
      <c r="A311" t="s">
        <v>991</v>
      </c>
      <c r="B311" t="s">
        <v>992</v>
      </c>
      <c r="C311" t="s">
        <v>3131</v>
      </c>
      <c r="D311" t="s">
        <v>993</v>
      </c>
      <c r="E311">
        <v>14988.6432364799</v>
      </c>
      <c r="F311">
        <v>779.6</v>
      </c>
      <c r="G311">
        <v>32.344338550069502</v>
      </c>
      <c r="H311">
        <f>(Table2[[#This Row],[1Y Return vs Nifty]]-AVERAGE(Table2[1Y Return vs Nifty]))/_xlfn.STDEV.P(Table2[1Y Return vs Nifty])</f>
        <v>0.12749109418450907</v>
      </c>
      <c r="I311">
        <v>-4.7100628097767103</v>
      </c>
      <c r="J311">
        <f>(Table2[[#This Row],[1M Return vs Nifty]]-AVERAGE(Table2[1M Return vs Nifty]))/_xlfn.STDEV.P(Table2[1M Return vs Nifty])</f>
        <v>-0.57119018792959253</v>
      </c>
      <c r="K311">
        <v>41.624632091949003</v>
      </c>
      <c r="L311">
        <f>(Table2[[#This Row],[6M Return vs Nifty]]-AVERAGE(Table2[6M Return vs Nifty]))/_xlfn.STDEV.P(Table2[6M Return vs Nifty])</f>
        <v>0.93506515371494336</v>
      </c>
      <c r="M311">
        <v>1.79075163839437</v>
      </c>
      <c r="N311">
        <f>(Table2[[#This Row],[1W Return vs Nifty]]-AVERAGE(Table2[1W Return vs Nifty]))/_xlfn.STDEV.P(Table2[1W Return vs Nifty])</f>
        <v>-0.13055378948311636</v>
      </c>
      <c r="O311">
        <v>801.59</v>
      </c>
      <c r="P311">
        <v>775.46737996704098</v>
      </c>
      <c r="Q311">
        <v>639.21522904281301</v>
      </c>
      <c r="R311">
        <v>37.7604514198689</v>
      </c>
      <c r="S311" s="1">
        <f>(Table2[[#This Row],[Close Price]]-Table2[[#This Row],[20D EMA]])/Table2[[#This Row],[20D EMA]]</f>
        <v>-2.7432976958295399E-2</v>
      </c>
      <c r="T311" s="1">
        <f>(Table2[[#This Row],[Close Price]]-Table2[[#This Row],[50D EMA]])/Table2[[#This Row],[50D EMA]]</f>
        <v>5.329199060745385E-3</v>
      </c>
      <c r="U311" s="1">
        <f>(Table2[[#This Row],[Close Price]]-Table2[[#This Row],[200D EMA]])/Table2[[#This Row],[200D EMA]]</f>
        <v>0.21962050429775415</v>
      </c>
      <c r="V311">
        <v>0.54590204962410305</v>
      </c>
      <c r="W311">
        <v>773</v>
      </c>
      <c r="X311">
        <v>802.15</v>
      </c>
      <c r="Y311">
        <v>773</v>
      </c>
      <c r="Z311">
        <v>845</v>
      </c>
      <c r="AA311">
        <v>773</v>
      </c>
      <c r="AB311">
        <v>845</v>
      </c>
      <c r="AC311" s="1">
        <f>(Table2[[#This Row],[Close Price]]/Table2[[#This Row],[Day Low]])-1</f>
        <v>8.5381630012937304E-3</v>
      </c>
      <c r="AD311" s="1">
        <f>(Table2[[#This Row],[Day High]]/Table2[[#This Row],[Close Price]])-1</f>
        <v>2.8925089789635594E-2</v>
      </c>
      <c r="AE311" s="1">
        <f>(Table2[[#This Row],[Close Price]]/Table2[[#This Row],[Current Week Low]])-1</f>
        <v>8.5381630012937304E-3</v>
      </c>
      <c r="AF311" s="1">
        <f>(Table2[[#This Row],[Current Week High]]/Table2[[#This Row],[Close Price]])-1</f>
        <v>8.3889173935351335E-2</v>
      </c>
      <c r="AG311" s="1">
        <f>(Table2[[#This Row],[Close Price]]/Table2[[#This Row],[Current Month Low]])-1</f>
        <v>8.5381630012937304E-3</v>
      </c>
      <c r="AH311" s="1">
        <f>(Table2[[#This Row],[Current Month High]]/Table2[[#This Row],[Close Price]])-1</f>
        <v>8.3889173935351335E-2</v>
      </c>
      <c r="AI311">
        <v>12.455105182144599</v>
      </c>
      <c r="AJ311">
        <v>74.661140360703399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0.13</v>
      </c>
      <c r="AM311" t="s">
        <v>3176</v>
      </c>
      <c r="AN311">
        <v>-2.78</v>
      </c>
      <c r="AO311" t="s">
        <v>3174</v>
      </c>
      <c r="AP311">
        <v>-2.2395462434570999E-2</v>
      </c>
      <c r="AQ311">
        <f>(Table2[[#This Row],[Sharpe Ratio]]-AVERAGE(Table2[Sharpe Ratio]))/_xlfn.STDEV.P(Table2[Sharpe Ratio])</f>
        <v>-0.99526260935787536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-0.63445033887113189</v>
      </c>
      <c r="AS311">
        <f>_xlfn.RANK.AVG(Table2[[#This Row],[1Y Return vs Nifty Z-Score]],Table2[1Y Return vs Nifty Z-Score])</f>
        <v>258</v>
      </c>
      <c r="AT311">
        <f>_xlfn.RANK.AVG(Table2[[#This Row],[6M Return vs Nifty Z-Score]],Table2[6M Return vs Nifty Z-Score])</f>
        <v>112</v>
      </c>
      <c r="AU311">
        <f>_xlfn.RANK.AVG(Table2[[#This Row],[Sharpe Ratio Z-Score]],Table2[Sharpe Ratio Z-Score])</f>
        <v>621</v>
      </c>
      <c r="AV311">
        <f>(Table2[[#This Row],[Rank 1Y]]+Table2[[#This Row],[Rank 6M]]+Table2[[#This Row],[Rank Sharpe]])/3</f>
        <v>330.33333333333331</v>
      </c>
    </row>
    <row r="312" spans="1:48" x14ac:dyDescent="0.3">
      <c r="A312" t="s">
        <v>1006</v>
      </c>
      <c r="B312" t="s">
        <v>1007</v>
      </c>
      <c r="C312" t="s">
        <v>3141</v>
      </c>
      <c r="D312" t="s">
        <v>75</v>
      </c>
      <c r="E312">
        <v>14313</v>
      </c>
      <c r="F312">
        <v>95.42</v>
      </c>
      <c r="G312">
        <v>14.637723875815601</v>
      </c>
      <c r="H312">
        <f>(Table2[[#This Row],[1Y Return vs Nifty]]-AVERAGE(Table2[1Y Return vs Nifty]))/_xlfn.STDEV.P(Table2[1Y Return vs Nifty])</f>
        <v>-0.17234056422794145</v>
      </c>
      <c r="I312">
        <v>-7.3572886248472296</v>
      </c>
      <c r="J312">
        <f>(Table2[[#This Row],[1M Return vs Nifty]]-AVERAGE(Table2[1M Return vs Nifty]))/_xlfn.STDEV.P(Table2[1M Return vs Nifty])</f>
        <v>-0.79981033402685686</v>
      </c>
      <c r="K312">
        <v>13.9063947860613</v>
      </c>
      <c r="L312">
        <f>(Table2[[#This Row],[6M Return vs Nifty]]-AVERAGE(Table2[6M Return vs Nifty]))/_xlfn.STDEV.P(Table2[6M Return vs Nifty])</f>
        <v>3.3619916466030991E-2</v>
      </c>
      <c r="M312">
        <v>-2.3481049855677201</v>
      </c>
      <c r="N312">
        <f>(Table2[[#This Row],[1W Return vs Nifty]]-AVERAGE(Table2[1W Return vs Nifty]))/_xlfn.STDEV.P(Table2[1W Return vs Nifty])</f>
        <v>-0.9041869163809173</v>
      </c>
      <c r="O312">
        <v>100.02</v>
      </c>
      <c r="P312">
        <v>96.015278671617494</v>
      </c>
      <c r="Q312">
        <v>78.661172588717903</v>
      </c>
      <c r="R312">
        <v>24.895868567777399</v>
      </c>
      <c r="S312" s="1">
        <f>(Table2[[#This Row],[Close Price]]-Table2[[#This Row],[20D EMA]])/Table2[[#This Row],[20D EMA]]</f>
        <v>-4.5990801839632021E-2</v>
      </c>
      <c r="T312" s="1">
        <f>(Table2[[#This Row],[Close Price]]-Table2[[#This Row],[50D EMA]])/Table2[[#This Row],[50D EMA]]</f>
        <v>-6.1998327750879033E-3</v>
      </c>
      <c r="U312" s="1">
        <f>(Table2[[#This Row],[Close Price]]-Table2[[#This Row],[200D EMA]])/Table2[[#This Row],[200D EMA]]</f>
        <v>0.21305082113263282</v>
      </c>
      <c r="V312">
        <v>0.26730649658295902</v>
      </c>
      <c r="W312">
        <v>95.1</v>
      </c>
      <c r="X312">
        <v>98.86</v>
      </c>
      <c r="Y312">
        <v>95.1</v>
      </c>
      <c r="Z312">
        <v>101.65</v>
      </c>
      <c r="AA312">
        <v>95.1</v>
      </c>
      <c r="AB312">
        <v>101.65</v>
      </c>
      <c r="AC312" s="1">
        <f>(Table2[[#This Row],[Close Price]]/Table2[[#This Row],[Day Low]])-1</f>
        <v>3.3648790746583224E-3</v>
      </c>
      <c r="AD312" s="1">
        <f>(Table2[[#This Row],[Day High]]/Table2[[#This Row],[Close Price]])-1</f>
        <v>3.6051142318172191E-2</v>
      </c>
      <c r="AE312" s="1">
        <f>(Table2[[#This Row],[Close Price]]/Table2[[#This Row],[Current Week Low]])-1</f>
        <v>3.3648790746583224E-3</v>
      </c>
      <c r="AF312" s="1">
        <f>(Table2[[#This Row],[Current Week High]]/Table2[[#This Row],[Close Price]])-1</f>
        <v>6.5290295535527232E-2</v>
      </c>
      <c r="AG312" s="1">
        <f>(Table2[[#This Row],[Close Price]]/Table2[[#This Row],[Current Month Low]])-1</f>
        <v>3.3648790746583224E-3</v>
      </c>
      <c r="AH312" s="1">
        <f>(Table2[[#This Row],[Current Month High]]/Table2[[#This Row],[Close Price]])-1</f>
        <v>6.5290295535527232E-2</v>
      </c>
      <c r="AI312">
        <v>38.126178998113602</v>
      </c>
      <c r="AJ312">
        <v>91.991951710261503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7.0000000000000007E-2</v>
      </c>
      <c r="AM312" t="s">
        <v>3176</v>
      </c>
      <c r="AN312">
        <v>-8.07</v>
      </c>
      <c r="AO312" t="s">
        <v>3174</v>
      </c>
      <c r="AP312">
        <v>7.0008607807044002E-2</v>
      </c>
      <c r="AQ312">
        <f>(Table2[[#This Row],[Sharpe Ratio]]-AVERAGE(Table2[Sharpe Ratio]))/_xlfn.STDEV.P(Table2[Sharpe Ratio])</f>
        <v>7.9899177124965109E-2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-1.7628187210447195</v>
      </c>
      <c r="AS312">
        <f>_xlfn.RANK.AVG(Table2[[#This Row],[1Y Return vs Nifty Z-Score]],Table2[1Y Return vs Nifty Z-Score])</f>
        <v>348</v>
      </c>
      <c r="AT312">
        <f>_xlfn.RANK.AVG(Table2[[#This Row],[6M Return vs Nifty Z-Score]],Table2[6M Return vs Nifty Z-Score])</f>
        <v>316</v>
      </c>
      <c r="AU312">
        <f>_xlfn.RANK.AVG(Table2[[#This Row],[Sharpe Ratio Z-Score]],Table2[Sharpe Ratio Z-Score])</f>
        <v>332</v>
      </c>
      <c r="AV312">
        <f>(Table2[[#This Row],[Rank 1Y]]+Table2[[#This Row],[Rank 6M]]+Table2[[#This Row],[Rank Sharpe]])/3</f>
        <v>332</v>
      </c>
    </row>
    <row r="313" spans="1:48" x14ac:dyDescent="0.3">
      <c r="A313" t="s">
        <v>634</v>
      </c>
      <c r="B313" t="s">
        <v>635</v>
      </c>
      <c r="C313" t="s">
        <v>3133</v>
      </c>
      <c r="D313" t="s">
        <v>54</v>
      </c>
      <c r="E313">
        <v>29946.973638719999</v>
      </c>
      <c r="F313">
        <v>1928.4</v>
      </c>
      <c r="G313">
        <v>9.13019787787435</v>
      </c>
      <c r="H313">
        <f>(Table2[[#This Row],[1Y Return vs Nifty]]-AVERAGE(Table2[1Y Return vs Nifty]))/_xlfn.STDEV.P(Table2[1Y Return vs Nifty])</f>
        <v>-0.26560122890561755</v>
      </c>
      <c r="I313">
        <v>-3.1203690947345799</v>
      </c>
      <c r="J313">
        <f>(Table2[[#This Row],[1M Return vs Nifty]]-AVERAGE(Table2[1M Return vs Nifty]))/_xlfn.STDEV.P(Table2[1M Return vs Nifty])</f>
        <v>-0.43390080093668382</v>
      </c>
      <c r="K313">
        <v>10.919265953614</v>
      </c>
      <c r="L313">
        <f>(Table2[[#This Row],[6M Return vs Nifty]]-AVERAGE(Table2[6M Return vs Nifty]))/_xlfn.STDEV.P(Table2[6M Return vs Nifty])</f>
        <v>-6.352670326099448E-2</v>
      </c>
      <c r="M313">
        <v>0.29970605286776503</v>
      </c>
      <c r="N313">
        <f>(Table2[[#This Row],[1W Return vs Nifty]]-AVERAGE(Table2[1W Return vs Nifty]))/_xlfn.STDEV.P(Table2[1W Return vs Nifty])</f>
        <v>-0.40925932665967446</v>
      </c>
      <c r="O313">
        <v>1930.43</v>
      </c>
      <c r="P313">
        <v>1888.8095357177299</v>
      </c>
      <c r="Q313">
        <v>1714.1795319668299</v>
      </c>
      <c r="R313">
        <v>46.359277218395803</v>
      </c>
      <c r="S313" s="1">
        <f>(Table2[[#This Row],[Close Price]]-Table2[[#This Row],[20D EMA]])/Table2[[#This Row],[20D EMA]]</f>
        <v>-1.0515791818403012E-3</v>
      </c>
      <c r="T313" s="1">
        <f>(Table2[[#This Row],[Close Price]]-Table2[[#This Row],[50D EMA]])/Table2[[#This Row],[50D EMA]]</f>
        <v>2.0960538123938579E-2</v>
      </c>
      <c r="U313" s="1">
        <f>(Table2[[#This Row],[Close Price]]-Table2[[#This Row],[200D EMA]])/Table2[[#This Row],[200D EMA]]</f>
        <v>0.12496968026877328</v>
      </c>
      <c r="V313">
        <v>0.84571830417179095</v>
      </c>
      <c r="W313">
        <v>1920</v>
      </c>
      <c r="X313">
        <v>1970</v>
      </c>
      <c r="Y313">
        <v>1905</v>
      </c>
      <c r="Z313">
        <v>1991.35</v>
      </c>
      <c r="AA313">
        <v>1905</v>
      </c>
      <c r="AB313">
        <v>1991.35</v>
      </c>
      <c r="AC313" s="1">
        <f>(Table2[[#This Row],[Close Price]]/Table2[[#This Row],[Day Low]])-1</f>
        <v>4.3750000000000178E-3</v>
      </c>
      <c r="AD313" s="1">
        <f>(Table2[[#This Row],[Day High]]/Table2[[#This Row],[Close Price]])-1</f>
        <v>2.1572287907073218E-2</v>
      </c>
      <c r="AE313" s="1">
        <f>(Table2[[#This Row],[Close Price]]/Table2[[#This Row],[Current Week Low]])-1</f>
        <v>1.2283464566929192E-2</v>
      </c>
      <c r="AF313" s="1">
        <f>(Table2[[#This Row],[Current Week High]]/Table2[[#This Row],[Close Price]])-1</f>
        <v>3.2643642397842676E-2</v>
      </c>
      <c r="AG313" s="1">
        <f>(Table2[[#This Row],[Close Price]]/Table2[[#This Row],[Current Month Low]])-1</f>
        <v>1.2283464566929192E-2</v>
      </c>
      <c r="AH313" s="1">
        <f>(Table2[[#This Row],[Current Month High]]/Table2[[#This Row],[Close Price]])-1</f>
        <v>3.2643642397842676E-2</v>
      </c>
      <c r="AI313">
        <v>5.2686164696121196</v>
      </c>
      <c r="AJ313">
        <v>54.960022499899502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-0.09</v>
      </c>
      <c r="AM313" t="s">
        <v>3174</v>
      </c>
      <c r="AN313">
        <v>0.17</v>
      </c>
      <c r="AO313" t="s">
        <v>3176</v>
      </c>
      <c r="AP313">
        <v>8.6090803759797996E-2</v>
      </c>
      <c r="AQ313">
        <f>(Table2[[#This Row],[Sharpe Ratio]]-AVERAGE(Table2[Sharpe Ratio]))/_xlfn.STDEV.P(Table2[Sharpe Ratio])</f>
        <v>0.26702256342080982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-0.90526549634216047</v>
      </c>
      <c r="AS313">
        <f>_xlfn.RANK.AVG(Table2[[#This Row],[1Y Return vs Nifty Z-Score]],Table2[1Y Return vs Nifty Z-Score])</f>
        <v>385</v>
      </c>
      <c r="AT313">
        <f>_xlfn.RANK.AVG(Table2[[#This Row],[6M Return vs Nifty Z-Score]],Table2[6M Return vs Nifty Z-Score])</f>
        <v>347</v>
      </c>
      <c r="AU313">
        <f>_xlfn.RANK.AVG(Table2[[#This Row],[Sharpe Ratio Z-Score]],Table2[Sharpe Ratio Z-Score])</f>
        <v>265</v>
      </c>
      <c r="AV313">
        <f>(Table2[[#This Row],[Rank 1Y]]+Table2[[#This Row],[Rank 6M]]+Table2[[#This Row],[Rank Sharpe]])/3</f>
        <v>332.33333333333331</v>
      </c>
    </row>
    <row r="314" spans="1:48" x14ac:dyDescent="0.3">
      <c r="A314" t="s">
        <v>90</v>
      </c>
      <c r="B314" t="s">
        <v>91</v>
      </c>
      <c r="C314" t="s">
        <v>3141</v>
      </c>
      <c r="D314" t="s">
        <v>92</v>
      </c>
      <c r="E314">
        <v>311578.44142679998</v>
      </c>
      <c r="F314">
        <v>1442.4</v>
      </c>
      <c r="G314">
        <v>51.999746973195897</v>
      </c>
      <c r="H314">
        <f>(Table2[[#This Row],[1Y Return vs Nifty]]-AVERAGE(Table2[1Y Return vs Nifty]))/_xlfn.STDEV.P(Table2[1Y Return vs Nifty])</f>
        <v>0.46032228821558163</v>
      </c>
      <c r="I314">
        <v>-7.3580980816196702</v>
      </c>
      <c r="J314">
        <f>(Table2[[#This Row],[1M Return vs Nifty]]-AVERAGE(Table2[1M Return vs Nifty]))/_xlfn.STDEV.P(Table2[1M Return vs Nifty])</f>
        <v>-0.79988024046420014</v>
      </c>
      <c r="K314">
        <v>-1.70472577890074</v>
      </c>
      <c r="L314">
        <f>(Table2[[#This Row],[6M Return vs Nifty]]-AVERAGE(Table2[6M Return vs Nifty]))/_xlfn.STDEV.P(Table2[6M Return vs Nifty])</f>
        <v>-0.47408084841682074</v>
      </c>
      <c r="M314">
        <v>0.48077808142352602</v>
      </c>
      <c r="N314">
        <f>(Table2[[#This Row],[1W Return vs Nifty]]-AVERAGE(Table2[1W Return vs Nifty]))/_xlfn.STDEV.P(Table2[1W Return vs Nifty])</f>
        <v>-0.37541342853546716</v>
      </c>
      <c r="O314">
        <v>1483.21</v>
      </c>
      <c r="P314">
        <v>1478.00190682936</v>
      </c>
      <c r="Q314">
        <v>1303.22343409057</v>
      </c>
      <c r="R314">
        <v>27.395901918908901</v>
      </c>
      <c r="S314" s="1">
        <f>(Table2[[#This Row],[Close Price]]-Table2[[#This Row],[20D EMA]])/Table2[[#This Row],[20D EMA]]</f>
        <v>-2.7514647285279862E-2</v>
      </c>
      <c r="T314" s="1">
        <f>(Table2[[#This Row],[Close Price]]-Table2[[#This Row],[50D EMA]])/Table2[[#This Row],[50D EMA]]</f>
        <v>-2.4087862583163946E-2</v>
      </c>
      <c r="U314" s="1">
        <f>(Table2[[#This Row],[Close Price]]-Table2[[#This Row],[200D EMA]])/Table2[[#This Row],[200D EMA]]</f>
        <v>0.10679409398937939</v>
      </c>
      <c r="V314">
        <v>0.441383172648384</v>
      </c>
      <c r="W314">
        <v>1427.55</v>
      </c>
      <c r="X314">
        <v>1468.75</v>
      </c>
      <c r="Y314">
        <v>1427.55</v>
      </c>
      <c r="Z314">
        <v>1499.5</v>
      </c>
      <c r="AA314">
        <v>1427.55</v>
      </c>
      <c r="AB314">
        <v>1499.5</v>
      </c>
      <c r="AC314" s="1">
        <f>(Table2[[#This Row],[Close Price]]/Table2[[#This Row],[Day Low]])-1</f>
        <v>1.0402437742986326E-2</v>
      </c>
      <c r="AD314" s="1">
        <f>(Table2[[#This Row],[Day High]]/Table2[[#This Row],[Close Price]])-1</f>
        <v>1.826816417082644E-2</v>
      </c>
      <c r="AE314" s="1">
        <f>(Table2[[#This Row],[Close Price]]/Table2[[#This Row],[Current Week Low]])-1</f>
        <v>1.0402437742986326E-2</v>
      </c>
      <c r="AF314" s="1">
        <f>(Table2[[#This Row],[Current Week High]]/Table2[[#This Row],[Close Price]])-1</f>
        <v>3.9586799778147386E-2</v>
      </c>
      <c r="AG314" s="1">
        <f>(Table2[[#This Row],[Close Price]]/Table2[[#This Row],[Current Month Low]])-1</f>
        <v>1.0402437742986326E-2</v>
      </c>
      <c r="AH314" s="1">
        <f>(Table2[[#This Row],[Current Month High]]/Table2[[#This Row],[Close Price]])-1</f>
        <v>3.9586799778147386E-2</v>
      </c>
      <c r="AI314">
        <v>12.409872434830801</v>
      </c>
      <c r="AJ314">
        <v>91.172962226640095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-0.04</v>
      </c>
      <c r="AM314" t="s">
        <v>3174</v>
      </c>
      <c r="AN314">
        <v>-4.0599999999999996</v>
      </c>
      <c r="AO314" t="s">
        <v>3174</v>
      </c>
      <c r="AP314">
        <v>6.7806329005770993E-2</v>
      </c>
      <c r="AQ314">
        <f>(Table2[[#This Row],[Sharpe Ratio]]-AVERAGE(Table2[Sharpe Ratio]))/_xlfn.STDEV.P(Table2[Sharpe Ratio])</f>
        <v>5.4274699717003341E-2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-1.1347775294839031</v>
      </c>
      <c r="AS314">
        <f>_xlfn.RANK.AVG(Table2[[#This Row],[1Y Return vs Nifty Z-Score]],Table2[1Y Return vs Nifty Z-Score])</f>
        <v>179</v>
      </c>
      <c r="AT314">
        <f>_xlfn.RANK.AVG(Table2[[#This Row],[6M Return vs Nifty Z-Score]],Table2[6M Return vs Nifty Z-Score])</f>
        <v>483</v>
      </c>
      <c r="AU314">
        <f>_xlfn.RANK.AVG(Table2[[#This Row],[Sharpe Ratio Z-Score]],Table2[Sharpe Ratio Z-Score])</f>
        <v>338</v>
      </c>
      <c r="AV314">
        <f>(Table2[[#This Row],[Rank 1Y]]+Table2[[#This Row],[Rank 6M]]+Table2[[#This Row],[Rank Sharpe]])/3</f>
        <v>333.33333333333331</v>
      </c>
    </row>
    <row r="315" spans="1:48" x14ac:dyDescent="0.3">
      <c r="A315" t="s">
        <v>1691</v>
      </c>
      <c r="B315" t="s">
        <v>1692</v>
      </c>
      <c r="C315" t="s">
        <v>3131</v>
      </c>
      <c r="D315" t="s">
        <v>990</v>
      </c>
      <c r="E315">
        <v>4983.690833394</v>
      </c>
      <c r="F315">
        <v>39.07</v>
      </c>
      <c r="G315">
        <v>7.3056356984444601</v>
      </c>
      <c r="H315">
        <f>(Table2[[#This Row],[1Y Return vs Nifty]]-AVERAGE(Table2[1Y Return vs Nifty]))/_xlfn.STDEV.P(Table2[1Y Return vs Nifty])</f>
        <v>-0.29649711240448573</v>
      </c>
      <c r="I315">
        <v>-4.3752503414803998</v>
      </c>
      <c r="J315">
        <f>(Table2[[#This Row],[1M Return vs Nifty]]-AVERAGE(Table2[1M Return vs Nifty]))/_xlfn.STDEV.P(Table2[1M Return vs Nifty])</f>
        <v>-0.5422750591251958</v>
      </c>
      <c r="K315">
        <v>10.191260153944199</v>
      </c>
      <c r="L315">
        <f>(Table2[[#This Row],[6M Return vs Nifty]]-AVERAGE(Table2[6M Return vs Nifty]))/_xlfn.STDEV.P(Table2[6M Return vs Nifty])</f>
        <v>-8.7202716766461158E-2</v>
      </c>
      <c r="M315">
        <v>-6.8717568220417897</v>
      </c>
      <c r="N315">
        <f>(Table2[[#This Row],[1W Return vs Nifty]]-AVERAGE(Table2[1W Return vs Nifty]))/_xlfn.STDEV.P(Table2[1W Return vs Nifty])</f>
        <v>-1.7497457828048124</v>
      </c>
      <c r="O315">
        <v>40.79</v>
      </c>
      <c r="P315">
        <v>40.256124614403497</v>
      </c>
      <c r="Q315">
        <v>34.636268039847799</v>
      </c>
      <c r="R315">
        <v>33.021513225072802</v>
      </c>
      <c r="S315" s="1">
        <f>(Table2[[#This Row],[Close Price]]-Table2[[#This Row],[20D EMA]])/Table2[[#This Row],[20D EMA]]</f>
        <v>-4.2167197842608459E-2</v>
      </c>
      <c r="T315" s="1">
        <f>(Table2[[#This Row],[Close Price]]-Table2[[#This Row],[50D EMA]])/Table2[[#This Row],[50D EMA]]</f>
        <v>-2.9464451080795425E-2</v>
      </c>
      <c r="U315" s="1">
        <f>(Table2[[#This Row],[Close Price]]-Table2[[#This Row],[200D EMA]])/Table2[[#This Row],[200D EMA]]</f>
        <v>0.12800836265186971</v>
      </c>
      <c r="V315">
        <v>0.68140157521272904</v>
      </c>
      <c r="W315">
        <v>39</v>
      </c>
      <c r="X315">
        <v>40.24</v>
      </c>
      <c r="Y315">
        <v>39</v>
      </c>
      <c r="Z315">
        <v>42.95</v>
      </c>
      <c r="AA315">
        <v>39</v>
      </c>
      <c r="AB315">
        <v>42.95</v>
      </c>
      <c r="AC315" s="1">
        <f>(Table2[[#This Row],[Close Price]]/Table2[[#This Row],[Day Low]])-1</f>
        <v>1.7948717948716997E-3</v>
      </c>
      <c r="AD315" s="1">
        <f>(Table2[[#This Row],[Day High]]/Table2[[#This Row],[Close Price]])-1</f>
        <v>2.9946250319938583E-2</v>
      </c>
      <c r="AE315" s="1">
        <f>(Table2[[#This Row],[Close Price]]/Table2[[#This Row],[Current Week Low]])-1</f>
        <v>1.7948717948716997E-3</v>
      </c>
      <c r="AF315" s="1">
        <f>(Table2[[#This Row],[Current Week High]]/Table2[[#This Row],[Close Price]])-1</f>
        <v>9.9308932684924578E-2</v>
      </c>
      <c r="AG315" s="1">
        <f>(Table2[[#This Row],[Close Price]]/Table2[[#This Row],[Current Month Low]])-1</f>
        <v>1.7948717948716997E-3</v>
      </c>
      <c r="AH315" s="1">
        <f>(Table2[[#This Row],[Current Month High]]/Table2[[#This Row],[Close Price]])-1</f>
        <v>9.9308932684924578E-2</v>
      </c>
      <c r="AI315">
        <v>17.993345277706599</v>
      </c>
      <c r="AJ315">
        <v>73.644444444444403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-0.18</v>
      </c>
      <c r="AM315" t="s">
        <v>3174</v>
      </c>
      <c r="AN315">
        <v>-6.62</v>
      </c>
      <c r="AO315" t="s">
        <v>3174</v>
      </c>
      <c r="AP315">
        <v>9.0374598291158001E-2</v>
      </c>
      <c r="AQ315">
        <f>(Table2[[#This Row],[Sharpe Ratio]]-AVERAGE(Table2[Sharpe Ratio]))/_xlfn.STDEV.P(Table2[Sharpe Ratio])</f>
        <v>0.31686638706645043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-2.3588542840345048</v>
      </c>
      <c r="AS315">
        <f>_xlfn.RANK.AVG(Table2[[#This Row],[1Y Return vs Nifty Z-Score]],Table2[1Y Return vs Nifty Z-Score])</f>
        <v>395</v>
      </c>
      <c r="AT315">
        <f>_xlfn.RANK.AVG(Table2[[#This Row],[6M Return vs Nifty Z-Score]],Table2[6M Return vs Nifty Z-Score])</f>
        <v>354</v>
      </c>
      <c r="AU315">
        <f>_xlfn.RANK.AVG(Table2[[#This Row],[Sharpe Ratio Z-Score]],Table2[Sharpe Ratio Z-Score])</f>
        <v>254</v>
      </c>
      <c r="AV315">
        <f>(Table2[[#This Row],[Rank 1Y]]+Table2[[#This Row],[Rank 6M]]+Table2[[#This Row],[Rank Sharpe]])/3</f>
        <v>334.33333333333331</v>
      </c>
    </row>
    <row r="316" spans="1:48" x14ac:dyDescent="0.3">
      <c r="A316" t="s">
        <v>654</v>
      </c>
      <c r="B316" t="s">
        <v>655</v>
      </c>
      <c r="C316" t="s">
        <v>3140</v>
      </c>
      <c r="D316" t="s">
        <v>255</v>
      </c>
      <c r="E316">
        <v>28730.624016959999</v>
      </c>
      <c r="F316">
        <v>1509.85</v>
      </c>
      <c r="G316">
        <v>0.64526875830568597</v>
      </c>
      <c r="H316">
        <f>(Table2[[#This Row],[1Y Return vs Nifty]]-AVERAGE(Table2[1Y Return vs Nifty]))/_xlfn.STDEV.P(Table2[1Y Return vs Nifty])</f>
        <v>-0.40927919424427223</v>
      </c>
      <c r="I316">
        <v>-7.4909751338305002</v>
      </c>
      <c r="J316">
        <f>(Table2[[#This Row],[1M Return vs Nifty]]-AVERAGE(Table2[1M Return vs Nifty]))/_xlfn.STDEV.P(Table2[1M Return vs Nifty])</f>
        <v>-0.81135579004386627</v>
      </c>
      <c r="K316">
        <v>32.119658222567601</v>
      </c>
      <c r="L316">
        <f>(Table2[[#This Row],[6M Return vs Nifty]]-AVERAGE(Table2[6M Return vs Nifty]))/_xlfn.STDEV.P(Table2[6M Return vs Nifty])</f>
        <v>0.62594688871945481</v>
      </c>
      <c r="M316">
        <v>3.2548504698965202</v>
      </c>
      <c r="N316">
        <f>(Table2[[#This Row],[1W Return vs Nifty]]-AVERAGE(Table2[1W Return vs Nifty]))/_xlfn.STDEV.P(Table2[1W Return vs Nifty])</f>
        <v>0.1431148731481891</v>
      </c>
      <c r="O316">
        <v>1550.45</v>
      </c>
      <c r="P316">
        <v>1586.5940334726899</v>
      </c>
      <c r="Q316">
        <v>1429.15728822853</v>
      </c>
      <c r="R316">
        <v>38.456592377885201</v>
      </c>
      <c r="S316" s="1">
        <f>(Table2[[#This Row],[Close Price]]-Table2[[#This Row],[20D EMA]])/Table2[[#This Row],[20D EMA]]</f>
        <v>-2.6185946015672958E-2</v>
      </c>
      <c r="T316" s="1">
        <f>(Table2[[#This Row],[Close Price]]-Table2[[#This Row],[50D EMA]])/Table2[[#This Row],[50D EMA]]</f>
        <v>-4.8370302581256387E-2</v>
      </c>
      <c r="U316" s="1">
        <f>(Table2[[#This Row],[Close Price]]-Table2[[#This Row],[200D EMA]])/Table2[[#This Row],[200D EMA]]</f>
        <v>5.6461743179779894E-2</v>
      </c>
      <c r="V316">
        <v>0.62684504095577398</v>
      </c>
      <c r="W316">
        <v>1502.5</v>
      </c>
      <c r="X316">
        <v>1576.8</v>
      </c>
      <c r="Y316">
        <v>1502.5</v>
      </c>
      <c r="Z316">
        <v>1576.8</v>
      </c>
      <c r="AA316">
        <v>1502.5</v>
      </c>
      <c r="AB316">
        <v>1576.8</v>
      </c>
      <c r="AC316" s="1">
        <f>(Table2[[#This Row],[Close Price]]/Table2[[#This Row],[Day Low]])-1</f>
        <v>4.8918469217968941E-3</v>
      </c>
      <c r="AD316" s="1">
        <f>(Table2[[#This Row],[Day High]]/Table2[[#This Row],[Close Price]])-1</f>
        <v>4.4342153194026013E-2</v>
      </c>
      <c r="AE316" s="1">
        <f>(Table2[[#This Row],[Close Price]]/Table2[[#This Row],[Current Week Low]])-1</f>
        <v>4.8918469217968941E-3</v>
      </c>
      <c r="AF316" s="1">
        <f>(Table2[[#This Row],[Current Week High]]/Table2[[#This Row],[Close Price]])-1</f>
        <v>4.4342153194026013E-2</v>
      </c>
      <c r="AG316" s="1">
        <f>(Table2[[#This Row],[Close Price]]/Table2[[#This Row],[Current Month Low]])-1</f>
        <v>4.8918469217968941E-3</v>
      </c>
      <c r="AH316" s="1">
        <f>(Table2[[#This Row],[Current Month High]]/Table2[[#This Row],[Close Price]])-1</f>
        <v>4.4342153194026013E-2</v>
      </c>
      <c r="AI316">
        <v>21.9425770771931</v>
      </c>
      <c r="AJ316">
        <v>47.216263650545997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-0.19</v>
      </c>
      <c r="AM316" t="s">
        <v>3174</v>
      </c>
      <c r="AN316">
        <v>-3.97</v>
      </c>
      <c r="AO316" t="s">
        <v>3174</v>
      </c>
      <c r="AP316">
        <v>4.3150636414749997E-2</v>
      </c>
      <c r="AQ316">
        <f>(Table2[[#This Row],[Sharpe Ratio]]-AVERAGE(Table2[Sharpe Ratio]))/_xlfn.STDEV.P(Table2[Sharpe Ratio])</f>
        <v>-0.23260507109633219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439</v>
      </c>
      <c r="AT316">
        <f>_xlfn.RANK.AVG(Table2[[#This Row],[6M Return vs Nifty Z-Score]],Table2[6M Return vs Nifty Z-Score])</f>
        <v>160</v>
      </c>
      <c r="AU316">
        <f>_xlfn.RANK.AVG(Table2[[#This Row],[Sharpe Ratio Z-Score]],Table2[Sharpe Ratio Z-Score])</f>
        <v>404</v>
      </c>
      <c r="AV316">
        <f>(Table2[[#This Row],[Rank 1Y]]+Table2[[#This Row],[Rank 6M]]+Table2[[#This Row],[Rank Sharpe]])/3</f>
        <v>334.33333333333331</v>
      </c>
    </row>
    <row r="317" spans="1:48" x14ac:dyDescent="0.3">
      <c r="A317" t="s">
        <v>376</v>
      </c>
      <c r="B317" t="s">
        <v>377</v>
      </c>
      <c r="C317" t="s">
        <v>3141</v>
      </c>
      <c r="D317" t="s">
        <v>92</v>
      </c>
      <c r="E317">
        <v>63376.8518683</v>
      </c>
      <c r="F317">
        <v>307</v>
      </c>
      <c r="G317">
        <v>68.443228808593204</v>
      </c>
      <c r="H317">
        <f>(Table2[[#This Row],[1Y Return vs Nifty]]-AVERAGE(Table2[1Y Return vs Nifty]))/_xlfn.STDEV.P(Table2[1Y Return vs Nifty])</f>
        <v>0.73876492219637258</v>
      </c>
      <c r="I317">
        <v>-6.3050447532623997</v>
      </c>
      <c r="J317">
        <f>(Table2[[#This Row],[1M Return vs Nifty]]-AVERAGE(Table2[1M Return vs Nifty]))/_xlfn.STDEV.P(Table2[1M Return vs Nifty])</f>
        <v>-0.70893627776684476</v>
      </c>
      <c r="K317">
        <v>11.9244482613736</v>
      </c>
      <c r="L317">
        <f>(Table2[[#This Row],[6M Return vs Nifty]]-AVERAGE(Table2[6M Return vs Nifty]))/_xlfn.STDEV.P(Table2[6M Return vs Nifty])</f>
        <v>-3.0836428122023373E-2</v>
      </c>
      <c r="M317">
        <v>-3.4739700413119698</v>
      </c>
      <c r="N317">
        <f>(Table2[[#This Row],[1W Return vs Nifty]]-AVERAGE(Table2[1W Return vs Nifty]))/_xlfn.STDEV.P(Table2[1W Return vs Nifty])</f>
        <v>-1.1146330812704333</v>
      </c>
      <c r="O317">
        <v>317.47000000000003</v>
      </c>
      <c r="P317">
        <v>316.38679285346001</v>
      </c>
      <c r="Q317">
        <v>263.19108069470298</v>
      </c>
      <c r="R317">
        <v>31.9294451725888</v>
      </c>
      <c r="S317" s="1">
        <f>(Table2[[#This Row],[Close Price]]-Table2[[#This Row],[20D EMA]])/Table2[[#This Row],[20D EMA]]</f>
        <v>-3.2979494125429255E-2</v>
      </c>
      <c r="T317" s="1">
        <f>(Table2[[#This Row],[Close Price]]-Table2[[#This Row],[50D EMA]])/Table2[[#This Row],[50D EMA]]</f>
        <v>-2.9668725324472262E-2</v>
      </c>
      <c r="U317" s="1">
        <f>(Table2[[#This Row],[Close Price]]-Table2[[#This Row],[200D EMA]])/Table2[[#This Row],[200D EMA]]</f>
        <v>0.16645290254389206</v>
      </c>
      <c r="V317">
        <v>0.71767943569532</v>
      </c>
      <c r="W317">
        <v>302.25</v>
      </c>
      <c r="X317">
        <v>310.95</v>
      </c>
      <c r="Y317">
        <v>302.25</v>
      </c>
      <c r="Z317">
        <v>325.95</v>
      </c>
      <c r="AA317">
        <v>302.25</v>
      </c>
      <c r="AB317">
        <v>325.95</v>
      </c>
      <c r="AC317" s="1">
        <f>(Table2[[#This Row],[Close Price]]/Table2[[#This Row],[Day Low]])-1</f>
        <v>1.5715467328370591E-2</v>
      </c>
      <c r="AD317" s="1">
        <f>(Table2[[#This Row],[Day High]]/Table2[[#This Row],[Close Price]])-1</f>
        <v>1.2866449511400591E-2</v>
      </c>
      <c r="AE317" s="1">
        <f>(Table2[[#This Row],[Close Price]]/Table2[[#This Row],[Current Week Low]])-1</f>
        <v>1.5715467328370591E-2</v>
      </c>
      <c r="AF317" s="1">
        <f>(Table2[[#This Row],[Current Week High]]/Table2[[#This Row],[Close Price]])-1</f>
        <v>6.1726384364820808E-2</v>
      </c>
      <c r="AG317" s="1">
        <f>(Table2[[#This Row],[Close Price]]/Table2[[#This Row],[Current Month Low]])-1</f>
        <v>1.5715467328370591E-2</v>
      </c>
      <c r="AH317" s="1">
        <f>(Table2[[#This Row],[Current Month High]]/Table2[[#This Row],[Close Price]])-1</f>
        <v>6.1726384364820808E-2</v>
      </c>
      <c r="AI317">
        <v>17.573289902280099</v>
      </c>
      <c r="AJ317">
        <v>115.893108298171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-0.02</v>
      </c>
      <c r="AM317" t="s">
        <v>3174</v>
      </c>
      <c r="AN317">
        <v>-2.2400000000000002</v>
      </c>
      <c r="AO317" t="s">
        <v>3174</v>
      </c>
      <c r="AQ317">
        <f>(Table2[[#This Row],[Sharpe Ratio]]-AVERAGE(Table2[Sharpe Ratio]))/_xlfn.STDEV.P(Table2[Sharpe Ratio])</f>
        <v>-0.73468160532523463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-1.8503224702881633</v>
      </c>
      <c r="AS317">
        <f>_xlfn.RANK.AVG(Table2[[#This Row],[1Y Return vs Nifty Z-Score]],Table2[1Y Return vs Nifty Z-Score])</f>
        <v>129</v>
      </c>
      <c r="AT317">
        <f>_xlfn.RANK.AVG(Table2[[#This Row],[6M Return vs Nifty Z-Score]],Table2[6M Return vs Nifty Z-Score])</f>
        <v>337</v>
      </c>
      <c r="AU317">
        <f>_xlfn.RANK.AVG(Table2[[#This Row],[Sharpe Ratio Z-Score]],Table2[Sharpe Ratio Z-Score])</f>
        <v>544</v>
      </c>
      <c r="AV317">
        <f>(Table2[[#This Row],[Rank 1Y]]+Table2[[#This Row],[Rank 6M]]+Table2[[#This Row],[Rank Sharpe]])/3</f>
        <v>336.66666666666669</v>
      </c>
    </row>
    <row r="318" spans="1:48" x14ac:dyDescent="0.3">
      <c r="A318" t="s">
        <v>848</v>
      </c>
      <c r="B318" t="s">
        <v>849</v>
      </c>
      <c r="C318" t="s">
        <v>3140</v>
      </c>
      <c r="D318" t="s">
        <v>443</v>
      </c>
      <c r="E318">
        <v>19108.991234025001</v>
      </c>
      <c r="F318">
        <v>309.05</v>
      </c>
      <c r="G318">
        <v>-3.1052390871473001</v>
      </c>
      <c r="H318">
        <f>(Table2[[#This Row],[1Y Return vs Nifty]]-AVERAGE(Table2[1Y Return vs Nifty]))/_xlfn.STDEV.P(Table2[1Y Return vs Nifty])</f>
        <v>-0.47278771961056781</v>
      </c>
      <c r="I318">
        <v>1.7418518901701701</v>
      </c>
      <c r="J318">
        <f>(Table2[[#This Row],[1M Return vs Nifty]]-AVERAGE(Table2[1M Return vs Nifty]))/_xlfn.STDEV.P(Table2[1M Return vs Nifty])</f>
        <v>-1.3988881976911902E-2</v>
      </c>
      <c r="K318">
        <v>27.510509096958899</v>
      </c>
      <c r="L318">
        <f>(Table2[[#This Row],[6M Return vs Nifty]]-AVERAGE(Table2[6M Return vs Nifty]))/_xlfn.STDEV.P(Table2[6M Return vs Nifty])</f>
        <v>0.47604935082055677</v>
      </c>
      <c r="M318">
        <v>-0.97577118881208003</v>
      </c>
      <c r="N318">
        <f>(Table2[[#This Row],[1W Return vs Nifty]]-AVERAGE(Table2[1W Return vs Nifty]))/_xlfn.STDEV.P(Table2[1W Return vs Nifty])</f>
        <v>-0.64767093073769944</v>
      </c>
      <c r="O318">
        <v>302.62</v>
      </c>
      <c r="P318">
        <v>304.33792521997202</v>
      </c>
      <c r="Q318">
        <v>272.44636791856698</v>
      </c>
      <c r="R318">
        <v>62.898014838317799</v>
      </c>
      <c r="S318" s="1">
        <f>(Table2[[#This Row],[Close Price]]-Table2[[#This Row],[20D EMA]])/Table2[[#This Row],[20D EMA]]</f>
        <v>2.1247769479875774E-2</v>
      </c>
      <c r="T318" s="1">
        <f>(Table2[[#This Row],[Close Price]]-Table2[[#This Row],[50D EMA]])/Table2[[#This Row],[50D EMA]]</f>
        <v>1.5483035105211273E-2</v>
      </c>
      <c r="U318" s="1">
        <f>(Table2[[#This Row],[Close Price]]-Table2[[#This Row],[200D EMA]])/Table2[[#This Row],[200D EMA]]</f>
        <v>0.13435169777111397</v>
      </c>
      <c r="V318">
        <v>1.29569501644842</v>
      </c>
      <c r="W318">
        <v>306.75</v>
      </c>
      <c r="X318">
        <v>316.2</v>
      </c>
      <c r="Y318">
        <v>305.60000000000002</v>
      </c>
      <c r="Z318">
        <v>316.2</v>
      </c>
      <c r="AA318">
        <v>305.60000000000002</v>
      </c>
      <c r="AB318">
        <v>316.2</v>
      </c>
      <c r="AC318" s="1">
        <f>(Table2[[#This Row],[Close Price]]/Table2[[#This Row],[Day Low]])-1</f>
        <v>7.497962510187417E-3</v>
      </c>
      <c r="AD318" s="1">
        <f>(Table2[[#This Row],[Day High]]/Table2[[#This Row],[Close Price]])-1</f>
        <v>2.3135414981394486E-2</v>
      </c>
      <c r="AE318" s="1">
        <f>(Table2[[#This Row],[Close Price]]/Table2[[#This Row],[Current Week Low]])-1</f>
        <v>1.1289267015706761E-2</v>
      </c>
      <c r="AF318" s="1">
        <f>(Table2[[#This Row],[Current Week High]]/Table2[[#This Row],[Close Price]])-1</f>
        <v>2.3135414981394486E-2</v>
      </c>
      <c r="AG318" s="1">
        <f>(Table2[[#This Row],[Close Price]]/Table2[[#This Row],[Current Month Low]])-1</f>
        <v>1.1289267015706761E-2</v>
      </c>
      <c r="AH318" s="1">
        <f>(Table2[[#This Row],[Current Month High]]/Table2[[#This Row],[Close Price]])-1</f>
        <v>2.3135414981394486E-2</v>
      </c>
      <c r="AI318">
        <v>15.1593593269697</v>
      </c>
      <c r="AJ318">
        <v>66.334768568352999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-0.13</v>
      </c>
      <c r="AM318" t="s">
        <v>3174</v>
      </c>
      <c r="AN318">
        <v>4.66</v>
      </c>
      <c r="AO318" t="s">
        <v>3176</v>
      </c>
      <c r="AP318">
        <v>6.3408044079911005E-2</v>
      </c>
      <c r="AQ318">
        <f>(Table2[[#This Row],[Sharpe Ratio]]-AVERAGE(Table2[Sharpe Ratio]))/_xlfn.STDEV.P(Table2[Sharpe Ratio])</f>
        <v>3.0987302387834887E-3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463</v>
      </c>
      <c r="AT318">
        <f>_xlfn.RANK.AVG(Table2[[#This Row],[6M Return vs Nifty Z-Score]],Table2[6M Return vs Nifty Z-Score])</f>
        <v>196</v>
      </c>
      <c r="AU318">
        <f>_xlfn.RANK.AVG(Table2[[#This Row],[Sharpe Ratio Z-Score]],Table2[Sharpe Ratio Z-Score])</f>
        <v>353</v>
      </c>
      <c r="AV318">
        <f>(Table2[[#This Row],[Rank 1Y]]+Table2[[#This Row],[Rank 6M]]+Table2[[#This Row],[Rank Sharpe]])/3</f>
        <v>337.33333333333331</v>
      </c>
    </row>
    <row r="319" spans="1:48" x14ac:dyDescent="0.3">
      <c r="A319" t="s">
        <v>1811</v>
      </c>
      <c r="B319" t="s">
        <v>1812</v>
      </c>
      <c r="C319" t="s">
        <v>624</v>
      </c>
      <c r="D319" t="s">
        <v>624</v>
      </c>
      <c r="E319">
        <v>4296.9585944999999</v>
      </c>
      <c r="F319">
        <v>208.05</v>
      </c>
      <c r="G319">
        <v>11.1932229612451</v>
      </c>
      <c r="H319">
        <f>(Table2[[#This Row],[1Y Return vs Nifty]]-AVERAGE(Table2[1Y Return vs Nifty]))/_xlfn.STDEV.P(Table2[1Y Return vs Nifty])</f>
        <v>-0.23066737828125475</v>
      </c>
      <c r="I319">
        <v>-5.8868832985376098</v>
      </c>
      <c r="J319">
        <f>(Table2[[#This Row],[1M Return vs Nifty]]-AVERAGE(Table2[1M Return vs Nifty]))/_xlfn.STDEV.P(Table2[1M Return vs Nifty])</f>
        <v>-0.67282295024972105</v>
      </c>
      <c r="K319">
        <v>11.085129293563</v>
      </c>
      <c r="L319">
        <f>(Table2[[#This Row],[6M Return vs Nifty]]-AVERAGE(Table2[6M Return vs Nifty]))/_xlfn.STDEV.P(Table2[6M Return vs Nifty])</f>
        <v>-5.8132539260549031E-2</v>
      </c>
      <c r="M319">
        <v>-1.2821330868559899</v>
      </c>
      <c r="N319">
        <f>(Table2[[#This Row],[1W Return vs Nifty]]-AVERAGE(Table2[1W Return vs Nifty]))/_xlfn.STDEV.P(Table2[1W Return vs Nifty])</f>
        <v>-0.70493595213850502</v>
      </c>
      <c r="O319">
        <v>215.48</v>
      </c>
      <c r="P319">
        <v>211.48227076015101</v>
      </c>
      <c r="Q319">
        <v>181.73054497448399</v>
      </c>
      <c r="R319">
        <v>32.4729968396244</v>
      </c>
      <c r="S319" s="1">
        <f>(Table2[[#This Row],[Close Price]]-Table2[[#This Row],[20D EMA]])/Table2[[#This Row],[20D EMA]]</f>
        <v>-3.4481158344161773E-2</v>
      </c>
      <c r="T319" s="1">
        <f>(Table2[[#This Row],[Close Price]]-Table2[[#This Row],[50D EMA]])/Table2[[#This Row],[50D EMA]]</f>
        <v>-1.6229591009279686E-2</v>
      </c>
      <c r="U319" s="1">
        <f>(Table2[[#This Row],[Close Price]]-Table2[[#This Row],[200D EMA]])/Table2[[#This Row],[200D EMA]]</f>
        <v>0.14482680954493052</v>
      </c>
      <c r="V319">
        <v>0.53856344749816798</v>
      </c>
      <c r="W319">
        <v>205.64</v>
      </c>
      <c r="X319">
        <v>211.34</v>
      </c>
      <c r="Y319">
        <v>205.64</v>
      </c>
      <c r="Z319">
        <v>218.25</v>
      </c>
      <c r="AA319">
        <v>205.64</v>
      </c>
      <c r="AB319">
        <v>218.25</v>
      </c>
      <c r="AC319" s="1">
        <f>(Table2[[#This Row],[Close Price]]/Table2[[#This Row],[Day Low]])-1</f>
        <v>1.1719509822991858E-2</v>
      </c>
      <c r="AD319" s="1">
        <f>(Table2[[#This Row],[Day High]]/Table2[[#This Row],[Close Price]])-1</f>
        <v>1.5813506368661301E-2</v>
      </c>
      <c r="AE319" s="1">
        <f>(Table2[[#This Row],[Close Price]]/Table2[[#This Row],[Current Week Low]])-1</f>
        <v>1.1719509822991858E-2</v>
      </c>
      <c r="AF319" s="1">
        <f>(Table2[[#This Row],[Current Week High]]/Table2[[#This Row],[Close Price]])-1</f>
        <v>4.9026676279740444E-2</v>
      </c>
      <c r="AG319" s="1">
        <f>(Table2[[#This Row],[Close Price]]/Table2[[#This Row],[Current Month Low]])-1</f>
        <v>1.1719509822991858E-2</v>
      </c>
      <c r="AH319" s="1">
        <f>(Table2[[#This Row],[Current Month High]]/Table2[[#This Row],[Close Price]])-1</f>
        <v>4.9026676279740444E-2</v>
      </c>
      <c r="AI319">
        <v>16.894977168949701</v>
      </c>
      <c r="AJ319">
        <v>64.012613322822205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0.12</v>
      </c>
      <c r="AM319" t="s">
        <v>3176</v>
      </c>
      <c r="AN319">
        <v>-5.03</v>
      </c>
      <c r="AO319" t="s">
        <v>3174</v>
      </c>
      <c r="AP319">
        <v>7.7442459817433001E-2</v>
      </c>
      <c r="AQ319">
        <f>(Table2[[#This Row],[Sharpe Ratio]]-AVERAGE(Table2[Sharpe Ratio]))/_xlfn.STDEV.P(Table2[Sharpe Ratio])</f>
        <v>0.16639529777246617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-1.5001635221575635</v>
      </c>
      <c r="AS319">
        <f>_xlfn.RANK.AVG(Table2[[#This Row],[1Y Return vs Nifty Z-Score]],Table2[1Y Return vs Nifty Z-Score])</f>
        <v>368</v>
      </c>
      <c r="AT319">
        <f>_xlfn.RANK.AVG(Table2[[#This Row],[6M Return vs Nifty Z-Score]],Table2[6M Return vs Nifty Z-Score])</f>
        <v>343</v>
      </c>
      <c r="AU319">
        <f>_xlfn.RANK.AVG(Table2[[#This Row],[Sharpe Ratio Z-Score]],Table2[Sharpe Ratio Z-Score])</f>
        <v>302</v>
      </c>
      <c r="AV319">
        <f>(Table2[[#This Row],[Rank 1Y]]+Table2[[#This Row],[Rank 6M]]+Table2[[#This Row],[Rank Sharpe]])/3</f>
        <v>337.66666666666669</v>
      </c>
    </row>
    <row r="320" spans="1:48" x14ac:dyDescent="0.3">
      <c r="A320" t="s">
        <v>1096</v>
      </c>
      <c r="B320" t="s">
        <v>1097</v>
      </c>
      <c r="C320" t="s">
        <v>3129</v>
      </c>
      <c r="D320" t="s">
        <v>535</v>
      </c>
      <c r="E320">
        <v>11872.372921013901</v>
      </c>
      <c r="F320">
        <v>124.22</v>
      </c>
      <c r="G320">
        <v>5.5644307744075201</v>
      </c>
      <c r="H320">
        <f>(Table2[[#This Row],[1Y Return vs Nifty]]-AVERAGE(Table2[1Y Return vs Nifty]))/_xlfn.STDEV.P(Table2[1Y Return vs Nifty])</f>
        <v>-0.32598148136006194</v>
      </c>
      <c r="I320">
        <v>20.674646921648499</v>
      </c>
      <c r="J320">
        <f>(Table2[[#This Row],[1M Return vs Nifty]]-AVERAGE(Table2[1M Return vs Nifty]))/_xlfn.STDEV.P(Table2[1M Return vs Nifty])</f>
        <v>1.6210882396969073</v>
      </c>
      <c r="K320">
        <v>34.705012334498598</v>
      </c>
      <c r="L320">
        <f>(Table2[[#This Row],[6M Return vs Nifty]]-AVERAGE(Table2[6M Return vs Nifty]))/_xlfn.STDEV.P(Table2[6M Return vs Nifty])</f>
        <v>0.71002709645716156</v>
      </c>
      <c r="M320">
        <v>18.7008565513813</v>
      </c>
      <c r="N320">
        <f>(Table2[[#This Row],[1W Return vs Nifty]]-AVERAGE(Table2[1W Return vs Nifty]))/_xlfn.STDEV.P(Table2[1W Return vs Nifty])</f>
        <v>3.0302750404560221</v>
      </c>
      <c r="O320">
        <v>107.23</v>
      </c>
      <c r="P320">
        <v>99.655336572812104</v>
      </c>
      <c r="Q320">
        <v>90.608109449740695</v>
      </c>
      <c r="R320">
        <v>84.640457042981396</v>
      </c>
      <c r="S320" s="1">
        <f>(Table2[[#This Row],[Close Price]]-Table2[[#This Row],[20D EMA]])/Table2[[#This Row],[20D EMA]]</f>
        <v>0.15844446516832972</v>
      </c>
      <c r="T320" s="1">
        <f>(Table2[[#This Row],[Close Price]]-Table2[[#This Row],[50D EMA]])/Table2[[#This Row],[50D EMA]]</f>
        <v>0.24649621657983151</v>
      </c>
      <c r="U320" s="1">
        <f>(Table2[[#This Row],[Close Price]]-Table2[[#This Row],[200D EMA]])/Table2[[#This Row],[200D EMA]]</f>
        <v>0.37095896553170488</v>
      </c>
      <c r="V320">
        <v>3.51824748880989</v>
      </c>
      <c r="W320">
        <v>121.25</v>
      </c>
      <c r="X320">
        <v>129.68</v>
      </c>
      <c r="Y320">
        <v>106.09</v>
      </c>
      <c r="Z320">
        <v>133.74</v>
      </c>
      <c r="AA320">
        <v>106.09</v>
      </c>
      <c r="AB320">
        <v>133.74</v>
      </c>
      <c r="AC320" s="1">
        <f>(Table2[[#This Row],[Close Price]]/Table2[[#This Row],[Day Low]])-1</f>
        <v>2.4494845360824691E-2</v>
      </c>
      <c r="AD320" s="1">
        <f>(Table2[[#This Row],[Day High]]/Table2[[#This Row],[Close Price]])-1</f>
        <v>4.3954274673965621E-2</v>
      </c>
      <c r="AE320" s="1">
        <f>(Table2[[#This Row],[Close Price]]/Table2[[#This Row],[Current Week Low]])-1</f>
        <v>0.1708926383259497</v>
      </c>
      <c r="AF320" s="1">
        <f>(Table2[[#This Row],[Current Week High]]/Table2[[#This Row],[Close Price]])-1</f>
        <v>7.6638222508452758E-2</v>
      </c>
      <c r="AG320" s="1">
        <f>(Table2[[#This Row],[Close Price]]/Table2[[#This Row],[Current Month Low]])-1</f>
        <v>0.1708926383259497</v>
      </c>
      <c r="AH320" s="1">
        <f>(Table2[[#This Row],[Current Month High]]/Table2[[#This Row],[Close Price]])-1</f>
        <v>7.6638222508452758E-2</v>
      </c>
      <c r="AI320">
        <v>7.6638222508452696</v>
      </c>
      <c r="AJ320">
        <v>80.028985507246304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0.47</v>
      </c>
      <c r="AM320" t="s">
        <v>3176</v>
      </c>
      <c r="AN320">
        <v>34.1</v>
      </c>
      <c r="AO320" t="s">
        <v>3176</v>
      </c>
      <c r="AP320">
        <v>2.2636568654340002E-2</v>
      </c>
      <c r="AQ320">
        <f>(Table2[[#This Row],[Sharpe Ratio]]-AVERAGE(Table2[Sharpe Ratio]))/_xlfn.STDEV.P(Table2[Sharpe Ratio])</f>
        <v>-0.47129522493524134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4.5641136703147875</v>
      </c>
      <c r="AS320">
        <f>_xlfn.RANK.AVG(Table2[[#This Row],[1Y Return vs Nifty Z-Score]],Table2[1Y Return vs Nifty Z-Score])</f>
        <v>401</v>
      </c>
      <c r="AT320">
        <f>_xlfn.RANK.AVG(Table2[[#This Row],[6M Return vs Nifty Z-Score]],Table2[6M Return vs Nifty Z-Score])</f>
        <v>149</v>
      </c>
      <c r="AU320">
        <f>_xlfn.RANK.AVG(Table2[[#This Row],[Sharpe Ratio Z-Score]],Table2[Sharpe Ratio Z-Score])</f>
        <v>464</v>
      </c>
      <c r="AV320">
        <f>(Table2[[#This Row],[Rank 1Y]]+Table2[[#This Row],[Rank 6M]]+Table2[[#This Row],[Rank Sharpe]])/3</f>
        <v>338</v>
      </c>
    </row>
    <row r="321" spans="1:48" x14ac:dyDescent="0.3">
      <c r="A321" t="s">
        <v>175</v>
      </c>
      <c r="B321" t="s">
        <v>176</v>
      </c>
      <c r="C321" t="s">
        <v>3127</v>
      </c>
      <c r="D321" t="s">
        <v>18</v>
      </c>
      <c r="E321">
        <v>152780.47075991999</v>
      </c>
      <c r="F321">
        <v>352.15</v>
      </c>
      <c r="G321">
        <v>72.708429325708394</v>
      </c>
      <c r="H321">
        <f>(Table2[[#This Row],[1Y Return vs Nifty]]-AVERAGE(Table2[1Y Return vs Nifty]))/_xlfn.STDEV.P(Table2[1Y Return vs Nifty])</f>
        <v>0.81098889996033074</v>
      </c>
      <c r="I321">
        <v>1.43978632683965</v>
      </c>
      <c r="J321">
        <f>(Table2[[#This Row],[1M Return vs Nifty]]-AVERAGE(Table2[1M Return vs Nifty]))/_xlfn.STDEV.P(Table2[1M Return vs Nifty])</f>
        <v>-4.0075917252267237E-2</v>
      </c>
      <c r="K321">
        <v>-0.25021443114392899</v>
      </c>
      <c r="L321">
        <f>(Table2[[#This Row],[6M Return vs Nifty]]-AVERAGE(Table2[6M Return vs Nifty]))/_xlfn.STDEV.P(Table2[6M Return vs Nifty])</f>
        <v>-0.42677761219402649</v>
      </c>
      <c r="M321">
        <v>1.8404953856384501</v>
      </c>
      <c r="N321">
        <f>(Table2[[#This Row],[1W Return vs Nifty]]-AVERAGE(Table2[1W Return vs Nifty]))/_xlfn.STDEV.P(Table2[1W Return vs Nifty])</f>
        <v>-0.12125571172385063</v>
      </c>
      <c r="O321">
        <v>348.71</v>
      </c>
      <c r="P321">
        <v>335.37142760042201</v>
      </c>
      <c r="Q321">
        <v>292.24825062661398</v>
      </c>
      <c r="R321">
        <v>50.381876650778203</v>
      </c>
      <c r="S321" s="1">
        <f>(Table2[[#This Row],[Close Price]]-Table2[[#This Row],[20D EMA]])/Table2[[#This Row],[20D EMA]]</f>
        <v>9.8649307447449108E-3</v>
      </c>
      <c r="T321" s="1">
        <f>(Table2[[#This Row],[Close Price]]-Table2[[#This Row],[50D EMA]])/Table2[[#This Row],[50D EMA]]</f>
        <v>5.0029820726316565E-2</v>
      </c>
      <c r="U321" s="1">
        <f>(Table2[[#This Row],[Close Price]]-Table2[[#This Row],[200D EMA]])/Table2[[#This Row],[200D EMA]]</f>
        <v>0.2049687183582784</v>
      </c>
      <c r="V321">
        <v>0.856290103076078</v>
      </c>
      <c r="W321">
        <v>351.05</v>
      </c>
      <c r="X321">
        <v>365.25</v>
      </c>
      <c r="Y321">
        <v>351.05</v>
      </c>
      <c r="Z321">
        <v>367.2</v>
      </c>
      <c r="AA321">
        <v>351.05</v>
      </c>
      <c r="AB321">
        <v>367.2</v>
      </c>
      <c r="AC321" s="1">
        <f>(Table2[[#This Row],[Close Price]]/Table2[[#This Row],[Day Low]])-1</f>
        <v>3.1334567725394002E-3</v>
      </c>
      <c r="AD321" s="1">
        <f>(Table2[[#This Row],[Day High]]/Table2[[#This Row],[Close Price]])-1</f>
        <v>3.7200056793979863E-2</v>
      </c>
      <c r="AE321" s="1">
        <f>(Table2[[#This Row],[Close Price]]/Table2[[#This Row],[Current Week Low]])-1</f>
        <v>3.1334567725394002E-3</v>
      </c>
      <c r="AF321" s="1">
        <f>(Table2[[#This Row],[Current Week High]]/Table2[[#This Row],[Close Price]])-1</f>
        <v>4.2737469828198149E-2</v>
      </c>
      <c r="AG321" s="1">
        <f>(Table2[[#This Row],[Close Price]]/Table2[[#This Row],[Current Month Low]])-1</f>
        <v>3.1334567725394002E-3</v>
      </c>
      <c r="AH321" s="1">
        <f>(Table2[[#This Row],[Current Month High]]/Table2[[#This Row],[Close Price]])-1</f>
        <v>4.2737469828198149E-2</v>
      </c>
      <c r="AI321">
        <v>4.2737469828198096</v>
      </c>
      <c r="AJ321">
        <v>112.490571730276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</v>
      </c>
      <c r="AM321" t="s">
        <v>3176</v>
      </c>
      <c r="AN321">
        <v>0.27</v>
      </c>
      <c r="AO321" t="s">
        <v>3176</v>
      </c>
      <c r="AP321">
        <v>3.2730529246722997E-2</v>
      </c>
      <c r="AQ321">
        <f>(Table2[[#This Row],[Sharpe Ratio]]-AVERAGE(Table2[Sharpe Ratio]))/_xlfn.STDEV.P(Table2[Sharpe Ratio])</f>
        <v>-0.35384757706846687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-0.13096791827828047</v>
      </c>
      <c r="AS321">
        <f>_xlfn.RANK.AVG(Table2[[#This Row],[1Y Return vs Nifty Z-Score]],Table2[1Y Return vs Nifty Z-Score])</f>
        <v>120</v>
      </c>
      <c r="AT321">
        <f>_xlfn.RANK.AVG(Table2[[#This Row],[6M Return vs Nifty Z-Score]],Table2[6M Return vs Nifty Z-Score])</f>
        <v>461</v>
      </c>
      <c r="AU321">
        <f>_xlfn.RANK.AVG(Table2[[#This Row],[Sharpe Ratio Z-Score]],Table2[Sharpe Ratio Z-Score])</f>
        <v>435</v>
      </c>
      <c r="AV321">
        <f>(Table2[[#This Row],[Rank 1Y]]+Table2[[#This Row],[Rank 6M]]+Table2[[#This Row],[Rank Sharpe]])/3</f>
        <v>338.66666666666669</v>
      </c>
    </row>
    <row r="322" spans="1:48" x14ac:dyDescent="0.3">
      <c r="A322" t="s">
        <v>1260</v>
      </c>
      <c r="B322" t="s">
        <v>1261</v>
      </c>
      <c r="C322" t="s">
        <v>3133</v>
      </c>
      <c r="D322" t="s">
        <v>54</v>
      </c>
      <c r="E322">
        <v>9298.0838972399997</v>
      </c>
      <c r="F322">
        <v>571.1</v>
      </c>
      <c r="G322">
        <v>21.458466154160401</v>
      </c>
      <c r="H322">
        <f>(Table2[[#This Row],[1Y Return vs Nifty]]-AVERAGE(Table2[1Y Return vs Nifty]))/_xlfn.STDEV.P(Table2[1Y Return vs Nifty])</f>
        <v>-5.6842796498593688E-2</v>
      </c>
      <c r="I322">
        <v>10.3473166881171</v>
      </c>
      <c r="J322">
        <f>(Table2[[#This Row],[1M Return vs Nifty]]-AVERAGE(Table2[1M Return vs Nifty]))/_xlfn.STDEV.P(Table2[1M Return vs Nifty])</f>
        <v>0.72919766755780657</v>
      </c>
      <c r="K322">
        <v>16.202789411223101</v>
      </c>
      <c r="L322">
        <f>(Table2[[#This Row],[6M Return vs Nifty]]-AVERAGE(Table2[6M Return vs Nifty]))/_xlfn.STDEV.P(Table2[6M Return vs Nifty])</f>
        <v>0.10830265963081359</v>
      </c>
      <c r="M322">
        <v>7.0647023407010803</v>
      </c>
      <c r="N322">
        <f>(Table2[[#This Row],[1W Return vs Nifty]]-AVERAGE(Table2[1W Return vs Nifty]))/_xlfn.STDEV.P(Table2[1W Return vs Nifty])</f>
        <v>0.85525058685320332</v>
      </c>
      <c r="O322">
        <v>533.04</v>
      </c>
      <c r="P322">
        <v>509.80415601523401</v>
      </c>
      <c r="Q322">
        <v>454.78566468600002</v>
      </c>
      <c r="R322">
        <v>71.439551903365995</v>
      </c>
      <c r="S322" s="1">
        <f>(Table2[[#This Row],[Close Price]]-Table2[[#This Row],[20D EMA]])/Table2[[#This Row],[20D EMA]]</f>
        <v>7.1401770974035841E-2</v>
      </c>
      <c r="T322" s="1">
        <f>(Table2[[#This Row],[Close Price]]-Table2[[#This Row],[50D EMA]])/Table2[[#This Row],[50D EMA]]</f>
        <v>0.12023410021579808</v>
      </c>
      <c r="U322" s="1">
        <f>(Table2[[#This Row],[Close Price]]-Table2[[#This Row],[200D EMA]])/Table2[[#This Row],[200D EMA]]</f>
        <v>0.25575638008358842</v>
      </c>
      <c r="V322">
        <v>1.4363442296466</v>
      </c>
      <c r="W322">
        <v>558.15</v>
      </c>
      <c r="X322">
        <v>574.4</v>
      </c>
      <c r="Y322">
        <v>535.20000000000005</v>
      </c>
      <c r="Z322">
        <v>577.5</v>
      </c>
      <c r="AA322">
        <v>535.20000000000005</v>
      </c>
      <c r="AB322">
        <v>577.5</v>
      </c>
      <c r="AC322" s="1">
        <f>(Table2[[#This Row],[Close Price]]/Table2[[#This Row],[Day Low]])-1</f>
        <v>2.3201648302427769E-2</v>
      </c>
      <c r="AD322" s="1">
        <f>(Table2[[#This Row],[Day High]]/Table2[[#This Row],[Close Price]])-1</f>
        <v>5.7783225354577361E-3</v>
      </c>
      <c r="AE322" s="1">
        <f>(Table2[[#This Row],[Close Price]]/Table2[[#This Row],[Current Week Low]])-1</f>
        <v>6.7077727952167265E-2</v>
      </c>
      <c r="AF322" s="1">
        <f>(Table2[[#This Row],[Current Week High]]/Table2[[#This Row],[Close Price]])-1</f>
        <v>1.1206443705130464E-2</v>
      </c>
      <c r="AG322" s="1">
        <f>(Table2[[#This Row],[Close Price]]/Table2[[#This Row],[Current Month Low]])-1</f>
        <v>6.7077727952167265E-2</v>
      </c>
      <c r="AH322" s="1">
        <f>(Table2[[#This Row],[Current Month High]]/Table2[[#This Row],[Close Price]])-1</f>
        <v>1.1206443705130464E-2</v>
      </c>
      <c r="AI322">
        <v>1.12064437051304</v>
      </c>
      <c r="AJ322">
        <v>66.355956889018302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0.06</v>
      </c>
      <c r="AM322" t="s">
        <v>3176</v>
      </c>
      <c r="AN322">
        <v>8.94</v>
      </c>
      <c r="AO322" t="s">
        <v>3176</v>
      </c>
      <c r="AP322">
        <v>4.1709994209837002E-2</v>
      </c>
      <c r="AQ322">
        <f>(Table2[[#This Row],[Sharpe Ratio]]-AVERAGE(Table2[Sharpe Ratio]))/_xlfn.STDEV.P(Table2[Sharpe Ratio])</f>
        <v>-0.24936757346951513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1.3865405440737146</v>
      </c>
      <c r="AS322">
        <f>_xlfn.RANK.AVG(Table2[[#This Row],[1Y Return vs Nifty Z-Score]],Table2[1Y Return vs Nifty Z-Score])</f>
        <v>317</v>
      </c>
      <c r="AT322">
        <f>_xlfn.RANK.AVG(Table2[[#This Row],[6M Return vs Nifty Z-Score]],Table2[6M Return vs Nifty Z-Score])</f>
        <v>289</v>
      </c>
      <c r="AU322">
        <f>_xlfn.RANK.AVG(Table2[[#This Row],[Sharpe Ratio Z-Score]],Table2[Sharpe Ratio Z-Score])</f>
        <v>412</v>
      </c>
      <c r="AV322">
        <f>(Table2[[#This Row],[Rank 1Y]]+Table2[[#This Row],[Rank 6M]]+Table2[[#This Row],[Rank Sharpe]])/3</f>
        <v>339.33333333333331</v>
      </c>
    </row>
    <row r="323" spans="1:48" x14ac:dyDescent="0.3">
      <c r="A323" t="s">
        <v>2036</v>
      </c>
      <c r="B323" t="s">
        <v>2037</v>
      </c>
      <c r="C323" t="s">
        <v>3127</v>
      </c>
      <c r="D323" t="s">
        <v>57</v>
      </c>
      <c r="E323">
        <v>3247.2339613949998</v>
      </c>
      <c r="F323">
        <v>245.55</v>
      </c>
      <c r="G323">
        <v>19.174939165972098</v>
      </c>
      <c r="H323">
        <f>(Table2[[#This Row],[1Y Return vs Nifty]]-AVERAGE(Table2[1Y Return vs Nifty]))/_xlfn.STDEV.P(Table2[1Y Return vs Nifty])</f>
        <v>-9.5510475018397309E-2</v>
      </c>
      <c r="I323">
        <v>-11.7699133238496</v>
      </c>
      <c r="J323">
        <f>(Table2[[#This Row],[1M Return vs Nifty]]-AVERAGE(Table2[1M Return vs Nifty]))/_xlfn.STDEV.P(Table2[1M Return vs Nifty])</f>
        <v>-1.1808941454702129</v>
      </c>
      <c r="K323">
        <v>22.219976958967699</v>
      </c>
      <c r="L323">
        <f>(Table2[[#This Row],[6M Return vs Nifty]]-AVERAGE(Table2[6M Return vs Nifty]))/_xlfn.STDEV.P(Table2[6M Return vs Nifty])</f>
        <v>0.30399205346523572</v>
      </c>
      <c r="M323">
        <v>-2.7841107688800899</v>
      </c>
      <c r="N323">
        <f>(Table2[[#This Row],[1W Return vs Nifty]]-AVERAGE(Table2[1W Return vs Nifty]))/_xlfn.STDEV.P(Table2[1W Return vs Nifty])</f>
        <v>-0.98568491163318372</v>
      </c>
      <c r="O323">
        <v>257.33</v>
      </c>
      <c r="P323">
        <v>246.407435143724</v>
      </c>
      <c r="Q323">
        <v>209.91833594196899</v>
      </c>
      <c r="R323">
        <v>32.855988838900799</v>
      </c>
      <c r="S323" s="1">
        <f>(Table2[[#This Row],[Close Price]]-Table2[[#This Row],[20D EMA]])/Table2[[#This Row],[20D EMA]]</f>
        <v>-4.5777795049158562E-2</v>
      </c>
      <c r="T323" s="1">
        <f>(Table2[[#This Row],[Close Price]]-Table2[[#This Row],[50D EMA]])/Table2[[#This Row],[50D EMA]]</f>
        <v>-3.4797454193046845E-3</v>
      </c>
      <c r="U323" s="1">
        <f>(Table2[[#This Row],[Close Price]]-Table2[[#This Row],[200D EMA]])/Table2[[#This Row],[200D EMA]]</f>
        <v>0.16974059887689485</v>
      </c>
      <c r="V323">
        <v>0.39287195121870899</v>
      </c>
      <c r="W323">
        <v>244.35</v>
      </c>
      <c r="X323">
        <v>254</v>
      </c>
      <c r="Y323">
        <v>244.35</v>
      </c>
      <c r="Z323">
        <v>264.8</v>
      </c>
      <c r="AA323">
        <v>244.35</v>
      </c>
      <c r="AB323">
        <v>264.8</v>
      </c>
      <c r="AC323" s="1">
        <f>(Table2[[#This Row],[Close Price]]/Table2[[#This Row],[Day Low]])-1</f>
        <v>4.9109883364026885E-3</v>
      </c>
      <c r="AD323" s="1">
        <f>(Table2[[#This Row],[Day High]]/Table2[[#This Row],[Close Price]])-1</f>
        <v>3.4412543270209595E-2</v>
      </c>
      <c r="AE323" s="1">
        <f>(Table2[[#This Row],[Close Price]]/Table2[[#This Row],[Current Week Low]])-1</f>
        <v>4.9109883364026885E-3</v>
      </c>
      <c r="AF323" s="1">
        <f>(Table2[[#This Row],[Current Week High]]/Table2[[#This Row],[Close Price]])-1</f>
        <v>7.8395438810832774E-2</v>
      </c>
      <c r="AG323" s="1">
        <f>(Table2[[#This Row],[Close Price]]/Table2[[#This Row],[Current Month Low]])-1</f>
        <v>4.9109883364026885E-3</v>
      </c>
      <c r="AH323" s="1">
        <f>(Table2[[#This Row],[Current Month High]]/Table2[[#This Row],[Close Price]])-1</f>
        <v>7.8395438810832774E-2</v>
      </c>
      <c r="AI323">
        <v>19.547953573610201</v>
      </c>
      <c r="AJ323">
        <v>58.726567550096902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0.2</v>
      </c>
      <c r="AM323" t="s">
        <v>3176</v>
      </c>
      <c r="AN323">
        <v>-7.88</v>
      </c>
      <c r="AO323" t="s">
        <v>3174</v>
      </c>
      <c r="AP323">
        <v>2.5071338672592001E-2</v>
      </c>
      <c r="AQ323">
        <f>(Table2[[#This Row],[Sharpe Ratio]]-AVERAGE(Table2[Sharpe Ratio]))/_xlfn.STDEV.P(Table2[Sharpe Ratio])</f>
        <v>-0.44296561049668015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-2.4010630891532383</v>
      </c>
      <c r="AS323">
        <f>_xlfn.RANK.AVG(Table2[[#This Row],[1Y Return vs Nifty Z-Score]],Table2[1Y Return vs Nifty Z-Score])</f>
        <v>329</v>
      </c>
      <c r="AT323">
        <f>_xlfn.RANK.AVG(Table2[[#This Row],[6M Return vs Nifty Z-Score]],Table2[6M Return vs Nifty Z-Score])</f>
        <v>236</v>
      </c>
      <c r="AU323">
        <f>_xlfn.RANK.AVG(Table2[[#This Row],[Sharpe Ratio Z-Score]],Table2[Sharpe Ratio Z-Score])</f>
        <v>453</v>
      </c>
      <c r="AV323">
        <f>(Table2[[#This Row],[Rank 1Y]]+Table2[[#This Row],[Rank 6M]]+Table2[[#This Row],[Rank Sharpe]])/3</f>
        <v>339.33333333333331</v>
      </c>
    </row>
    <row r="324" spans="1:48" x14ac:dyDescent="0.3">
      <c r="A324" t="s">
        <v>327</v>
      </c>
      <c r="B324" t="s">
        <v>328</v>
      </c>
      <c r="C324" t="s">
        <v>3129</v>
      </c>
      <c r="D324" t="s">
        <v>51</v>
      </c>
      <c r="E324">
        <v>79351.345375605</v>
      </c>
      <c r="F324">
        <v>1976.55</v>
      </c>
      <c r="G324">
        <v>27.994917468625601</v>
      </c>
      <c r="H324">
        <f>(Table2[[#This Row],[1Y Return vs Nifty]]-AVERAGE(Table2[1Y Return vs Nifty]))/_xlfn.STDEV.P(Table2[1Y Return vs Nifty])</f>
        <v>5.3840983196348155E-2</v>
      </c>
      <c r="I324">
        <v>9.0364642509457003</v>
      </c>
      <c r="J324">
        <f>(Table2[[#This Row],[1M Return vs Nifty]]-AVERAGE(Table2[1M Return vs Nifty]))/_xlfn.STDEV.P(Table2[1M Return vs Nifty])</f>
        <v>0.61598961632470961</v>
      </c>
      <c r="K324">
        <v>31.340628204551201</v>
      </c>
      <c r="L324">
        <f>(Table2[[#This Row],[6M Return vs Nifty]]-AVERAGE(Table2[6M Return vs Nifty]))/_xlfn.STDEV.P(Table2[6M Return vs Nifty])</f>
        <v>0.60061147897946932</v>
      </c>
      <c r="M324">
        <v>2.0894074553964801</v>
      </c>
      <c r="N324">
        <f>(Table2[[#This Row],[1W Return vs Nifty]]-AVERAGE(Table2[1W Return vs Nifty]))/_xlfn.STDEV.P(Table2[1W Return vs Nifty])</f>
        <v>-7.4729185113908275E-2</v>
      </c>
      <c r="O324">
        <v>1928.43</v>
      </c>
      <c r="P324">
        <v>1862.10621127383</v>
      </c>
      <c r="Q324">
        <v>1637.07398945453</v>
      </c>
      <c r="R324">
        <v>60.9780413380075</v>
      </c>
      <c r="S324" s="1">
        <f>(Table2[[#This Row],[Close Price]]-Table2[[#This Row],[20D EMA]])/Table2[[#This Row],[20D EMA]]</f>
        <v>2.4952940993450575E-2</v>
      </c>
      <c r="T324" s="1">
        <f>(Table2[[#This Row],[Close Price]]-Table2[[#This Row],[50D EMA]])/Table2[[#This Row],[50D EMA]]</f>
        <v>6.1459323873841336E-2</v>
      </c>
      <c r="U324" s="1">
        <f>(Table2[[#This Row],[Close Price]]-Table2[[#This Row],[200D EMA]])/Table2[[#This Row],[200D EMA]]</f>
        <v>0.20736754278197456</v>
      </c>
      <c r="V324">
        <v>0.72407861727941703</v>
      </c>
      <c r="W324">
        <v>1965.5</v>
      </c>
      <c r="X324">
        <v>2004</v>
      </c>
      <c r="Y324">
        <v>1942.6</v>
      </c>
      <c r="Z324">
        <v>2012.1</v>
      </c>
      <c r="AA324">
        <v>1942.6</v>
      </c>
      <c r="AB324">
        <v>2012.1</v>
      </c>
      <c r="AC324" s="1">
        <f>(Table2[[#This Row],[Close Price]]/Table2[[#This Row],[Day Low]])-1</f>
        <v>5.621979140167932E-3</v>
      </c>
      <c r="AD324" s="1">
        <f>(Table2[[#This Row],[Day High]]/Table2[[#This Row],[Close Price]])-1</f>
        <v>1.388783486377787E-2</v>
      </c>
      <c r="AE324" s="1">
        <f>(Table2[[#This Row],[Close Price]]/Table2[[#This Row],[Current Week Low]])-1</f>
        <v>1.7476577782353564E-2</v>
      </c>
      <c r="AF324" s="1">
        <f>(Table2[[#This Row],[Current Week High]]/Table2[[#This Row],[Close Price]])-1</f>
        <v>1.7985884495712146E-2</v>
      </c>
      <c r="AG324" s="1">
        <f>(Table2[[#This Row],[Close Price]]/Table2[[#This Row],[Current Month Low]])-1</f>
        <v>1.7476577782353564E-2</v>
      </c>
      <c r="AH324" s="1">
        <f>(Table2[[#This Row],[Current Month High]]/Table2[[#This Row],[Close Price]])-1</f>
        <v>1.7985884495712146E-2</v>
      </c>
      <c r="AI324">
        <v>1.7985884495712099</v>
      </c>
      <c r="AJ324">
        <v>67.171311371421297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0.11</v>
      </c>
      <c r="AM324" t="s">
        <v>3176</v>
      </c>
      <c r="AN324">
        <v>3.18</v>
      </c>
      <c r="AO324" t="s">
        <v>3176</v>
      </c>
      <c r="AP324">
        <v>-4.3525425310609999E-3</v>
      </c>
      <c r="AQ324">
        <f>(Table2[[#This Row],[Sharpe Ratio]]-AVERAGE(Table2[Sharpe Ratio]))/_xlfn.STDEV.P(Table2[Sharpe Ratio])</f>
        <v>-0.7853253420264622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0.41038755136015659</v>
      </c>
      <c r="AS324">
        <f>_xlfn.RANK.AVG(Table2[[#This Row],[1Y Return vs Nifty Z-Score]],Table2[1Y Return vs Nifty Z-Score])</f>
        <v>275</v>
      </c>
      <c r="AT324">
        <f>_xlfn.RANK.AVG(Table2[[#This Row],[6M Return vs Nifty Z-Score]],Table2[6M Return vs Nifty Z-Score])</f>
        <v>163</v>
      </c>
      <c r="AU324">
        <f>_xlfn.RANK.AVG(Table2[[#This Row],[Sharpe Ratio Z-Score]],Table2[Sharpe Ratio Z-Score])</f>
        <v>584</v>
      </c>
      <c r="AV324">
        <f>(Table2[[#This Row],[Rank 1Y]]+Table2[[#This Row],[Rank 6M]]+Table2[[#This Row],[Rank Sharpe]])/3</f>
        <v>340.66666666666669</v>
      </c>
    </row>
    <row r="325" spans="1:48" x14ac:dyDescent="0.3">
      <c r="A325" t="s">
        <v>904</v>
      </c>
      <c r="B325" t="s">
        <v>905</v>
      </c>
      <c r="C325" t="s">
        <v>3131</v>
      </c>
      <c r="D325" t="s">
        <v>182</v>
      </c>
      <c r="E325">
        <v>17248.154718599999</v>
      </c>
      <c r="F325">
        <v>531</v>
      </c>
      <c r="G325">
        <v>30.794784644682899</v>
      </c>
      <c r="H325">
        <f>(Table2[[#This Row],[1Y Return vs Nifty]]-AVERAGE(Table2[1Y Return vs Nifty]))/_xlfn.STDEV.P(Table2[1Y Return vs Nifty])</f>
        <v>0.10125201202234352</v>
      </c>
      <c r="I325">
        <v>9.8465037242534201</v>
      </c>
      <c r="J325">
        <f>(Table2[[#This Row],[1M Return vs Nifty]]-AVERAGE(Table2[1M Return vs Nifty]))/_xlfn.STDEV.P(Table2[1M Return vs Nifty])</f>
        <v>0.68594637697500138</v>
      </c>
      <c r="K325">
        <v>24.309863617624099</v>
      </c>
      <c r="L325">
        <f>(Table2[[#This Row],[6M Return vs Nifty]]-AVERAGE(Table2[6M Return vs Nifty]))/_xlfn.STDEV.P(Table2[6M Return vs Nifty])</f>
        <v>0.3719587987544713</v>
      </c>
      <c r="M325">
        <v>2.7080244344627502</v>
      </c>
      <c r="N325">
        <f>(Table2[[#This Row],[1W Return vs Nifty]]-AVERAGE(Table2[1W Return vs Nifty]))/_xlfn.STDEV.P(Table2[1W Return vs Nifty])</f>
        <v>4.0902408668861433E-2</v>
      </c>
      <c r="O325">
        <v>496.18</v>
      </c>
      <c r="P325">
        <v>476.24156732544998</v>
      </c>
      <c r="Q325">
        <v>435.89430552021599</v>
      </c>
      <c r="R325">
        <v>76.822886288169599</v>
      </c>
      <c r="S325" s="1">
        <f>(Table2[[#This Row],[Close Price]]-Table2[[#This Row],[20D EMA]])/Table2[[#This Row],[20D EMA]]</f>
        <v>7.0176145753557156E-2</v>
      </c>
      <c r="T325" s="1">
        <f>(Table2[[#This Row],[Close Price]]-Table2[[#This Row],[50D EMA]])/Table2[[#This Row],[50D EMA]]</f>
        <v>0.11498037221335126</v>
      </c>
      <c r="U325" s="1">
        <f>(Table2[[#This Row],[Close Price]]-Table2[[#This Row],[200D EMA]])/Table2[[#This Row],[200D EMA]]</f>
        <v>0.2181852189288882</v>
      </c>
      <c r="V325">
        <v>2.6652454748386698</v>
      </c>
      <c r="W325">
        <v>526</v>
      </c>
      <c r="X325">
        <v>538.75</v>
      </c>
      <c r="Y325">
        <v>495.5</v>
      </c>
      <c r="Z325">
        <v>538.75</v>
      </c>
      <c r="AA325">
        <v>495.5</v>
      </c>
      <c r="AB325">
        <v>538.75</v>
      </c>
      <c r="AC325" s="1">
        <f>(Table2[[#This Row],[Close Price]]/Table2[[#This Row],[Day Low]])-1</f>
        <v>9.5057034220531467E-3</v>
      </c>
      <c r="AD325" s="1">
        <f>(Table2[[#This Row],[Day High]]/Table2[[#This Row],[Close Price]])-1</f>
        <v>1.4595103578154411E-2</v>
      </c>
      <c r="AE325" s="1">
        <f>(Table2[[#This Row],[Close Price]]/Table2[[#This Row],[Current Week Low]])-1</f>
        <v>7.1644803229061527E-2</v>
      </c>
      <c r="AF325" s="1">
        <f>(Table2[[#This Row],[Current Week High]]/Table2[[#This Row],[Close Price]])-1</f>
        <v>1.4595103578154411E-2</v>
      </c>
      <c r="AG325" s="1">
        <f>(Table2[[#This Row],[Close Price]]/Table2[[#This Row],[Current Month Low]])-1</f>
        <v>7.1644803229061527E-2</v>
      </c>
      <c r="AH325" s="1">
        <f>(Table2[[#This Row],[Current Month High]]/Table2[[#This Row],[Close Price]])-1</f>
        <v>1.4595103578154411E-2</v>
      </c>
      <c r="AI325">
        <v>1.45951035781544</v>
      </c>
      <c r="AJ325">
        <v>107.179087007413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0.17</v>
      </c>
      <c r="AM325" t="s">
        <v>3176</v>
      </c>
      <c r="AN325">
        <v>13.52</v>
      </c>
      <c r="AO325" t="s">
        <v>3176</v>
      </c>
      <c r="AQ325">
        <f>(Table2[[#This Row],[Sharpe Ratio]]-AVERAGE(Table2[Sharpe Ratio]))/_xlfn.STDEV.P(Table2[Sharpe Ratio])</f>
        <v>-0.73468160532523463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0.46537799109544303</v>
      </c>
      <c r="AS325">
        <f>_xlfn.RANK.AVG(Table2[[#This Row],[1Y Return vs Nifty Z-Score]],Table2[1Y Return vs Nifty Z-Score])</f>
        <v>264</v>
      </c>
      <c r="AT325">
        <f>_xlfn.RANK.AVG(Table2[[#This Row],[6M Return vs Nifty Z-Score]],Table2[6M Return vs Nifty Z-Score])</f>
        <v>222</v>
      </c>
      <c r="AU325">
        <f>_xlfn.RANK.AVG(Table2[[#This Row],[Sharpe Ratio Z-Score]],Table2[Sharpe Ratio Z-Score])</f>
        <v>544</v>
      </c>
      <c r="AV325">
        <f>(Table2[[#This Row],[Rank 1Y]]+Table2[[#This Row],[Rank 6M]]+Table2[[#This Row],[Rank Sharpe]])/3</f>
        <v>343.33333333333331</v>
      </c>
    </row>
    <row r="326" spans="1:48" x14ac:dyDescent="0.3">
      <c r="A326" t="s">
        <v>1540</v>
      </c>
      <c r="B326" t="s">
        <v>1541</v>
      </c>
      <c r="C326" t="s">
        <v>624</v>
      </c>
      <c r="D326" t="s">
        <v>482</v>
      </c>
      <c r="E326">
        <v>6594.18358016</v>
      </c>
      <c r="F326">
        <v>923.45</v>
      </c>
      <c r="G326">
        <v>-7.4549775437181696</v>
      </c>
      <c r="H326">
        <f>(Table2[[#This Row],[1Y Return vs Nifty]]-AVERAGE(Table2[1Y Return vs Nifty]))/_xlfn.STDEV.P(Table2[1Y Return vs Nifty])</f>
        <v>-0.54644320481127073</v>
      </c>
      <c r="I326">
        <v>-6.8461581631187096</v>
      </c>
      <c r="J326">
        <f>(Table2[[#This Row],[1M Return vs Nifty]]-AVERAGE(Table2[1M Return vs Nifty]))/_xlfn.STDEV.P(Table2[1M Return vs Nifty])</f>
        <v>-0.7556680020165355</v>
      </c>
      <c r="K326">
        <v>4.89301558425535</v>
      </c>
      <c r="L326">
        <f>(Table2[[#This Row],[6M Return vs Nifty]]-AVERAGE(Table2[6M Return vs Nifty]))/_xlfn.STDEV.P(Table2[6M Return vs Nifty])</f>
        <v>-0.25951083580083523</v>
      </c>
      <c r="M326">
        <v>3.4618212451064201</v>
      </c>
      <c r="N326">
        <f>(Table2[[#This Row],[1W Return vs Nifty]]-AVERAGE(Table2[1W Return vs Nifty]))/_xlfn.STDEV.P(Table2[1W Return vs Nifty])</f>
        <v>0.18180175277457633</v>
      </c>
      <c r="O326">
        <v>933.44</v>
      </c>
      <c r="P326">
        <v>924.28567765291405</v>
      </c>
      <c r="Q326">
        <v>846.55316997258706</v>
      </c>
      <c r="R326">
        <v>44.544517031388203</v>
      </c>
      <c r="S326" s="1">
        <f>(Table2[[#This Row],[Close Price]]-Table2[[#This Row],[20D EMA]])/Table2[[#This Row],[20D EMA]]</f>
        <v>-1.070234830305109E-2</v>
      </c>
      <c r="T326" s="1">
        <f>(Table2[[#This Row],[Close Price]]-Table2[[#This Row],[50D EMA]])/Table2[[#This Row],[50D EMA]]</f>
        <v>-9.0413350884769705E-4</v>
      </c>
      <c r="U326" s="1">
        <f>(Table2[[#This Row],[Close Price]]-Table2[[#This Row],[200D EMA]])/Table2[[#This Row],[200D EMA]]</f>
        <v>9.0835204160777103E-2</v>
      </c>
      <c r="V326">
        <v>0.30086122521811398</v>
      </c>
      <c r="W326">
        <v>918.3</v>
      </c>
      <c r="X326">
        <v>959.5</v>
      </c>
      <c r="Y326">
        <v>918.3</v>
      </c>
      <c r="Z326">
        <v>959.5</v>
      </c>
      <c r="AA326">
        <v>918.3</v>
      </c>
      <c r="AB326">
        <v>959.5</v>
      </c>
      <c r="AC326" s="1">
        <f>(Table2[[#This Row],[Close Price]]/Table2[[#This Row],[Day Low]])-1</f>
        <v>5.6081890449743987E-3</v>
      </c>
      <c r="AD326" s="1">
        <f>(Table2[[#This Row],[Day High]]/Table2[[#This Row],[Close Price]])-1</f>
        <v>3.9038388651253308E-2</v>
      </c>
      <c r="AE326" s="1">
        <f>(Table2[[#This Row],[Close Price]]/Table2[[#This Row],[Current Week Low]])-1</f>
        <v>5.6081890449743987E-3</v>
      </c>
      <c r="AF326" s="1">
        <f>(Table2[[#This Row],[Current Week High]]/Table2[[#This Row],[Close Price]])-1</f>
        <v>3.9038388651253308E-2</v>
      </c>
      <c r="AG326" s="1">
        <f>(Table2[[#This Row],[Close Price]]/Table2[[#This Row],[Current Month Low]])-1</f>
        <v>5.6081890449743987E-3</v>
      </c>
      <c r="AH326" s="1">
        <f>(Table2[[#This Row],[Current Month High]]/Table2[[#This Row],[Close Price]])-1</f>
        <v>3.9038388651253308E-2</v>
      </c>
      <c r="AI326">
        <v>22.150630786723699</v>
      </c>
      <c r="AJ326">
        <v>34.476481724188098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0.02</v>
      </c>
      <c r="AM326" t="s">
        <v>3176</v>
      </c>
      <c r="AN326">
        <v>-0.19</v>
      </c>
      <c r="AO326" t="s">
        <v>3174</v>
      </c>
      <c r="AP326">
        <v>0.14754745285737</v>
      </c>
      <c r="AQ326">
        <f>(Table2[[#This Row],[Sharpe Ratio]]-AVERAGE(Table2[Sharpe Ratio]))/_xlfn.STDEV.P(Table2[Sharpe Ratio])</f>
        <v>0.98209756457846142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-0.39772272527560371</v>
      </c>
      <c r="AS326">
        <f>_xlfn.RANK.AVG(Table2[[#This Row],[1Y Return vs Nifty Z-Score]],Table2[1Y Return vs Nifty Z-Score])</f>
        <v>503</v>
      </c>
      <c r="AT326">
        <f>_xlfn.RANK.AVG(Table2[[#This Row],[6M Return vs Nifty Z-Score]],Table2[6M Return vs Nifty Z-Score])</f>
        <v>408</v>
      </c>
      <c r="AU326">
        <f>_xlfn.RANK.AVG(Table2[[#This Row],[Sharpe Ratio Z-Score]],Table2[Sharpe Ratio Z-Score])</f>
        <v>119</v>
      </c>
      <c r="AV326">
        <f>(Table2[[#This Row],[Rank 1Y]]+Table2[[#This Row],[Rank 6M]]+Table2[[#This Row],[Rank Sharpe]])/3</f>
        <v>343.33333333333331</v>
      </c>
    </row>
    <row r="327" spans="1:48" x14ac:dyDescent="0.3">
      <c r="A327" t="s">
        <v>754</v>
      </c>
      <c r="B327" t="s">
        <v>755</v>
      </c>
      <c r="C327" t="s">
        <v>3134</v>
      </c>
      <c r="D327" t="s">
        <v>202</v>
      </c>
      <c r="E327">
        <v>22540.268301839998</v>
      </c>
      <c r="F327">
        <v>1906.2</v>
      </c>
      <c r="G327">
        <v>0.84804427518704895</v>
      </c>
      <c r="H327">
        <f>(Table2[[#This Row],[1Y Return vs Nifty]]-AVERAGE(Table2[1Y Return vs Nifty]))/_xlfn.STDEV.P(Table2[1Y Return vs Nifty])</f>
        <v>-0.40584553283408836</v>
      </c>
      <c r="I327">
        <v>-0.55721666564352301</v>
      </c>
      <c r="J327">
        <f>(Table2[[#This Row],[1M Return vs Nifty]]-AVERAGE(Table2[1M Return vs Nifty]))/_xlfn.STDEV.P(Table2[1M Return vs Nifty])</f>
        <v>-0.21254141426390574</v>
      </c>
      <c r="K327">
        <v>-10.3738885361999</v>
      </c>
      <c r="L327">
        <f>(Table2[[#This Row],[6M Return vs Nifty]]-AVERAGE(Table2[6M Return vs Nifty]))/_xlfn.STDEV.P(Table2[6M Return vs Nifty])</f>
        <v>-0.75601708383692168</v>
      </c>
      <c r="M327">
        <v>2.4401555385935798</v>
      </c>
      <c r="N327">
        <f>(Table2[[#This Row],[1W Return vs Nifty]]-AVERAGE(Table2[1W Return vs Nifty]))/_xlfn.STDEV.P(Table2[1W Return vs Nifty])</f>
        <v>-9.1675189314684834E-3</v>
      </c>
      <c r="O327">
        <v>1922.63</v>
      </c>
      <c r="P327">
        <v>1955.6893769313101</v>
      </c>
      <c r="Q327">
        <v>1813.68239277777</v>
      </c>
      <c r="R327">
        <v>46.537245209663702</v>
      </c>
      <c r="S327" s="1">
        <f>(Table2[[#This Row],[Close Price]]-Table2[[#This Row],[20D EMA]])/Table2[[#This Row],[20D EMA]]</f>
        <v>-8.5455859941850811E-3</v>
      </c>
      <c r="T327" s="1">
        <f>(Table2[[#This Row],[Close Price]]-Table2[[#This Row],[50D EMA]])/Table2[[#This Row],[50D EMA]]</f>
        <v>-2.5305336069761902E-2</v>
      </c>
      <c r="U327" s="1">
        <f>(Table2[[#This Row],[Close Price]]-Table2[[#This Row],[200D EMA]])/Table2[[#This Row],[200D EMA]]</f>
        <v>5.1010919878057275E-2</v>
      </c>
      <c r="V327">
        <v>0.48498306113412498</v>
      </c>
      <c r="W327">
        <v>1901.55</v>
      </c>
      <c r="X327">
        <v>1959.15</v>
      </c>
      <c r="Y327">
        <v>1881</v>
      </c>
      <c r="Z327">
        <v>1988</v>
      </c>
      <c r="AA327">
        <v>1881</v>
      </c>
      <c r="AB327">
        <v>1988</v>
      </c>
      <c r="AC327" s="1">
        <f>(Table2[[#This Row],[Close Price]]/Table2[[#This Row],[Day Low]])-1</f>
        <v>2.4453735110832042E-3</v>
      </c>
      <c r="AD327" s="1">
        <f>(Table2[[#This Row],[Day High]]/Table2[[#This Row],[Close Price]])-1</f>
        <v>2.7777777777777901E-2</v>
      </c>
      <c r="AE327" s="1">
        <f>(Table2[[#This Row],[Close Price]]/Table2[[#This Row],[Current Week Low]])-1</f>
        <v>1.3397129186602852E-2</v>
      </c>
      <c r="AF327" s="1">
        <f>(Table2[[#This Row],[Current Week High]]/Table2[[#This Row],[Close Price]])-1</f>
        <v>4.2912600986255267E-2</v>
      </c>
      <c r="AG327" s="1">
        <f>(Table2[[#This Row],[Close Price]]/Table2[[#This Row],[Current Month Low]])-1</f>
        <v>1.3397129186602852E-2</v>
      </c>
      <c r="AH327" s="1">
        <f>(Table2[[#This Row],[Current Month High]]/Table2[[#This Row],[Close Price]])-1</f>
        <v>4.2912600986255267E-2</v>
      </c>
      <c r="AI327">
        <v>27.392193893610301</v>
      </c>
      <c r="AJ327">
        <v>71.213005793326403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-7.0000000000000007E-2</v>
      </c>
      <c r="AM327" t="s">
        <v>3174</v>
      </c>
      <c r="AN327">
        <v>-0.67</v>
      </c>
      <c r="AO327" t="s">
        <v>3174</v>
      </c>
      <c r="AP327">
        <v>0.219184587082034</v>
      </c>
      <c r="AQ327">
        <f>(Table2[[#This Row],[Sharpe Ratio]]-AVERAGE(Table2[Sharpe Ratio]))/_xlfn.STDEV.P(Table2[Sharpe Ratio])</f>
        <v>1.8156269644209964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436</v>
      </c>
      <c r="AT327">
        <f>_xlfn.RANK.AVG(Table2[[#This Row],[6M Return vs Nifty Z-Score]],Table2[6M Return vs Nifty Z-Score])</f>
        <v>571</v>
      </c>
      <c r="AU327">
        <f>_xlfn.RANK.AVG(Table2[[#This Row],[Sharpe Ratio Z-Score]],Table2[Sharpe Ratio Z-Score])</f>
        <v>25</v>
      </c>
      <c r="AV327">
        <f>(Table2[[#This Row],[Rank 1Y]]+Table2[[#This Row],[Rank 6M]]+Table2[[#This Row],[Rank Sharpe]])/3</f>
        <v>344</v>
      </c>
    </row>
    <row r="328" spans="1:48" x14ac:dyDescent="0.3">
      <c r="A328" t="s">
        <v>154</v>
      </c>
      <c r="B328" t="s">
        <v>155</v>
      </c>
      <c r="C328" t="s">
        <v>3138</v>
      </c>
      <c r="D328" t="s">
        <v>78</v>
      </c>
      <c r="E328">
        <v>180705.89593550499</v>
      </c>
      <c r="F328">
        <v>2692.85</v>
      </c>
      <c r="G328">
        <v>20.3271046737521</v>
      </c>
      <c r="H328">
        <f>(Table2[[#This Row],[1Y Return vs Nifty]]-AVERAGE(Table2[1Y Return vs Nifty]))/_xlfn.STDEV.P(Table2[1Y Return vs Nifty])</f>
        <v>-7.6000495199069859E-2</v>
      </c>
      <c r="I328">
        <v>0.66056718667888703</v>
      </c>
      <c r="J328">
        <f>(Table2[[#This Row],[1M Return vs Nifty]]-AVERAGE(Table2[1M Return vs Nifty]))/_xlfn.STDEV.P(Table2[1M Return vs Nifty])</f>
        <v>-0.10737096728206331</v>
      </c>
      <c r="K328">
        <v>9.8231127498563193</v>
      </c>
      <c r="L328">
        <f>(Table2[[#This Row],[6M Return vs Nifty]]-AVERAGE(Table2[6M Return vs Nifty]))/_xlfn.STDEV.P(Table2[6M Return vs Nifty])</f>
        <v>-9.917550999852133E-2</v>
      </c>
      <c r="M328">
        <v>3.6552858637438201</v>
      </c>
      <c r="N328">
        <f>(Table2[[#This Row],[1W Return vs Nifty]]-AVERAGE(Table2[1W Return vs Nifty]))/_xlfn.STDEV.P(Table2[1W Return vs Nifty])</f>
        <v>0.21796406798840079</v>
      </c>
      <c r="O328">
        <v>2695.28</v>
      </c>
      <c r="P328">
        <v>2659.4222974317299</v>
      </c>
      <c r="Q328">
        <v>2383.70734278808</v>
      </c>
      <c r="R328">
        <v>47.938987458804597</v>
      </c>
      <c r="S328" s="1">
        <f>(Table2[[#This Row],[Close Price]]-Table2[[#This Row],[20D EMA]])/Table2[[#This Row],[20D EMA]]</f>
        <v>-9.0157608856975555E-4</v>
      </c>
      <c r="T328" s="1">
        <f>(Table2[[#This Row],[Close Price]]-Table2[[#This Row],[50D EMA]])/Table2[[#This Row],[50D EMA]]</f>
        <v>1.2569535346286274E-2</v>
      </c>
      <c r="U328" s="1">
        <f>(Table2[[#This Row],[Close Price]]-Table2[[#This Row],[200D EMA]])/Table2[[#This Row],[200D EMA]]</f>
        <v>0.12968985397776817</v>
      </c>
      <c r="V328">
        <v>0.85305939011649101</v>
      </c>
      <c r="W328">
        <v>2674.05</v>
      </c>
      <c r="X328">
        <v>2744.6</v>
      </c>
      <c r="Y328">
        <v>2674.05</v>
      </c>
      <c r="Z328">
        <v>2774</v>
      </c>
      <c r="AA328">
        <v>2674.05</v>
      </c>
      <c r="AB328">
        <v>2774</v>
      </c>
      <c r="AC328" s="1">
        <f>(Table2[[#This Row],[Close Price]]/Table2[[#This Row],[Day Low]])-1</f>
        <v>7.0305342084102662E-3</v>
      </c>
      <c r="AD328" s="1">
        <f>(Table2[[#This Row],[Day High]]/Table2[[#This Row],[Close Price]])-1</f>
        <v>1.9217557606253655E-2</v>
      </c>
      <c r="AE328" s="1">
        <f>(Table2[[#This Row],[Close Price]]/Table2[[#This Row],[Current Week Low]])-1</f>
        <v>7.0305342084102662E-3</v>
      </c>
      <c r="AF328" s="1">
        <f>(Table2[[#This Row],[Current Week High]]/Table2[[#This Row],[Close Price]])-1</f>
        <v>3.0135358449226768E-2</v>
      </c>
      <c r="AG328" s="1">
        <f>(Table2[[#This Row],[Close Price]]/Table2[[#This Row],[Current Month Low]])-1</f>
        <v>7.0305342084102662E-3</v>
      </c>
      <c r="AH328" s="1">
        <f>(Table2[[#This Row],[Current Month High]]/Table2[[#This Row],[Close Price]])-1</f>
        <v>3.0135358449226768E-2</v>
      </c>
      <c r="AI328">
        <v>6.8663312104276102</v>
      </c>
      <c r="AJ328">
        <v>48.7923687421099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7.0000000000000007E-2</v>
      </c>
      <c r="AM328" t="s">
        <v>3176</v>
      </c>
      <c r="AN328">
        <v>0.3</v>
      </c>
      <c r="AO328" t="s">
        <v>3176</v>
      </c>
      <c r="AP328">
        <v>6.2049765826486997E-2</v>
      </c>
      <c r="AQ328">
        <f>(Table2[[#This Row],[Sharpe Ratio]]-AVERAGE(Table2[Sharpe Ratio]))/_xlfn.STDEV.P(Table2[Sharpe Ratio])</f>
        <v>-1.2705431522420608E-2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-7.7288336013674297E-2</v>
      </c>
      <c r="AS328">
        <f>_xlfn.RANK.AVG(Table2[[#This Row],[1Y Return vs Nifty Z-Score]],Table2[1Y Return vs Nifty Z-Score])</f>
        <v>320</v>
      </c>
      <c r="AT328">
        <f>_xlfn.RANK.AVG(Table2[[#This Row],[6M Return vs Nifty Z-Score]],Table2[6M Return vs Nifty Z-Score])</f>
        <v>360</v>
      </c>
      <c r="AU328">
        <f>_xlfn.RANK.AVG(Table2[[#This Row],[Sharpe Ratio Z-Score]],Table2[Sharpe Ratio Z-Score])</f>
        <v>356</v>
      </c>
      <c r="AV328">
        <f>(Table2[[#This Row],[Rank 1Y]]+Table2[[#This Row],[Rank 6M]]+Table2[[#This Row],[Rank Sharpe]])/3</f>
        <v>345.33333333333331</v>
      </c>
    </row>
    <row r="329" spans="1:48" x14ac:dyDescent="0.3">
      <c r="A329" t="s">
        <v>279</v>
      </c>
      <c r="B329" t="s">
        <v>280</v>
      </c>
      <c r="C329" t="s">
        <v>3137</v>
      </c>
      <c r="D329" t="s">
        <v>124</v>
      </c>
      <c r="E329">
        <v>96518.697580109903</v>
      </c>
      <c r="F329">
        <v>953.95</v>
      </c>
      <c r="G329">
        <v>9.0780209313593403</v>
      </c>
      <c r="H329">
        <f>(Table2[[#This Row],[1Y Return vs Nifty]]-AVERAGE(Table2[1Y Return vs Nifty]))/_xlfn.STDEV.P(Table2[1Y Return vs Nifty])</f>
        <v>-0.2664847575016987</v>
      </c>
      <c r="I329">
        <v>-0.379738647201458</v>
      </c>
      <c r="J329">
        <f>(Table2[[#This Row],[1M Return vs Nifty]]-AVERAGE(Table2[1M Return vs Nifty]))/_xlfn.STDEV.P(Table2[1M Return vs Nifty])</f>
        <v>-0.19721402878954</v>
      </c>
      <c r="K329">
        <v>4.3314301628838203</v>
      </c>
      <c r="L329">
        <f>(Table2[[#This Row],[6M Return vs Nifty]]-AVERAGE(Table2[6M Return vs Nifty]))/_xlfn.STDEV.P(Table2[6M Return vs Nifty])</f>
        <v>-0.27777456945089157</v>
      </c>
      <c r="M329">
        <v>0.166284470944871</v>
      </c>
      <c r="N329">
        <f>(Table2[[#This Row],[1W Return vs Nifty]]-AVERAGE(Table2[1W Return vs Nifty]))/_xlfn.STDEV.P(Table2[1W Return vs Nifty])</f>
        <v>-0.43419842578697121</v>
      </c>
      <c r="O329">
        <v>956.75</v>
      </c>
      <c r="P329">
        <v>966.47529967787102</v>
      </c>
      <c r="Q329">
        <v>884.97020570150096</v>
      </c>
      <c r="R329">
        <v>48.2907828819637</v>
      </c>
      <c r="S329" s="1">
        <f>(Table2[[#This Row],[Close Price]]-Table2[[#This Row],[20D EMA]])/Table2[[#This Row],[20D EMA]]</f>
        <v>-2.9265743402142196E-3</v>
      </c>
      <c r="T329" s="1">
        <f>(Table2[[#This Row],[Close Price]]-Table2[[#This Row],[50D EMA]])/Table2[[#This Row],[50D EMA]]</f>
        <v>-1.2959772155631596E-2</v>
      </c>
      <c r="U329" s="1">
        <f>(Table2[[#This Row],[Close Price]]-Table2[[#This Row],[200D EMA]])/Table2[[#This Row],[200D EMA]]</f>
        <v>7.7945894510448477E-2</v>
      </c>
      <c r="V329">
        <v>0.63095226234550905</v>
      </c>
      <c r="W329">
        <v>937.8</v>
      </c>
      <c r="X329">
        <v>969.7</v>
      </c>
      <c r="Y329">
        <v>929.05</v>
      </c>
      <c r="Z329">
        <v>980.85</v>
      </c>
      <c r="AA329">
        <v>929.05</v>
      </c>
      <c r="AB329">
        <v>980.85</v>
      </c>
      <c r="AC329" s="1">
        <f>(Table2[[#This Row],[Close Price]]/Table2[[#This Row],[Day Low]])-1</f>
        <v>1.7221155896779861E-2</v>
      </c>
      <c r="AD329" s="1">
        <f>(Table2[[#This Row],[Day High]]/Table2[[#This Row],[Close Price]])-1</f>
        <v>1.6510299281933039E-2</v>
      </c>
      <c r="AE329" s="1">
        <f>(Table2[[#This Row],[Close Price]]/Table2[[#This Row],[Current Week Low]])-1</f>
        <v>2.6801571497766741E-2</v>
      </c>
      <c r="AF329" s="1">
        <f>(Table2[[#This Row],[Current Week High]]/Table2[[#This Row],[Close Price]])-1</f>
        <v>2.8198542900571333E-2</v>
      </c>
      <c r="AG329" s="1">
        <f>(Table2[[#This Row],[Close Price]]/Table2[[#This Row],[Current Month Low]])-1</f>
        <v>2.6801571497766741E-2</v>
      </c>
      <c r="AH329" s="1">
        <f>(Table2[[#This Row],[Current Month High]]/Table2[[#This Row],[Close Price]])-1</f>
        <v>2.8198542900571333E-2</v>
      </c>
      <c r="AI329">
        <v>14.995544839876301</v>
      </c>
      <c r="AJ329">
        <v>64.0216643741403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-0.03</v>
      </c>
      <c r="AM329" t="s">
        <v>3174</v>
      </c>
      <c r="AN329">
        <v>-0.38</v>
      </c>
      <c r="AO329" t="s">
        <v>3174</v>
      </c>
      <c r="AP329">
        <v>9.8809556109425004E-2</v>
      </c>
      <c r="AQ329">
        <f>(Table2[[#This Row],[Sharpe Ratio]]-AVERAGE(Table2[Sharpe Ratio]))/_xlfn.STDEV.P(Table2[Sharpe Ratio])</f>
        <v>0.41501081179884791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386</v>
      </c>
      <c r="AT329">
        <f>_xlfn.RANK.AVG(Table2[[#This Row],[6M Return vs Nifty Z-Score]],Table2[6M Return vs Nifty Z-Score])</f>
        <v>415</v>
      </c>
      <c r="AU329">
        <f>_xlfn.RANK.AVG(Table2[[#This Row],[Sharpe Ratio Z-Score]],Table2[Sharpe Ratio Z-Score])</f>
        <v>235</v>
      </c>
      <c r="AV329">
        <f>(Table2[[#This Row],[Rank 1Y]]+Table2[[#This Row],[Rank 6M]]+Table2[[#This Row],[Rank Sharpe]])/3</f>
        <v>345.33333333333331</v>
      </c>
    </row>
    <row r="330" spans="1:48" x14ac:dyDescent="0.3">
      <c r="A330" t="s">
        <v>41</v>
      </c>
      <c r="B330" t="s">
        <v>42</v>
      </c>
      <c r="C330" t="s">
        <v>3131</v>
      </c>
      <c r="D330" t="s">
        <v>43</v>
      </c>
      <c r="E330">
        <v>627400.18099507003</v>
      </c>
      <c r="F330">
        <v>501.7</v>
      </c>
      <c r="G330">
        <v>-14.6009793933267</v>
      </c>
      <c r="H330">
        <f>(Table2[[#This Row],[1Y Return vs Nifty]]-AVERAGE(Table2[1Y Return vs Nifty]))/_xlfn.STDEV.P(Table2[1Y Return vs Nifty])</f>
        <v>-0.66744869485008573</v>
      </c>
      <c r="I330">
        <v>0.88232795336674896</v>
      </c>
      <c r="J330">
        <f>(Table2[[#This Row],[1M Return vs Nifty]]-AVERAGE(Table2[1M Return vs Nifty]))/_xlfn.STDEV.P(Table2[1M Return vs Nifty])</f>
        <v>-8.8219227906376624E-2</v>
      </c>
      <c r="K330">
        <v>12.429373500992201</v>
      </c>
      <c r="L330">
        <f>(Table2[[#This Row],[6M Return vs Nifty]]-AVERAGE(Table2[6M Return vs Nifty]))/_xlfn.STDEV.P(Table2[6M Return vs Nifty])</f>
        <v>-1.4415382028869711E-2</v>
      </c>
      <c r="M330">
        <v>3.36346416506799</v>
      </c>
      <c r="N330">
        <f>(Table2[[#This Row],[1W Return vs Nifty]]-AVERAGE(Table2[1W Return vs Nifty]))/_xlfn.STDEV.P(Table2[1W Return vs Nifty])</f>
        <v>0.1634168937915112</v>
      </c>
      <c r="O330">
        <v>500.89</v>
      </c>
      <c r="P330">
        <v>484.09682215223</v>
      </c>
      <c r="Q330">
        <v>451.10446802588501</v>
      </c>
      <c r="R330">
        <v>46.831059087966203</v>
      </c>
      <c r="S330" s="1">
        <f>(Table2[[#This Row],[Close Price]]-Table2[[#This Row],[20D EMA]])/Table2[[#This Row],[20D EMA]]</f>
        <v>1.6171215236878403E-3</v>
      </c>
      <c r="T330" s="1">
        <f>(Table2[[#This Row],[Close Price]]-Table2[[#This Row],[50D EMA]])/Table2[[#This Row],[50D EMA]]</f>
        <v>3.6362927914933625E-2</v>
      </c>
      <c r="U330" s="1">
        <f>(Table2[[#This Row],[Close Price]]-Table2[[#This Row],[200D EMA]])/Table2[[#This Row],[200D EMA]]</f>
        <v>0.11215923485646286</v>
      </c>
      <c r="V330">
        <v>0.74218202659199195</v>
      </c>
      <c r="W330">
        <v>497.15</v>
      </c>
      <c r="X330">
        <v>512</v>
      </c>
      <c r="Y330">
        <v>497.15</v>
      </c>
      <c r="Z330">
        <v>515.95000000000005</v>
      </c>
      <c r="AA330">
        <v>497.15</v>
      </c>
      <c r="AB330">
        <v>515.95000000000005</v>
      </c>
      <c r="AC330" s="1">
        <f>(Table2[[#This Row],[Close Price]]/Table2[[#This Row],[Day Low]])-1</f>
        <v>9.1521673539174397E-3</v>
      </c>
      <c r="AD330" s="1">
        <f>(Table2[[#This Row],[Day High]]/Table2[[#This Row],[Close Price]])-1</f>
        <v>2.0530197329081235E-2</v>
      </c>
      <c r="AE330" s="1">
        <f>(Table2[[#This Row],[Close Price]]/Table2[[#This Row],[Current Week Low]])-1</f>
        <v>9.1521673539174397E-3</v>
      </c>
      <c r="AF330" s="1">
        <f>(Table2[[#This Row],[Current Week High]]/Table2[[#This Row],[Close Price]])-1</f>
        <v>2.8403428343631854E-2</v>
      </c>
      <c r="AG330" s="1">
        <f>(Table2[[#This Row],[Close Price]]/Table2[[#This Row],[Current Month Low]])-1</f>
        <v>9.1521673539174397E-3</v>
      </c>
      <c r="AH330" s="1">
        <f>(Table2[[#This Row],[Current Month High]]/Table2[[#This Row],[Close Price]])-1</f>
        <v>2.8403428343631854E-2</v>
      </c>
      <c r="AI330">
        <v>2.84034283436318</v>
      </c>
      <c r="AJ330">
        <v>25.629147364467201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0.06</v>
      </c>
      <c r="AM330" t="s">
        <v>3176</v>
      </c>
      <c r="AN330">
        <v>-0.73</v>
      </c>
      <c r="AO330" t="s">
        <v>3174</v>
      </c>
      <c r="AP330">
        <v>0.131417777086652</v>
      </c>
      <c r="AQ330">
        <f>(Table2[[#This Row],[Sharpe Ratio]]-AVERAGE(Table2[Sharpe Ratio]))/_xlfn.STDEV.P(Table2[Sharpe Ratio])</f>
        <v>0.79442172982693093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0.18775531883311006</v>
      </c>
      <c r="AS330">
        <f>_xlfn.RANK.AVG(Table2[[#This Row],[1Y Return vs Nifty Z-Score]],Table2[1Y Return vs Nifty Z-Score])</f>
        <v>554</v>
      </c>
      <c r="AT330">
        <f>_xlfn.RANK.AVG(Table2[[#This Row],[6M Return vs Nifty Z-Score]],Table2[6M Return vs Nifty Z-Score])</f>
        <v>332</v>
      </c>
      <c r="AU330">
        <f>_xlfn.RANK.AVG(Table2[[#This Row],[Sharpe Ratio Z-Score]],Table2[Sharpe Ratio Z-Score])</f>
        <v>153</v>
      </c>
      <c r="AV330">
        <f>(Table2[[#This Row],[Rank 1Y]]+Table2[[#This Row],[Rank 6M]]+Table2[[#This Row],[Rank Sharpe]])/3</f>
        <v>346.33333333333331</v>
      </c>
    </row>
    <row r="331" spans="1:48" x14ac:dyDescent="0.3">
      <c r="A331" t="s">
        <v>195</v>
      </c>
      <c r="B331" t="s">
        <v>196</v>
      </c>
      <c r="C331" t="s">
        <v>3134</v>
      </c>
      <c r="D331" t="s">
        <v>197</v>
      </c>
      <c r="E331">
        <v>130247.35242749999</v>
      </c>
      <c r="F331">
        <v>4752.5</v>
      </c>
      <c r="G331">
        <v>13.4127610897759</v>
      </c>
      <c r="H331">
        <f>(Table2[[#This Row],[1Y Return vs Nifty]]-AVERAGE(Table2[1Y Return vs Nifty]))/_xlfn.STDEV.P(Table2[1Y Return vs Nifty])</f>
        <v>-0.19308324318654907</v>
      </c>
      <c r="I331">
        <v>-1.55935643150186</v>
      </c>
      <c r="J331">
        <f>(Table2[[#This Row],[1M Return vs Nifty]]-AVERAGE(Table2[1M Return vs Nifty]))/_xlfn.STDEV.P(Table2[1M Return vs Nifty])</f>
        <v>-0.29908837160169821</v>
      </c>
      <c r="K331">
        <v>14.708455245266</v>
      </c>
      <c r="L331">
        <f>(Table2[[#This Row],[6M Return vs Nifty]]-AVERAGE(Table2[6M Return vs Nifty]))/_xlfn.STDEV.P(Table2[6M Return vs Nifty])</f>
        <v>5.9704316168539322E-2</v>
      </c>
      <c r="M331">
        <v>-0.51212638110900599</v>
      </c>
      <c r="N331">
        <f>(Table2[[#This Row],[1W Return vs Nifty]]-AVERAGE(Table2[1W Return vs Nifty]))/_xlfn.STDEV.P(Table2[1W Return vs Nifty])</f>
        <v>-0.56100666209002459</v>
      </c>
      <c r="O331">
        <v>4850.0600000000004</v>
      </c>
      <c r="P331">
        <v>4812.5552571582002</v>
      </c>
      <c r="Q331">
        <v>4385.3623143136001</v>
      </c>
      <c r="R331">
        <v>32.1040150235889</v>
      </c>
      <c r="S331" s="1">
        <f>(Table2[[#This Row],[Close Price]]-Table2[[#This Row],[20D EMA]])/Table2[[#This Row],[20D EMA]]</f>
        <v>-2.0115215069504377E-2</v>
      </c>
      <c r="T331" s="1">
        <f>(Table2[[#This Row],[Close Price]]-Table2[[#This Row],[50D EMA]])/Table2[[#This Row],[50D EMA]]</f>
        <v>-1.24788711919461E-2</v>
      </c>
      <c r="U331" s="1">
        <f>(Table2[[#This Row],[Close Price]]-Table2[[#This Row],[200D EMA]])/Table2[[#This Row],[200D EMA]]</f>
        <v>8.3718894671047164E-2</v>
      </c>
      <c r="V331">
        <v>0.63010564247661904</v>
      </c>
      <c r="W331">
        <v>4740.2</v>
      </c>
      <c r="X331">
        <v>4830</v>
      </c>
      <c r="Y331">
        <v>4740.2</v>
      </c>
      <c r="Z331">
        <v>5011</v>
      </c>
      <c r="AA331">
        <v>4740.2</v>
      </c>
      <c r="AB331">
        <v>5011</v>
      </c>
      <c r="AC331" s="1">
        <f>(Table2[[#This Row],[Close Price]]/Table2[[#This Row],[Day Low]])-1</f>
        <v>2.5948272224800562E-3</v>
      </c>
      <c r="AD331" s="1">
        <f>(Table2[[#This Row],[Day High]]/Table2[[#This Row],[Close Price]])-1</f>
        <v>1.6307206733298329E-2</v>
      </c>
      <c r="AE331" s="1">
        <f>(Table2[[#This Row],[Close Price]]/Table2[[#This Row],[Current Week Low]])-1</f>
        <v>2.5948272224800562E-3</v>
      </c>
      <c r="AF331" s="1">
        <f>(Table2[[#This Row],[Current Week High]]/Table2[[#This Row],[Close Price]])-1</f>
        <v>5.4392425039452963E-2</v>
      </c>
      <c r="AG331" s="1">
        <f>(Table2[[#This Row],[Close Price]]/Table2[[#This Row],[Current Month Low]])-1</f>
        <v>2.5948272224800562E-3</v>
      </c>
      <c r="AH331" s="1">
        <f>(Table2[[#This Row],[Current Month High]]/Table2[[#This Row],[Close Price]])-1</f>
        <v>5.4392425039452963E-2</v>
      </c>
      <c r="AI331">
        <v>6.4471330878485</v>
      </c>
      <c r="AJ331">
        <v>45.1145038167938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-0.03</v>
      </c>
      <c r="AM331" t="s">
        <v>3174</v>
      </c>
      <c r="AN331">
        <v>-3.28</v>
      </c>
      <c r="AO331" t="s">
        <v>3174</v>
      </c>
      <c r="AP331">
        <v>5.1984507569039003E-2</v>
      </c>
      <c r="AQ331">
        <f>(Table2[[#This Row],[Sharpe Ratio]]-AVERAGE(Table2[Sharpe Ratio]))/_xlfn.STDEV.P(Table2[Sharpe Ratio])</f>
        <v>-0.12981911516419661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-1.1232930758739292</v>
      </c>
      <c r="AS331">
        <f>_xlfn.RANK.AVG(Table2[[#This Row],[1Y Return vs Nifty Z-Score]],Table2[1Y Return vs Nifty Z-Score])</f>
        <v>356</v>
      </c>
      <c r="AT331">
        <f>_xlfn.RANK.AVG(Table2[[#This Row],[6M Return vs Nifty Z-Score]],Table2[6M Return vs Nifty Z-Score])</f>
        <v>308</v>
      </c>
      <c r="AU331">
        <f>_xlfn.RANK.AVG(Table2[[#This Row],[Sharpe Ratio Z-Score]],Table2[Sharpe Ratio Z-Score])</f>
        <v>375</v>
      </c>
      <c r="AV331">
        <f>(Table2[[#This Row],[Rank 1Y]]+Table2[[#This Row],[Rank 6M]]+Table2[[#This Row],[Rank Sharpe]])/3</f>
        <v>346.33333333333331</v>
      </c>
    </row>
    <row r="332" spans="1:48" x14ac:dyDescent="0.3">
      <c r="A332" t="s">
        <v>593</v>
      </c>
      <c r="B332" t="s">
        <v>594</v>
      </c>
      <c r="C332" t="s">
        <v>3136</v>
      </c>
      <c r="D332" t="s">
        <v>111</v>
      </c>
      <c r="E332">
        <v>32962.54206159</v>
      </c>
      <c r="F332">
        <v>309.14999999999998</v>
      </c>
      <c r="G332">
        <v>7.4835735892147399</v>
      </c>
      <c r="H332">
        <f>(Table2[[#This Row],[1Y Return vs Nifty]]-AVERAGE(Table2[1Y Return vs Nifty]))/_xlfn.STDEV.P(Table2[1Y Return vs Nifty])</f>
        <v>-0.29348403430539316</v>
      </c>
      <c r="I332">
        <v>-7.7760331509165503</v>
      </c>
      <c r="J332">
        <f>(Table2[[#This Row],[1M Return vs Nifty]]-AVERAGE(Table2[1M Return vs Nifty]))/_xlfn.STDEV.P(Table2[1M Return vs Nifty])</f>
        <v>-0.83597401684620387</v>
      </c>
      <c r="K332">
        <v>27.6169427341828</v>
      </c>
      <c r="L332">
        <f>(Table2[[#This Row],[6M Return vs Nifty]]-AVERAGE(Table2[6M Return vs Nifty]))/_xlfn.STDEV.P(Table2[6M Return vs Nifty])</f>
        <v>0.47951075763007939</v>
      </c>
      <c r="M332">
        <v>1.3623230801503401</v>
      </c>
      <c r="N332">
        <f>(Table2[[#This Row],[1W Return vs Nifty]]-AVERAGE(Table2[1W Return vs Nifty]))/_xlfn.STDEV.P(Table2[1W Return vs Nifty])</f>
        <v>-0.21063545340153322</v>
      </c>
      <c r="O332">
        <v>316.98</v>
      </c>
      <c r="P332">
        <v>315.53362790131098</v>
      </c>
      <c r="Q332">
        <v>278.580228979455</v>
      </c>
      <c r="R332">
        <v>39.105288896248602</v>
      </c>
      <c r="S332" s="1">
        <f>(Table2[[#This Row],[Close Price]]-Table2[[#This Row],[20D EMA]])/Table2[[#This Row],[20D EMA]]</f>
        <v>-2.4701873935264181E-2</v>
      </c>
      <c r="T332" s="1">
        <f>(Table2[[#This Row],[Close Price]]-Table2[[#This Row],[50D EMA]])/Table2[[#This Row],[50D EMA]]</f>
        <v>-2.0231212577150732E-2</v>
      </c>
      <c r="U332" s="1">
        <f>(Table2[[#This Row],[Close Price]]-Table2[[#This Row],[200D EMA]])/Table2[[#This Row],[200D EMA]]</f>
        <v>0.10973417292581615</v>
      </c>
      <c r="V332">
        <v>1.1013377629502801</v>
      </c>
      <c r="W332">
        <v>307</v>
      </c>
      <c r="X332">
        <v>315</v>
      </c>
      <c r="Y332">
        <v>307</v>
      </c>
      <c r="Z332">
        <v>324.10000000000002</v>
      </c>
      <c r="AA332">
        <v>307</v>
      </c>
      <c r="AB332">
        <v>324.10000000000002</v>
      </c>
      <c r="AC332" s="1">
        <f>(Table2[[#This Row],[Close Price]]/Table2[[#This Row],[Day Low]])-1</f>
        <v>7.0032573289902089E-3</v>
      </c>
      <c r="AD332" s="1">
        <f>(Table2[[#This Row],[Day High]]/Table2[[#This Row],[Close Price]])-1</f>
        <v>1.8922852983988436E-2</v>
      </c>
      <c r="AE332" s="1">
        <f>(Table2[[#This Row],[Close Price]]/Table2[[#This Row],[Current Week Low]])-1</f>
        <v>7.0032573289902089E-3</v>
      </c>
      <c r="AF332" s="1">
        <f>(Table2[[#This Row],[Current Week High]]/Table2[[#This Row],[Close Price]])-1</f>
        <v>4.8358402070192597E-2</v>
      </c>
      <c r="AG332" s="1">
        <f>(Table2[[#This Row],[Close Price]]/Table2[[#This Row],[Current Month Low]])-1</f>
        <v>7.0032573289902089E-3</v>
      </c>
      <c r="AH332" s="1">
        <f>(Table2[[#This Row],[Current Month High]]/Table2[[#This Row],[Close Price]])-1</f>
        <v>4.8358402070192597E-2</v>
      </c>
      <c r="AI332">
        <v>12.8578360019408</v>
      </c>
      <c r="AJ332">
        <v>55.5471698113207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-0.11</v>
      </c>
      <c r="AM332" t="s">
        <v>3174</v>
      </c>
      <c r="AN332">
        <v>-2.57</v>
      </c>
      <c r="AO332" t="s">
        <v>3174</v>
      </c>
      <c r="AP332">
        <v>2.4619859255912001E-2</v>
      </c>
      <c r="AQ332">
        <f>(Table2[[#This Row],[Sharpe Ratio]]-AVERAGE(Table2[Sharpe Ratio]))/_xlfn.STDEV.P(Table2[Sharpe Ratio])</f>
        <v>-0.44821877104392294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-1.3088015179669736</v>
      </c>
      <c r="AS332">
        <f>_xlfn.RANK.AVG(Table2[[#This Row],[1Y Return vs Nifty Z-Score]],Table2[1Y Return vs Nifty Z-Score])</f>
        <v>393</v>
      </c>
      <c r="AT332">
        <f>_xlfn.RANK.AVG(Table2[[#This Row],[6M Return vs Nifty Z-Score]],Table2[6M Return vs Nifty Z-Score])</f>
        <v>194</v>
      </c>
      <c r="AU332">
        <f>_xlfn.RANK.AVG(Table2[[#This Row],[Sharpe Ratio Z-Score]],Table2[Sharpe Ratio Z-Score])</f>
        <v>454</v>
      </c>
      <c r="AV332">
        <f>(Table2[[#This Row],[Rank 1Y]]+Table2[[#This Row],[Rank 6M]]+Table2[[#This Row],[Rank Sharpe]])/3</f>
        <v>347</v>
      </c>
    </row>
    <row r="333" spans="1:48" x14ac:dyDescent="0.3">
      <c r="A333" t="s">
        <v>145</v>
      </c>
      <c r="B333" t="s">
        <v>146</v>
      </c>
      <c r="C333" t="s">
        <v>3129</v>
      </c>
      <c r="D333" t="s">
        <v>40</v>
      </c>
      <c r="E333">
        <v>189969.17240762999</v>
      </c>
      <c r="F333">
        <v>1896.3</v>
      </c>
      <c r="G333">
        <v>16.955621649327899</v>
      </c>
      <c r="H333">
        <f>(Table2[[#This Row],[1Y Return vs Nifty]]-AVERAGE(Table2[1Y Return vs Nifty]))/_xlfn.STDEV.P(Table2[1Y Return vs Nifty])</f>
        <v>-0.13309087442285153</v>
      </c>
      <c r="I333">
        <v>7.1713138297186996</v>
      </c>
      <c r="J333">
        <f>(Table2[[#This Row],[1M Return vs Nifty]]-AVERAGE(Table2[1M Return vs Nifty]))/_xlfn.STDEV.P(Table2[1M Return vs Nifty])</f>
        <v>0.45491119250202106</v>
      </c>
      <c r="K333">
        <v>14.1422195329736</v>
      </c>
      <c r="L333">
        <f>(Table2[[#This Row],[6M Return vs Nifty]]-AVERAGE(Table2[6M Return vs Nifty]))/_xlfn.STDEV.P(Table2[6M Return vs Nifty])</f>
        <v>4.1289346977918834E-2</v>
      </c>
      <c r="M333">
        <v>5.2250594633264997</v>
      </c>
      <c r="N333">
        <f>(Table2[[#This Row],[1W Return vs Nifty]]-AVERAGE(Table2[1W Return vs Nifty]))/_xlfn.STDEV.P(Table2[1W Return vs Nifty])</f>
        <v>0.51138540839815949</v>
      </c>
      <c r="O333">
        <v>1819.37</v>
      </c>
      <c r="P333">
        <v>1714.23112212969</v>
      </c>
      <c r="Q333">
        <v>1528.53048349967</v>
      </c>
      <c r="R333">
        <v>70.189185471266399</v>
      </c>
      <c r="S333" s="1">
        <f>(Table2[[#This Row],[Close Price]]-Table2[[#This Row],[20D EMA]])/Table2[[#This Row],[20D EMA]]</f>
        <v>4.2283867492593628E-2</v>
      </c>
      <c r="T333" s="1">
        <f>(Table2[[#This Row],[Close Price]]-Table2[[#This Row],[50D EMA]])/Table2[[#This Row],[50D EMA]]</f>
        <v>0.10621022773411971</v>
      </c>
      <c r="U333" s="1">
        <f>(Table2[[#This Row],[Close Price]]-Table2[[#This Row],[200D EMA]])/Table2[[#This Row],[200D EMA]]</f>
        <v>0.24060332487337621</v>
      </c>
      <c r="V333">
        <v>1.0793402988888201</v>
      </c>
      <c r="W333">
        <v>1889.45</v>
      </c>
      <c r="X333">
        <v>1916.85</v>
      </c>
      <c r="Y333">
        <v>1849.05</v>
      </c>
      <c r="Z333">
        <v>1936</v>
      </c>
      <c r="AA333">
        <v>1849.05</v>
      </c>
      <c r="AB333">
        <v>1936</v>
      </c>
      <c r="AC333" s="1">
        <f>(Table2[[#This Row],[Close Price]]/Table2[[#This Row],[Day Low]])-1</f>
        <v>3.6253936330676861E-3</v>
      </c>
      <c r="AD333" s="1">
        <f>(Table2[[#This Row],[Day High]]/Table2[[#This Row],[Close Price]])-1</f>
        <v>1.083689289669354E-2</v>
      </c>
      <c r="AE333" s="1">
        <f>(Table2[[#This Row],[Close Price]]/Table2[[#This Row],[Current Week Low]])-1</f>
        <v>2.5553662691652379E-2</v>
      </c>
      <c r="AF333" s="1">
        <f>(Table2[[#This Row],[Current Week High]]/Table2[[#This Row],[Close Price]])-1</f>
        <v>2.0935505985339997E-2</v>
      </c>
      <c r="AG333" s="1">
        <f>(Table2[[#This Row],[Close Price]]/Table2[[#This Row],[Current Month Low]])-1</f>
        <v>2.5553662691652379E-2</v>
      </c>
      <c r="AH333" s="1">
        <f>(Table2[[#This Row],[Current Month High]]/Table2[[#This Row],[Close Price]])-1</f>
        <v>2.0935505985339997E-2</v>
      </c>
      <c r="AI333">
        <v>2.0935505985339899</v>
      </c>
      <c r="AJ333">
        <v>49.9822042946968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0.28000000000000003</v>
      </c>
      <c r="AM333" t="s">
        <v>3176</v>
      </c>
      <c r="AN333">
        <v>5.31</v>
      </c>
      <c r="AO333" t="s">
        <v>3176</v>
      </c>
      <c r="AP333">
        <v>4.5609631919852997E-2</v>
      </c>
      <c r="AQ333">
        <f>(Table2[[#This Row],[Sharpe Ratio]]-AVERAGE(Table2[Sharpe Ratio]))/_xlfn.STDEV.P(Table2[Sharpe Ratio])</f>
        <v>-0.20399358251896918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0.67050149093627864</v>
      </c>
      <c r="AS333">
        <f>_xlfn.RANK.AVG(Table2[[#This Row],[1Y Return vs Nifty Z-Score]],Table2[1Y Return vs Nifty Z-Score])</f>
        <v>338</v>
      </c>
      <c r="AT333">
        <f>_xlfn.RANK.AVG(Table2[[#This Row],[6M Return vs Nifty Z-Score]],Table2[6M Return vs Nifty Z-Score])</f>
        <v>313</v>
      </c>
      <c r="AU333">
        <f>_xlfn.RANK.AVG(Table2[[#This Row],[Sharpe Ratio Z-Score]],Table2[Sharpe Ratio Z-Score])</f>
        <v>395</v>
      </c>
      <c r="AV333">
        <f>(Table2[[#This Row],[Rank 1Y]]+Table2[[#This Row],[Rank 6M]]+Table2[[#This Row],[Rank Sharpe]])/3</f>
        <v>348.66666666666669</v>
      </c>
    </row>
    <row r="334" spans="1:48" x14ac:dyDescent="0.3">
      <c r="A334" t="s">
        <v>483</v>
      </c>
      <c r="B334" t="s">
        <v>484</v>
      </c>
      <c r="C334" t="s">
        <v>3129</v>
      </c>
      <c r="D334" t="s">
        <v>24</v>
      </c>
      <c r="E334">
        <v>44955.076774424997</v>
      </c>
      <c r="F334">
        <v>183.45</v>
      </c>
      <c r="G334">
        <v>0.84777899352026798</v>
      </c>
      <c r="H334">
        <f>(Table2[[#This Row],[1Y Return vs Nifty]]-AVERAGE(Table2[1Y Return vs Nifty]))/_xlfn.STDEV.P(Table2[1Y Return vs Nifty])</f>
        <v>-0.40585002493173439</v>
      </c>
      <c r="I334">
        <v>-6.0161567404647096</v>
      </c>
      <c r="J334">
        <f>(Table2[[#This Row],[1M Return vs Nifty]]-AVERAGE(Table2[1M Return vs Nifty]))/_xlfn.STDEV.P(Table2[1M Return vs Nifty])</f>
        <v>-0.68398728425236555</v>
      </c>
      <c r="K334">
        <v>6.0798298764988798</v>
      </c>
      <c r="L334">
        <f>(Table2[[#This Row],[6M Return vs Nifty]]-AVERAGE(Table2[6M Return vs Nifty]))/_xlfn.STDEV.P(Table2[6M Return vs Nifty])</f>
        <v>-0.22091357294333674</v>
      </c>
      <c r="M334">
        <v>-1.79313933059791</v>
      </c>
      <c r="N334">
        <f>(Table2[[#This Row],[1W Return vs Nifty]]-AVERAGE(Table2[1W Return vs Nifty]))/_xlfn.STDEV.P(Table2[1W Return vs Nifty])</f>
        <v>-0.80045299805924885</v>
      </c>
      <c r="O334">
        <v>194.66</v>
      </c>
      <c r="P334">
        <v>191.35833128006499</v>
      </c>
      <c r="Q334">
        <v>169.420276811848</v>
      </c>
      <c r="R334">
        <v>17.161511660791199</v>
      </c>
      <c r="S334" s="1">
        <f>(Table2[[#This Row],[Close Price]]-Table2[[#This Row],[20D EMA]])/Table2[[#This Row],[20D EMA]]</f>
        <v>-5.7587588616048534E-2</v>
      </c>
      <c r="T334" s="1">
        <f>(Table2[[#This Row],[Close Price]]-Table2[[#This Row],[50D EMA]])/Table2[[#This Row],[50D EMA]]</f>
        <v>-4.1327342411293592E-2</v>
      </c>
      <c r="U334" s="1">
        <f>(Table2[[#This Row],[Close Price]]-Table2[[#This Row],[200D EMA]])/Table2[[#This Row],[200D EMA]]</f>
        <v>8.2810177460239262E-2</v>
      </c>
      <c r="V334">
        <v>0.60770367203432096</v>
      </c>
      <c r="W334">
        <v>182.41</v>
      </c>
      <c r="X334">
        <v>189.98</v>
      </c>
      <c r="Y334">
        <v>182.41</v>
      </c>
      <c r="Z334">
        <v>197.5</v>
      </c>
      <c r="AA334">
        <v>182.41</v>
      </c>
      <c r="AB334">
        <v>197.5</v>
      </c>
      <c r="AC334" s="1">
        <f>(Table2[[#This Row],[Close Price]]/Table2[[#This Row],[Day Low]])-1</f>
        <v>5.7014418069183392E-3</v>
      </c>
      <c r="AD334" s="1">
        <f>(Table2[[#This Row],[Day High]]/Table2[[#This Row],[Close Price]])-1</f>
        <v>3.5595530117198182E-2</v>
      </c>
      <c r="AE334" s="1">
        <f>(Table2[[#This Row],[Close Price]]/Table2[[#This Row],[Current Week Low]])-1</f>
        <v>5.7014418069183392E-3</v>
      </c>
      <c r="AF334" s="1">
        <f>(Table2[[#This Row],[Current Week High]]/Table2[[#This Row],[Close Price]])-1</f>
        <v>7.6587626056146219E-2</v>
      </c>
      <c r="AG334" s="1">
        <f>(Table2[[#This Row],[Close Price]]/Table2[[#This Row],[Current Month Low]])-1</f>
        <v>5.7014418069183392E-3</v>
      </c>
      <c r="AH334" s="1">
        <f>(Table2[[#This Row],[Current Month High]]/Table2[[#This Row],[Close Price]])-1</f>
        <v>7.6587626056146219E-2</v>
      </c>
      <c r="AI334">
        <v>12.6137912237667</v>
      </c>
      <c r="AJ334">
        <v>33.661202185792298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7.0000000000000007E-2</v>
      </c>
      <c r="AM334" t="s">
        <v>3176</v>
      </c>
      <c r="AN334">
        <v>-9.74</v>
      </c>
      <c r="AO334" t="s">
        <v>3174</v>
      </c>
      <c r="AP334">
        <v>0.103458447948547</v>
      </c>
      <c r="AQ334">
        <f>(Table2[[#This Row],[Sharpe Ratio]]-AVERAGE(Table2[Sharpe Ratio]))/_xlfn.STDEV.P(Table2[Sharpe Ratio])</f>
        <v>0.46910270236001572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-1.6421011778266696</v>
      </c>
      <c r="AS334">
        <f>_xlfn.RANK.AVG(Table2[[#This Row],[1Y Return vs Nifty Z-Score]],Table2[1Y Return vs Nifty Z-Score])</f>
        <v>437</v>
      </c>
      <c r="AT334">
        <f>_xlfn.RANK.AVG(Table2[[#This Row],[6M Return vs Nifty Z-Score]],Table2[6M Return vs Nifty Z-Score])</f>
        <v>392</v>
      </c>
      <c r="AU334">
        <f>_xlfn.RANK.AVG(Table2[[#This Row],[Sharpe Ratio Z-Score]],Table2[Sharpe Ratio Z-Score])</f>
        <v>217</v>
      </c>
      <c r="AV334">
        <f>(Table2[[#This Row],[Rank 1Y]]+Table2[[#This Row],[Rank 6M]]+Table2[[#This Row],[Rank Sharpe]])/3</f>
        <v>348.66666666666669</v>
      </c>
    </row>
    <row r="335" spans="1:48" x14ac:dyDescent="0.3">
      <c r="A335" t="s">
        <v>1876</v>
      </c>
      <c r="B335" t="s">
        <v>1877</v>
      </c>
      <c r="C335" t="s">
        <v>3133</v>
      </c>
      <c r="D335" t="s">
        <v>54</v>
      </c>
      <c r="E335">
        <v>3924.86158484</v>
      </c>
      <c r="F335">
        <v>391.4</v>
      </c>
      <c r="G335">
        <v>-0.77190039044578596</v>
      </c>
      <c r="H335">
        <f>(Table2[[#This Row],[1Y Return vs Nifty]]-AVERAGE(Table2[1Y Return vs Nifty]))/_xlfn.STDEV.P(Table2[1Y Return vs Nifty])</f>
        <v>-0.43327656381141788</v>
      </c>
      <c r="I335">
        <v>10.5278296717053</v>
      </c>
      <c r="J335">
        <f>(Table2[[#This Row],[1M Return vs Nifty]]-AVERAGE(Table2[1M Return vs Nifty]))/_xlfn.STDEV.P(Table2[1M Return vs Nifty])</f>
        <v>0.74478715918539862</v>
      </c>
      <c r="K335">
        <v>19.343773830215799</v>
      </c>
      <c r="L335">
        <f>(Table2[[#This Row],[6M Return vs Nifty]]-AVERAGE(Table2[6M Return vs Nifty]))/_xlfn.STDEV.P(Table2[6M Return vs Nifty])</f>
        <v>0.21045293035429063</v>
      </c>
      <c r="M335">
        <v>-3.4842079506099202</v>
      </c>
      <c r="N335">
        <f>(Table2[[#This Row],[1W Return vs Nifty]]-AVERAGE(Table2[1W Return vs Nifty]))/_xlfn.STDEV.P(Table2[1W Return vs Nifty])</f>
        <v>-1.1165467464448231</v>
      </c>
      <c r="O335">
        <v>383.87</v>
      </c>
      <c r="P335">
        <v>367.46049705336799</v>
      </c>
      <c r="Q335">
        <v>330.84039349324098</v>
      </c>
      <c r="R335">
        <v>52.569453164391703</v>
      </c>
      <c r="S335" s="1">
        <f>(Table2[[#This Row],[Close Price]]-Table2[[#This Row],[20D EMA]])/Table2[[#This Row],[20D EMA]]</f>
        <v>1.9616015838695322E-2</v>
      </c>
      <c r="T335" s="1">
        <f>(Table2[[#This Row],[Close Price]]-Table2[[#This Row],[50D EMA]])/Table2[[#This Row],[50D EMA]]</f>
        <v>6.5148507495637401E-2</v>
      </c>
      <c r="U335" s="1">
        <f>(Table2[[#This Row],[Close Price]]-Table2[[#This Row],[200D EMA]])/Table2[[#This Row],[200D EMA]]</f>
        <v>0.18304780098744569</v>
      </c>
      <c r="V335">
        <v>1.58792403344997</v>
      </c>
      <c r="W335">
        <v>389</v>
      </c>
      <c r="X335">
        <v>399</v>
      </c>
      <c r="Y335">
        <v>385.5</v>
      </c>
      <c r="Z335">
        <v>411</v>
      </c>
      <c r="AA335">
        <v>385.5</v>
      </c>
      <c r="AB335">
        <v>411</v>
      </c>
      <c r="AC335" s="1">
        <f>(Table2[[#This Row],[Close Price]]/Table2[[#This Row],[Day Low]])-1</f>
        <v>6.1696658097685209E-3</v>
      </c>
      <c r="AD335" s="1">
        <f>(Table2[[#This Row],[Day High]]/Table2[[#This Row],[Close Price]])-1</f>
        <v>1.9417475728155331E-2</v>
      </c>
      <c r="AE335" s="1">
        <f>(Table2[[#This Row],[Close Price]]/Table2[[#This Row],[Current Week Low]])-1</f>
        <v>1.5304798962386457E-2</v>
      </c>
      <c r="AF335" s="1">
        <f>(Table2[[#This Row],[Current Week High]]/Table2[[#This Row],[Close Price]])-1</f>
        <v>5.0076647930505924E-2</v>
      </c>
      <c r="AG335" s="1">
        <f>(Table2[[#This Row],[Close Price]]/Table2[[#This Row],[Current Month Low]])-1</f>
        <v>1.5304798962386457E-2</v>
      </c>
      <c r="AH335" s="1">
        <f>(Table2[[#This Row],[Current Month High]]/Table2[[#This Row],[Close Price]])-1</f>
        <v>5.0076647930505924E-2</v>
      </c>
      <c r="AI335">
        <v>7.026060296372</v>
      </c>
      <c r="AJ335">
        <v>64.904149989467001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-7.0000000000000007E-2</v>
      </c>
      <c r="AM335" t="s">
        <v>3174</v>
      </c>
      <c r="AN335">
        <v>7.35</v>
      </c>
      <c r="AO335" t="s">
        <v>3176</v>
      </c>
      <c r="AP335">
        <v>6.6930985218928998E-2</v>
      </c>
      <c r="AQ335">
        <f>(Table2[[#This Row],[Sharpe Ratio]]-AVERAGE(Table2[Sharpe Ratio]))/_xlfn.STDEV.P(Table2[Sharpe Ratio])</f>
        <v>4.4089691771067155E-2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-0.55049352894548464</v>
      </c>
      <c r="AS335">
        <f>_xlfn.RANK.AVG(Table2[[#This Row],[1Y Return vs Nifty Z-Score]],Table2[1Y Return vs Nifty Z-Score])</f>
        <v>447</v>
      </c>
      <c r="AT335">
        <f>_xlfn.RANK.AVG(Table2[[#This Row],[6M Return vs Nifty Z-Score]],Table2[6M Return vs Nifty Z-Score])</f>
        <v>261</v>
      </c>
      <c r="AU335">
        <f>_xlfn.RANK.AVG(Table2[[#This Row],[Sharpe Ratio Z-Score]],Table2[Sharpe Ratio Z-Score])</f>
        <v>342</v>
      </c>
      <c r="AV335">
        <f>(Table2[[#This Row],[Rank 1Y]]+Table2[[#This Row],[Rank 6M]]+Table2[[#This Row],[Rank Sharpe]])/3</f>
        <v>350</v>
      </c>
    </row>
    <row r="336" spans="1:48" x14ac:dyDescent="0.3">
      <c r="A336" t="s">
        <v>677</v>
      </c>
      <c r="B336" t="s">
        <v>678</v>
      </c>
      <c r="C336" t="s">
        <v>3133</v>
      </c>
      <c r="D336" t="s">
        <v>274</v>
      </c>
      <c r="E336">
        <v>27333.175794300001</v>
      </c>
      <c r="F336">
        <v>1345.8</v>
      </c>
      <c r="G336">
        <v>6.1342307780977503</v>
      </c>
      <c r="H336">
        <f>(Table2[[#This Row],[1Y Return vs Nifty]]-AVERAGE(Table2[1Y Return vs Nifty]))/_xlfn.STDEV.P(Table2[1Y Return vs Nifty])</f>
        <v>-0.31633287922956677</v>
      </c>
      <c r="I336">
        <v>0.66758274102194903</v>
      </c>
      <c r="J336">
        <f>(Table2[[#This Row],[1M Return vs Nifty]]-AVERAGE(Table2[1M Return vs Nifty]))/_xlfn.STDEV.P(Table2[1M Return vs Nifty])</f>
        <v>-0.10676508883764303</v>
      </c>
      <c r="K336">
        <v>1.13092216039015</v>
      </c>
      <c r="L336">
        <f>(Table2[[#This Row],[6M Return vs Nifty]]-AVERAGE(Table2[6M Return vs Nifty]))/_xlfn.STDEV.P(Table2[6M Return vs Nifty])</f>
        <v>-0.38186065053123941</v>
      </c>
      <c r="M336">
        <v>3.4332301721304801</v>
      </c>
      <c r="N336">
        <f>(Table2[[#This Row],[1W Return vs Nifty]]-AVERAGE(Table2[1W Return vs Nifty]))/_xlfn.STDEV.P(Table2[1W Return vs Nifty])</f>
        <v>0.17645752290691655</v>
      </c>
      <c r="O336">
        <v>1266.03</v>
      </c>
      <c r="P336">
        <v>1249.54519083521</v>
      </c>
      <c r="Q336">
        <v>1208.9862479157</v>
      </c>
      <c r="R336">
        <v>85.686441860908303</v>
      </c>
      <c r="S336" s="1">
        <f>(Table2[[#This Row],[Close Price]]-Table2[[#This Row],[20D EMA]])/Table2[[#This Row],[20D EMA]]</f>
        <v>6.3007985592758456E-2</v>
      </c>
      <c r="T336" s="1">
        <f>(Table2[[#This Row],[Close Price]]-Table2[[#This Row],[50D EMA]])/Table2[[#This Row],[50D EMA]]</f>
        <v>7.7031875174080111E-2</v>
      </c>
      <c r="U336" s="1">
        <f>(Table2[[#This Row],[Close Price]]-Table2[[#This Row],[200D EMA]])/Table2[[#This Row],[200D EMA]]</f>
        <v>0.11316402673741552</v>
      </c>
      <c r="V336">
        <v>0.877660968417183</v>
      </c>
      <c r="W336">
        <v>1295.1500000000001</v>
      </c>
      <c r="X336">
        <v>1351.5</v>
      </c>
      <c r="Y336">
        <v>1252.05</v>
      </c>
      <c r="Z336">
        <v>1351.5</v>
      </c>
      <c r="AA336">
        <v>1252.05</v>
      </c>
      <c r="AB336">
        <v>1351.5</v>
      </c>
      <c r="AC336" s="1">
        <f>(Table2[[#This Row],[Close Price]]/Table2[[#This Row],[Day Low]])-1</f>
        <v>3.910743929274596E-2</v>
      </c>
      <c r="AD336" s="1">
        <f>(Table2[[#This Row],[Day High]]/Table2[[#This Row],[Close Price]])-1</f>
        <v>4.2353990191708046E-3</v>
      </c>
      <c r="AE336" s="1">
        <f>(Table2[[#This Row],[Close Price]]/Table2[[#This Row],[Current Week Low]])-1</f>
        <v>7.487720138972076E-2</v>
      </c>
      <c r="AF336" s="1">
        <f>(Table2[[#This Row],[Current Week High]]/Table2[[#This Row],[Close Price]])-1</f>
        <v>4.2353990191708046E-3</v>
      </c>
      <c r="AG336" s="1">
        <f>(Table2[[#This Row],[Close Price]]/Table2[[#This Row],[Current Month Low]])-1</f>
        <v>7.487720138972076E-2</v>
      </c>
      <c r="AH336" s="1">
        <f>(Table2[[#This Row],[Current Month High]]/Table2[[#This Row],[Close Price]])-1</f>
        <v>4.2353990191708046E-3</v>
      </c>
      <c r="AI336">
        <v>7.3636498736810996</v>
      </c>
      <c r="AJ336">
        <v>37.3335374253788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-7.0000000000000007E-2</v>
      </c>
      <c r="AM336" t="s">
        <v>3174</v>
      </c>
      <c r="AN336">
        <v>7.1</v>
      </c>
      <c r="AO336" t="s">
        <v>3176</v>
      </c>
      <c r="AP336">
        <v>0.111765896698682</v>
      </c>
      <c r="AQ336">
        <f>(Table2[[#This Row],[Sharpe Ratio]]-AVERAGE(Table2[Sharpe Ratio]))/_xlfn.STDEV.P(Table2[Sharpe Ratio])</f>
        <v>0.56576350329611191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-6.2737592395420733E-2</v>
      </c>
      <c r="AS336">
        <f>_xlfn.RANK.AVG(Table2[[#This Row],[1Y Return vs Nifty Z-Score]],Table2[1Y Return vs Nifty Z-Score])</f>
        <v>399</v>
      </c>
      <c r="AT336">
        <f>_xlfn.RANK.AVG(Table2[[#This Row],[6M Return vs Nifty Z-Score]],Table2[6M Return vs Nifty Z-Score])</f>
        <v>450</v>
      </c>
      <c r="AU336">
        <f>_xlfn.RANK.AVG(Table2[[#This Row],[Sharpe Ratio Z-Score]],Table2[Sharpe Ratio Z-Score])</f>
        <v>202</v>
      </c>
      <c r="AV336">
        <f>(Table2[[#This Row],[Rank 1Y]]+Table2[[#This Row],[Rank 6M]]+Table2[[#This Row],[Rank Sharpe]])/3</f>
        <v>350.33333333333331</v>
      </c>
    </row>
    <row r="337" spans="1:48" x14ac:dyDescent="0.3">
      <c r="A337" t="s">
        <v>1938</v>
      </c>
      <c r="B337" t="s">
        <v>1939</v>
      </c>
      <c r="C337" t="s">
        <v>624</v>
      </c>
      <c r="D337" t="s">
        <v>482</v>
      </c>
      <c r="E337">
        <v>3697.1991902699901</v>
      </c>
      <c r="F337">
        <v>583.95000000000005</v>
      </c>
      <c r="G337">
        <v>24.537550706920801</v>
      </c>
      <c r="H337">
        <f>(Table2[[#This Row],[1Y Return vs Nifty]]-AVERAGE(Table2[1Y Return vs Nifty]))/_xlfn.STDEV.P(Table2[1Y Return vs Nifty])</f>
        <v>-4.7036922807395763E-3</v>
      </c>
      <c r="I337">
        <v>-4.59142435406687</v>
      </c>
      <c r="J337">
        <f>(Table2[[#This Row],[1M Return vs Nifty]]-AVERAGE(Table2[1M Return vs Nifty]))/_xlfn.STDEV.P(Table2[1M Return vs Nifty])</f>
        <v>-0.56094431433515757</v>
      </c>
      <c r="K337">
        <v>44.045763037329301</v>
      </c>
      <c r="L337">
        <f>(Table2[[#This Row],[6M Return vs Nifty]]-AVERAGE(Table2[6M Return vs Nifty]))/_xlfn.STDEV.P(Table2[6M Return vs Nifty])</f>
        <v>1.0138045387408965</v>
      </c>
      <c r="M337">
        <v>2.9008594692151601</v>
      </c>
      <c r="N337">
        <f>(Table2[[#This Row],[1W Return vs Nifty]]-AVERAGE(Table2[1W Return vs Nifty]))/_xlfn.STDEV.P(Table2[1W Return vs Nifty])</f>
        <v>7.6947042360023449E-2</v>
      </c>
      <c r="O337" t="e">
        <v>#N/A</v>
      </c>
      <c r="P337">
        <v>555.13151102030702</v>
      </c>
      <c r="Q337">
        <v>481.76224515429197</v>
      </c>
      <c r="R337">
        <v>64.780785260819798</v>
      </c>
      <c r="S337" s="1" t="e">
        <f>(Table2[[#This Row],[Close Price]]-Table2[[#This Row],[20D EMA]])/Table2[[#This Row],[20D EMA]]</f>
        <v>#N/A</v>
      </c>
      <c r="T337" s="1">
        <f>(Table2[[#This Row],[Close Price]]-Table2[[#This Row],[50D EMA]])/Table2[[#This Row],[50D EMA]]</f>
        <v>5.1912904253491085E-2</v>
      </c>
      <c r="U337" s="1">
        <f>(Table2[[#This Row],[Close Price]]-Table2[[#This Row],[200D EMA]])/Table2[[#This Row],[200D EMA]]</f>
        <v>0.21211241825930305</v>
      </c>
      <c r="V337">
        <v>2.9160116186264902</v>
      </c>
      <c r="W337" t="e">
        <v>#N/A</v>
      </c>
      <c r="X337" t="e">
        <v>#N/A</v>
      </c>
      <c r="Y337" t="e">
        <v>#N/A</v>
      </c>
      <c r="Z337" t="e">
        <v>#N/A</v>
      </c>
      <c r="AA337" t="e">
        <v>#N/A</v>
      </c>
      <c r="AB337" t="e">
        <v>#N/A</v>
      </c>
      <c r="AC337" s="1" t="e">
        <f>(Table2[[#This Row],[Close Price]]/Table2[[#This Row],[Day Low]])-1</f>
        <v>#N/A</v>
      </c>
      <c r="AD337" s="1" t="e">
        <f>(Table2[[#This Row],[Day High]]/Table2[[#This Row],[Close Price]])-1</f>
        <v>#N/A</v>
      </c>
      <c r="AE337" s="1" t="e">
        <f>(Table2[[#This Row],[Close Price]]/Table2[[#This Row],[Current Week Low]])-1</f>
        <v>#N/A</v>
      </c>
      <c r="AF337" s="1" t="e">
        <f>(Table2[[#This Row],[Current Week High]]/Table2[[#This Row],[Close Price]])-1</f>
        <v>#N/A</v>
      </c>
      <c r="AG337" s="1" t="e">
        <f>(Table2[[#This Row],[Close Price]]/Table2[[#This Row],[Current Month Low]])-1</f>
        <v>#N/A</v>
      </c>
      <c r="AH337" s="1" t="e">
        <f>(Table2[[#This Row],[Current Month High]]/Table2[[#This Row],[Close Price]])-1</f>
        <v>#N/A</v>
      </c>
      <c r="AI337">
        <v>5.9851014641664397</v>
      </c>
      <c r="AJ337">
        <v>77.492401215805501</v>
      </c>
      <c r="AK337" t="e">
        <f>IF(AND(Table2[[#This Row],[20D EMA]]&gt;Table2[[#This Row],[50D EMA]],Table2[[#This Row],[50D EMA]]&gt;Table2[[#This Row],[200D EMA]]),"Uptrend","Downtrend/NoTrend")</f>
        <v>#N/A</v>
      </c>
      <c r="AL337" t="e">
        <v>#N/A</v>
      </c>
      <c r="AM337" t="e">
        <v>#N/A</v>
      </c>
      <c r="AN337" t="e">
        <v>#N/A</v>
      </c>
      <c r="AO337" t="e">
        <v>#N/A</v>
      </c>
      <c r="AP337">
        <v>-3.9150349227047E-2</v>
      </c>
      <c r="AQ337">
        <f>(Table2[[#This Row],[Sharpe Ratio]]-AVERAGE(Table2[Sharpe Ratio]))/_xlfn.STDEV.P(Table2[Sharpe Ratio])</f>
        <v>-1.1902130478938975</v>
      </c>
      <c r="AR337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37">
        <f>_xlfn.RANK.AVG(Table2[[#This Row],[1Y Return vs Nifty Z-Score]],Table2[1Y Return vs Nifty Z-Score])</f>
        <v>301</v>
      </c>
      <c r="AT337">
        <f>_xlfn.RANK.AVG(Table2[[#This Row],[6M Return vs Nifty Z-Score]],Table2[6M Return vs Nifty Z-Score])</f>
        <v>98</v>
      </c>
      <c r="AU337">
        <f>_xlfn.RANK.AVG(Table2[[#This Row],[Sharpe Ratio Z-Score]],Table2[Sharpe Ratio Z-Score])</f>
        <v>655</v>
      </c>
      <c r="AV337">
        <f>(Table2[[#This Row],[Rank 1Y]]+Table2[[#This Row],[Rank 6M]]+Table2[[#This Row],[Rank Sharpe]])/3</f>
        <v>351.33333333333331</v>
      </c>
    </row>
    <row r="338" spans="1:48" x14ac:dyDescent="0.3">
      <c r="A338" t="s">
        <v>640</v>
      </c>
      <c r="B338" t="s">
        <v>641</v>
      </c>
      <c r="C338" t="s">
        <v>3139</v>
      </c>
      <c r="D338" t="s">
        <v>353</v>
      </c>
      <c r="E338">
        <v>29821.837857279999</v>
      </c>
      <c r="F338">
        <v>463.4</v>
      </c>
      <c r="G338">
        <v>23.121163499756399</v>
      </c>
      <c r="H338">
        <f>(Table2[[#This Row],[1Y Return vs Nifty]]-AVERAGE(Table2[1Y Return vs Nifty]))/_xlfn.STDEV.P(Table2[1Y Return vs Nifty])</f>
        <v>-2.8687820985803646E-2</v>
      </c>
      <c r="I338">
        <v>4.7553798357043204</v>
      </c>
      <c r="J338">
        <f>(Table2[[#This Row],[1M Return vs Nifty]]-AVERAGE(Table2[1M Return vs Nifty]))/_xlfn.STDEV.P(Table2[1M Return vs Nifty])</f>
        <v>0.24626590824688815</v>
      </c>
      <c r="K338">
        <v>48.498448895348098</v>
      </c>
      <c r="L338">
        <f>(Table2[[#This Row],[6M Return vs Nifty]]-AVERAGE(Table2[6M Return vs Nifty]))/_xlfn.STDEV.P(Table2[6M Return vs Nifty])</f>
        <v>1.158613619324965</v>
      </c>
      <c r="M338">
        <v>1.5741270717106901</v>
      </c>
      <c r="N338">
        <f>(Table2[[#This Row],[1W Return vs Nifty]]-AVERAGE(Table2[1W Return vs Nifty]))/_xlfn.STDEV.P(Table2[1W Return vs Nifty])</f>
        <v>-0.17104515125586267</v>
      </c>
      <c r="O338">
        <v>458.62</v>
      </c>
      <c r="P338">
        <v>439.63540733020398</v>
      </c>
      <c r="Q338">
        <v>372.15669258006301</v>
      </c>
      <c r="R338">
        <v>51.330002430995897</v>
      </c>
      <c r="S338" s="1">
        <f>(Table2[[#This Row],[Close Price]]-Table2[[#This Row],[20D EMA]])/Table2[[#This Row],[20D EMA]]</f>
        <v>1.0422572064018082E-2</v>
      </c>
      <c r="T338" s="1">
        <f>(Table2[[#This Row],[Close Price]]-Table2[[#This Row],[50D EMA]])/Table2[[#This Row],[50D EMA]]</f>
        <v>5.4055229113852403E-2</v>
      </c>
      <c r="U338" s="1">
        <f>(Table2[[#This Row],[Close Price]]-Table2[[#This Row],[200D EMA]])/Table2[[#This Row],[200D EMA]]</f>
        <v>0.24517443657232516</v>
      </c>
      <c r="V338">
        <v>0.62129152238947005</v>
      </c>
      <c r="W338">
        <v>461.15</v>
      </c>
      <c r="X338">
        <v>472.7</v>
      </c>
      <c r="Y338">
        <v>460.8</v>
      </c>
      <c r="Z338">
        <v>484</v>
      </c>
      <c r="AA338">
        <v>460.8</v>
      </c>
      <c r="AB338">
        <v>484</v>
      </c>
      <c r="AC338" s="1">
        <f>(Table2[[#This Row],[Close Price]]/Table2[[#This Row],[Day Low]])-1</f>
        <v>4.8791065813726942E-3</v>
      </c>
      <c r="AD338" s="1">
        <f>(Table2[[#This Row],[Day High]]/Table2[[#This Row],[Close Price]])-1</f>
        <v>2.0069054812257292E-2</v>
      </c>
      <c r="AE338" s="1">
        <f>(Table2[[#This Row],[Close Price]]/Table2[[#This Row],[Current Week Low]])-1</f>
        <v>5.6423611111109384E-3</v>
      </c>
      <c r="AF338" s="1">
        <f>(Table2[[#This Row],[Current Week High]]/Table2[[#This Row],[Close Price]])-1</f>
        <v>4.445403539059134E-2</v>
      </c>
      <c r="AG338" s="1">
        <f>(Table2[[#This Row],[Close Price]]/Table2[[#This Row],[Current Month Low]])-1</f>
        <v>5.6423611111109384E-3</v>
      </c>
      <c r="AH338" s="1">
        <f>(Table2[[#This Row],[Current Month High]]/Table2[[#This Row],[Close Price]])-1</f>
        <v>4.445403539059134E-2</v>
      </c>
      <c r="AI338">
        <v>4.4454035390591304</v>
      </c>
      <c r="AJ338">
        <v>77.377990430621907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0.01</v>
      </c>
      <c r="AM338" t="s">
        <v>3176</v>
      </c>
      <c r="AN338">
        <v>-0.98</v>
      </c>
      <c r="AO338" t="s">
        <v>3174</v>
      </c>
      <c r="AP338">
        <v>-4.9645165004935002E-2</v>
      </c>
      <c r="AQ338">
        <f>(Table2[[#This Row],[Sharpe Ratio]]-AVERAGE(Table2[Sharpe Ratio]))/_xlfn.STDEV.P(Table2[Sharpe Ratio])</f>
        <v>-1.3123248212287555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-0.10717826589856877</v>
      </c>
      <c r="AS338">
        <f>_xlfn.RANK.AVG(Table2[[#This Row],[1Y Return vs Nifty Z-Score]],Table2[1Y Return vs Nifty Z-Score])</f>
        <v>309</v>
      </c>
      <c r="AT338">
        <f>_xlfn.RANK.AVG(Table2[[#This Row],[6M Return vs Nifty Z-Score]],Table2[6M Return vs Nifty Z-Score])</f>
        <v>81</v>
      </c>
      <c r="AU338">
        <f>_xlfn.RANK.AVG(Table2[[#This Row],[Sharpe Ratio Z-Score]],Table2[Sharpe Ratio Z-Score])</f>
        <v>666</v>
      </c>
      <c r="AV338">
        <f>(Table2[[#This Row],[Rank 1Y]]+Table2[[#This Row],[Rank 6M]]+Table2[[#This Row],[Rank Sharpe]])/3</f>
        <v>352</v>
      </c>
    </row>
    <row r="339" spans="1:48" x14ac:dyDescent="0.3">
      <c r="A339" t="s">
        <v>1504</v>
      </c>
      <c r="B339" t="s">
        <v>1505</v>
      </c>
      <c r="C339" t="s">
        <v>624</v>
      </c>
      <c r="D339" t="s">
        <v>482</v>
      </c>
      <c r="E339">
        <v>6924.4556254649997</v>
      </c>
      <c r="F339">
        <v>2302.65</v>
      </c>
      <c r="G339">
        <v>18.4104326534218</v>
      </c>
      <c r="H339">
        <f>(Table2[[#This Row],[1Y Return vs Nifty]]-AVERAGE(Table2[1Y Return vs Nifty]))/_xlfn.STDEV.P(Table2[1Y Return vs Nifty])</f>
        <v>-0.10845610351611203</v>
      </c>
      <c r="I339">
        <v>-1.2342293328710501</v>
      </c>
      <c r="J339">
        <f>(Table2[[#This Row],[1M Return vs Nifty]]-AVERAGE(Table2[1M Return vs Nifty]))/_xlfn.STDEV.P(Table2[1M Return vs Nifty])</f>
        <v>-0.27100969226652588</v>
      </c>
      <c r="K339">
        <v>80.612882853574604</v>
      </c>
      <c r="L339">
        <f>(Table2[[#This Row],[6M Return vs Nifty]]-AVERAGE(Table2[6M Return vs Nifty]))/_xlfn.STDEV.P(Table2[6M Return vs Nifty])</f>
        <v>2.203030810040004</v>
      </c>
      <c r="M339">
        <v>6.1570048595760802</v>
      </c>
      <c r="N339">
        <f>(Table2[[#This Row],[1W Return vs Nifty]]-AVERAGE(Table2[1W Return vs Nifty]))/_xlfn.STDEV.P(Table2[1W Return vs Nifty])</f>
        <v>0.68558420205155779</v>
      </c>
      <c r="O339">
        <v>2290.06</v>
      </c>
      <c r="P339">
        <v>2082.24384733544</v>
      </c>
      <c r="Q339">
        <v>1652.1535271085399</v>
      </c>
      <c r="R339">
        <v>46.556346373781103</v>
      </c>
      <c r="S339" s="1">
        <f>(Table2[[#This Row],[Close Price]]-Table2[[#This Row],[20D EMA]])/Table2[[#This Row],[20D EMA]]</f>
        <v>5.497672550064254E-3</v>
      </c>
      <c r="T339" s="1">
        <f>(Table2[[#This Row],[Close Price]]-Table2[[#This Row],[50D EMA]])/Table2[[#This Row],[50D EMA]]</f>
        <v>0.10585030804466276</v>
      </c>
      <c r="U339" s="1">
        <f>(Table2[[#This Row],[Close Price]]-Table2[[#This Row],[200D EMA]])/Table2[[#This Row],[200D EMA]]</f>
        <v>0.39372640751486598</v>
      </c>
      <c r="V339">
        <v>0.62743151698306898</v>
      </c>
      <c r="W339">
        <v>2276.75</v>
      </c>
      <c r="X339">
        <v>2420.8000000000002</v>
      </c>
      <c r="Y339">
        <v>2276.75</v>
      </c>
      <c r="Z339">
        <v>2469.9499999999998</v>
      </c>
      <c r="AA339">
        <v>2276.75</v>
      </c>
      <c r="AB339">
        <v>2469.9499999999998</v>
      </c>
      <c r="AC339" s="1">
        <f>(Table2[[#This Row],[Close Price]]/Table2[[#This Row],[Day Low]])-1</f>
        <v>1.1375864719446627E-2</v>
      </c>
      <c r="AD339" s="1">
        <f>(Table2[[#This Row],[Day High]]/Table2[[#This Row],[Close Price]])-1</f>
        <v>5.131044665928397E-2</v>
      </c>
      <c r="AE339" s="1">
        <f>(Table2[[#This Row],[Close Price]]/Table2[[#This Row],[Current Week Low]])-1</f>
        <v>1.1375864719446627E-2</v>
      </c>
      <c r="AF339" s="1">
        <f>(Table2[[#This Row],[Current Week High]]/Table2[[#This Row],[Close Price]])-1</f>
        <v>7.2655418756649714E-2</v>
      </c>
      <c r="AG339" s="1">
        <f>(Table2[[#This Row],[Close Price]]/Table2[[#This Row],[Current Month Low]])-1</f>
        <v>1.1375864719446627E-2</v>
      </c>
      <c r="AH339" s="1">
        <f>(Table2[[#This Row],[Current Month High]]/Table2[[#This Row],[Close Price]])-1</f>
        <v>7.2655418756649714E-2</v>
      </c>
      <c r="AI339">
        <v>8.2665624389290393</v>
      </c>
      <c r="AJ339">
        <v>114.849545136459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0.47</v>
      </c>
      <c r="AM339" t="s">
        <v>3176</v>
      </c>
      <c r="AN339">
        <v>-3.05</v>
      </c>
      <c r="AO339" t="s">
        <v>3174</v>
      </c>
      <c r="AP339">
        <v>-8.2462378688544002E-2</v>
      </c>
      <c r="AQ339">
        <f>(Table2[[#This Row],[Sharpe Ratio]]-AVERAGE(Table2[Sharpe Ratio]))/_xlfn.STDEV.P(Table2[Sharpe Ratio])</f>
        <v>-1.6941674608354227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0.81498175547350116</v>
      </c>
      <c r="AS339">
        <f>_xlfn.RANK.AVG(Table2[[#This Row],[1Y Return vs Nifty Z-Score]],Table2[1Y Return vs Nifty Z-Score])</f>
        <v>332</v>
      </c>
      <c r="AT339">
        <f>_xlfn.RANK.AVG(Table2[[#This Row],[6M Return vs Nifty Z-Score]],Table2[6M Return vs Nifty Z-Score])</f>
        <v>20</v>
      </c>
      <c r="AU339">
        <f>_xlfn.RANK.AVG(Table2[[#This Row],[Sharpe Ratio Z-Score]],Table2[Sharpe Ratio Z-Score])</f>
        <v>705</v>
      </c>
      <c r="AV339">
        <f>(Table2[[#This Row],[Rank 1Y]]+Table2[[#This Row],[Rank 6M]]+Table2[[#This Row],[Rank Sharpe]])/3</f>
        <v>352.33333333333331</v>
      </c>
    </row>
    <row r="340" spans="1:48" x14ac:dyDescent="0.3">
      <c r="A340" t="s">
        <v>70</v>
      </c>
      <c r="B340" t="s">
        <v>71</v>
      </c>
      <c r="C340" t="s">
        <v>3136</v>
      </c>
      <c r="D340" t="s">
        <v>72</v>
      </c>
      <c r="E340">
        <v>345113.02894846001</v>
      </c>
      <c r="F340">
        <v>5303.45</v>
      </c>
      <c r="G340">
        <v>12.956861629245401</v>
      </c>
      <c r="H340">
        <f>(Table2[[#This Row],[1Y Return vs Nifty]]-AVERAGE(Table2[1Y Return vs Nifty]))/_xlfn.STDEV.P(Table2[1Y Return vs Nifty])</f>
        <v>-0.20080313170476247</v>
      </c>
      <c r="I340">
        <v>5.99352298017872</v>
      </c>
      <c r="J340">
        <f>(Table2[[#This Row],[1M Return vs Nifty]]-AVERAGE(Table2[1M Return vs Nifty]))/_xlfn.STDEV.P(Table2[1M Return vs Nifty])</f>
        <v>0.35319462772657589</v>
      </c>
      <c r="K340">
        <v>25.8012689992877</v>
      </c>
      <c r="L340">
        <f>(Table2[[#This Row],[6M Return vs Nifty]]-AVERAGE(Table2[6M Return vs Nifty]))/_xlfn.STDEV.P(Table2[6M Return vs Nifty])</f>
        <v>0.42046189306279791</v>
      </c>
      <c r="M340">
        <v>6.8787155239569202</v>
      </c>
      <c r="N340">
        <f>(Table2[[#This Row],[1W Return vs Nifty]]-AVERAGE(Table2[1W Return vs Nifty]))/_xlfn.STDEV.P(Table2[1W Return vs Nifty])</f>
        <v>0.82048601884025951</v>
      </c>
      <c r="O340">
        <v>5050.2299999999996</v>
      </c>
      <c r="P340">
        <v>4960.7969963730102</v>
      </c>
      <c r="Q340">
        <v>4517.2464100597799</v>
      </c>
      <c r="R340">
        <v>75.325462926735497</v>
      </c>
      <c r="S340" s="1">
        <f>(Table2[[#This Row],[Close Price]]-Table2[[#This Row],[20D EMA]])/Table2[[#This Row],[20D EMA]]</f>
        <v>5.0140290640228319E-2</v>
      </c>
      <c r="T340" s="1">
        <f>(Table2[[#This Row],[Close Price]]-Table2[[#This Row],[50D EMA]])/Table2[[#This Row],[50D EMA]]</f>
        <v>6.9072168016049373E-2</v>
      </c>
      <c r="U340" s="1">
        <f>(Table2[[#This Row],[Close Price]]-Table2[[#This Row],[200D EMA]])/Table2[[#This Row],[200D EMA]]</f>
        <v>0.174044875698914</v>
      </c>
      <c r="V340">
        <v>1.07751198891724</v>
      </c>
      <c r="W340">
        <v>5202</v>
      </c>
      <c r="X340">
        <v>5354.55</v>
      </c>
      <c r="Y340">
        <v>4951</v>
      </c>
      <c r="Z340">
        <v>5361.15</v>
      </c>
      <c r="AA340">
        <v>4951</v>
      </c>
      <c r="AB340">
        <v>5361.15</v>
      </c>
      <c r="AC340" s="1">
        <f>(Table2[[#This Row],[Close Price]]/Table2[[#This Row],[Day Low]])-1</f>
        <v>1.9502114571318785E-2</v>
      </c>
      <c r="AD340" s="1">
        <f>(Table2[[#This Row],[Day High]]/Table2[[#This Row],[Close Price]])-1</f>
        <v>9.6352374397798979E-3</v>
      </c>
      <c r="AE340" s="1">
        <f>(Table2[[#This Row],[Close Price]]/Table2[[#This Row],[Current Week Low]])-1</f>
        <v>7.1187638860836122E-2</v>
      </c>
      <c r="AF340" s="1">
        <f>(Table2[[#This Row],[Current Week High]]/Table2[[#This Row],[Close Price]])-1</f>
        <v>1.0879710377207363E-2</v>
      </c>
      <c r="AG340" s="1">
        <f>(Table2[[#This Row],[Close Price]]/Table2[[#This Row],[Current Month Low]])-1</f>
        <v>7.1187638860836122E-2</v>
      </c>
      <c r="AH340" s="1">
        <f>(Table2[[#This Row],[Current Month High]]/Table2[[#This Row],[Close Price]])-1</f>
        <v>1.0879710377207363E-2</v>
      </c>
      <c r="AI340">
        <v>1.0879710377207299</v>
      </c>
      <c r="AJ340">
        <v>46.666205752212299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-0.01</v>
      </c>
      <c r="AM340" t="s">
        <v>3174</v>
      </c>
      <c r="AN340">
        <v>4</v>
      </c>
      <c r="AO340" t="s">
        <v>3176</v>
      </c>
      <c r="AP340">
        <v>1.2598902080036001E-2</v>
      </c>
      <c r="AQ340">
        <f>(Table2[[#This Row],[Sharpe Ratio]]-AVERAGE(Table2[Sharpe Ratio]))/_xlfn.STDEV.P(Table2[Sharpe Ratio])</f>
        <v>-0.58808786727154683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0.80525154065332405</v>
      </c>
      <c r="AS340">
        <f>_xlfn.RANK.AVG(Table2[[#This Row],[1Y Return vs Nifty Z-Score]],Table2[1Y Return vs Nifty Z-Score])</f>
        <v>359</v>
      </c>
      <c r="AT340">
        <f>_xlfn.RANK.AVG(Table2[[#This Row],[6M Return vs Nifty Z-Score]],Table2[6M Return vs Nifty Z-Score])</f>
        <v>206</v>
      </c>
      <c r="AU340">
        <f>_xlfn.RANK.AVG(Table2[[#This Row],[Sharpe Ratio Z-Score]],Table2[Sharpe Ratio Z-Score])</f>
        <v>493</v>
      </c>
      <c r="AV340">
        <f>(Table2[[#This Row],[Rank 1Y]]+Table2[[#This Row],[Rank 6M]]+Table2[[#This Row],[Rank Sharpe]])/3</f>
        <v>352.66666666666669</v>
      </c>
    </row>
    <row r="341" spans="1:48" x14ac:dyDescent="0.3">
      <c r="A341" t="s">
        <v>290</v>
      </c>
      <c r="B341" t="s">
        <v>291</v>
      </c>
      <c r="C341" t="s">
        <v>3129</v>
      </c>
      <c r="D341" t="s">
        <v>215</v>
      </c>
      <c r="E341">
        <v>94373.2130034</v>
      </c>
      <c r="F341">
        <v>4418</v>
      </c>
      <c r="G341">
        <v>53.080222636022199</v>
      </c>
      <c r="H341">
        <f>(Table2[[#This Row],[1Y Return vs Nifty]]-AVERAGE(Table2[1Y Return vs Nifty]))/_xlfn.STDEV.P(Table2[1Y Return vs Nifty])</f>
        <v>0.47861832141104915</v>
      </c>
      <c r="I341">
        <v>7.5944161058074897</v>
      </c>
      <c r="J341">
        <f>(Table2[[#This Row],[1M Return vs Nifty]]-AVERAGE(Table2[1M Return vs Nifty]))/_xlfn.STDEV.P(Table2[1M Return vs Nifty])</f>
        <v>0.4914512200368189</v>
      </c>
      <c r="K341">
        <v>6.8216674314457801</v>
      </c>
      <c r="L341">
        <f>(Table2[[#This Row],[6M Return vs Nifty]]-AVERAGE(Table2[6M Return vs Nifty]))/_xlfn.STDEV.P(Table2[6M Return vs Nifty])</f>
        <v>-0.19678772672377154</v>
      </c>
      <c r="M341">
        <v>2.7301839132112198</v>
      </c>
      <c r="N341">
        <f>(Table2[[#This Row],[1W Return vs Nifty]]-AVERAGE(Table2[1W Return vs Nifty]))/_xlfn.STDEV.P(Table2[1W Return vs Nifty])</f>
        <v>4.5044447978788711E-2</v>
      </c>
      <c r="O341">
        <v>4366.3999999999996</v>
      </c>
      <c r="P341">
        <v>4219.4134689263701</v>
      </c>
      <c r="Q341">
        <v>3719.3574285825798</v>
      </c>
      <c r="R341">
        <v>51.773936965381502</v>
      </c>
      <c r="S341" s="1">
        <f>(Table2[[#This Row],[Close Price]]-Table2[[#This Row],[20D EMA]])/Table2[[#This Row],[20D EMA]]</f>
        <v>1.181751557347022E-2</v>
      </c>
      <c r="T341" s="1">
        <f>(Table2[[#This Row],[Close Price]]-Table2[[#This Row],[50D EMA]])/Table2[[#This Row],[50D EMA]]</f>
        <v>4.706496116962916E-2</v>
      </c>
      <c r="U341" s="1">
        <f>(Table2[[#This Row],[Close Price]]-Table2[[#This Row],[200D EMA]])/Table2[[#This Row],[200D EMA]]</f>
        <v>0.18783958918507809</v>
      </c>
      <c r="V341">
        <v>0.79197220969622095</v>
      </c>
      <c r="W341">
        <v>4405.1000000000004</v>
      </c>
      <c r="X341">
        <v>4539.7</v>
      </c>
      <c r="Y341">
        <v>4360</v>
      </c>
      <c r="Z341">
        <v>4546.2</v>
      </c>
      <c r="AA341">
        <v>4360</v>
      </c>
      <c r="AB341">
        <v>4546.2</v>
      </c>
      <c r="AC341" s="1">
        <f>(Table2[[#This Row],[Close Price]]/Table2[[#This Row],[Day Low]])-1</f>
        <v>2.9284238723297218E-3</v>
      </c>
      <c r="AD341" s="1">
        <f>(Table2[[#This Row],[Day High]]/Table2[[#This Row],[Close Price]])-1</f>
        <v>2.7546401086464334E-2</v>
      </c>
      <c r="AE341" s="1">
        <f>(Table2[[#This Row],[Close Price]]/Table2[[#This Row],[Current Week Low]])-1</f>
        <v>1.3302752293578024E-2</v>
      </c>
      <c r="AF341" s="1">
        <f>(Table2[[#This Row],[Current Week High]]/Table2[[#This Row],[Close Price]])-1</f>
        <v>2.9017655047532731E-2</v>
      </c>
      <c r="AG341" s="1">
        <f>(Table2[[#This Row],[Close Price]]/Table2[[#This Row],[Current Month Low]])-1</f>
        <v>1.3302752293578024E-2</v>
      </c>
      <c r="AH341" s="1">
        <f>(Table2[[#This Row],[Current Month High]]/Table2[[#This Row],[Close Price]])-1</f>
        <v>2.9017655047532731E-2</v>
      </c>
      <c r="AI341">
        <v>2.90176550475327</v>
      </c>
      <c r="AJ341">
        <v>80.621422730989295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0.1</v>
      </c>
      <c r="AM341" t="s">
        <v>3176</v>
      </c>
      <c r="AN341">
        <v>0.65</v>
      </c>
      <c r="AO341" t="s">
        <v>3176</v>
      </c>
      <c r="AP341">
        <v>1.0159631200414999E-2</v>
      </c>
      <c r="AQ341">
        <f>(Table2[[#This Row],[Sharpe Ratio]]-AVERAGE(Table2[Sharpe Ratio]))/_xlfn.STDEV.P(Table2[Sharpe Ratio])</f>
        <v>-0.61646985120138209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0.20185641150150313</v>
      </c>
      <c r="AS341">
        <f>_xlfn.RANK.AVG(Table2[[#This Row],[1Y Return vs Nifty Z-Score]],Table2[1Y Return vs Nifty Z-Score])</f>
        <v>174</v>
      </c>
      <c r="AT341">
        <f>_xlfn.RANK.AVG(Table2[[#This Row],[6M Return vs Nifty Z-Score]],Table2[6M Return vs Nifty Z-Score])</f>
        <v>388</v>
      </c>
      <c r="AU341">
        <f>_xlfn.RANK.AVG(Table2[[#This Row],[Sharpe Ratio Z-Score]],Table2[Sharpe Ratio Z-Score])</f>
        <v>500</v>
      </c>
      <c r="AV341">
        <f>(Table2[[#This Row],[Rank 1Y]]+Table2[[#This Row],[Rank 6M]]+Table2[[#This Row],[Rank Sharpe]])/3</f>
        <v>354</v>
      </c>
    </row>
    <row r="342" spans="1:48" x14ac:dyDescent="0.3">
      <c r="A342" t="s">
        <v>246</v>
      </c>
      <c r="B342" t="s">
        <v>247</v>
      </c>
      <c r="C342" t="s">
        <v>3129</v>
      </c>
      <c r="D342" t="s">
        <v>34</v>
      </c>
      <c r="E342">
        <v>109728.50314607999</v>
      </c>
      <c r="F342">
        <v>58.05</v>
      </c>
      <c r="G342">
        <v>54.115882408179701</v>
      </c>
      <c r="H342">
        <f>(Table2[[#This Row],[1Y Return vs Nifty]]-AVERAGE(Table2[1Y Return vs Nifty]))/_xlfn.STDEV.P(Table2[1Y Return vs Nifty])</f>
        <v>0.49615547307723173</v>
      </c>
      <c r="I342">
        <v>-9.2252634107786804</v>
      </c>
      <c r="J342">
        <f>(Table2[[#This Row],[1M Return vs Nifty]]-AVERAGE(Table2[1M Return vs Nifty]))/_xlfn.STDEV.P(Table2[1M Return vs Nifty])</f>
        <v>-0.96113267609319752</v>
      </c>
      <c r="K342">
        <v>-22.225372989541999</v>
      </c>
      <c r="L342">
        <f>(Table2[[#This Row],[6M Return vs Nifty]]-AVERAGE(Table2[6M Return vs Nifty]))/_xlfn.STDEV.P(Table2[6M Return vs Nifty])</f>
        <v>-1.1414479500531316</v>
      </c>
      <c r="M342">
        <v>-0.93032925627504304</v>
      </c>
      <c r="N342">
        <f>(Table2[[#This Row],[1W Return vs Nifty]]-AVERAGE(Table2[1W Return vs Nifty]))/_xlfn.STDEV.P(Table2[1W Return vs Nifty])</f>
        <v>-0.63917694615331599</v>
      </c>
      <c r="O342">
        <v>61.03</v>
      </c>
      <c r="P342">
        <v>62.5686155813518</v>
      </c>
      <c r="Q342">
        <v>57.763997780167699</v>
      </c>
      <c r="R342">
        <v>15.0414333608721</v>
      </c>
      <c r="S342" s="1">
        <f>(Table2[[#This Row],[Close Price]]-Table2[[#This Row],[20D EMA]])/Table2[[#This Row],[20D EMA]]</f>
        <v>-4.8828445027035948E-2</v>
      </c>
      <c r="T342" s="1">
        <f>(Table2[[#This Row],[Close Price]]-Table2[[#This Row],[50D EMA]])/Table2[[#This Row],[50D EMA]]</f>
        <v>-7.221856420135575E-2</v>
      </c>
      <c r="U342" s="1">
        <f>(Table2[[#This Row],[Close Price]]-Table2[[#This Row],[200D EMA]])/Table2[[#This Row],[200D EMA]]</f>
        <v>4.9512192857692422E-3</v>
      </c>
      <c r="V342">
        <v>0.31477346105334802</v>
      </c>
      <c r="W342">
        <v>58</v>
      </c>
      <c r="X342">
        <v>59.96</v>
      </c>
      <c r="Y342">
        <v>58</v>
      </c>
      <c r="Z342">
        <v>61.1</v>
      </c>
      <c r="AA342">
        <v>58</v>
      </c>
      <c r="AB342">
        <v>61.1</v>
      </c>
      <c r="AC342" s="1">
        <f>(Table2[[#This Row],[Close Price]]/Table2[[#This Row],[Day Low]])-1</f>
        <v>8.6206896551721535E-4</v>
      </c>
      <c r="AD342" s="1">
        <f>(Table2[[#This Row],[Day High]]/Table2[[#This Row],[Close Price]])-1</f>
        <v>3.2902670111972565E-2</v>
      </c>
      <c r="AE342" s="1">
        <f>(Table2[[#This Row],[Close Price]]/Table2[[#This Row],[Current Week Low]])-1</f>
        <v>8.6206896551721535E-4</v>
      </c>
      <c r="AF342" s="1">
        <f>(Table2[[#This Row],[Current Week High]]/Table2[[#This Row],[Close Price]])-1</f>
        <v>5.2540913006029255E-2</v>
      </c>
      <c r="AG342" s="1">
        <f>(Table2[[#This Row],[Close Price]]/Table2[[#This Row],[Current Month Low]])-1</f>
        <v>8.6206896551721535E-4</v>
      </c>
      <c r="AH342" s="1">
        <f>(Table2[[#This Row],[Current Month High]]/Table2[[#This Row],[Close Price]])-1</f>
        <v>5.2540913006029255E-2</v>
      </c>
      <c r="AI342">
        <v>44.272179155899998</v>
      </c>
      <c r="AJ342">
        <v>83.702531645569593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-0.11</v>
      </c>
      <c r="AM342" t="s">
        <v>3174</v>
      </c>
      <c r="AN342">
        <v>-6.69</v>
      </c>
      <c r="AO342" t="s">
        <v>3174</v>
      </c>
      <c r="AP342">
        <v>0.10444043116722899</v>
      </c>
      <c r="AQ342">
        <f>(Table2[[#This Row],[Sharpe Ratio]]-AVERAGE(Table2[Sharpe Ratio]))/_xlfn.STDEV.P(Table2[Sharpe Ratio])</f>
        <v>0.4805285067529787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171</v>
      </c>
      <c r="AT342">
        <f>_xlfn.RANK.AVG(Table2[[#This Row],[6M Return vs Nifty Z-Score]],Table2[6M Return vs Nifty Z-Score])</f>
        <v>678</v>
      </c>
      <c r="AU342">
        <f>_xlfn.RANK.AVG(Table2[[#This Row],[Sharpe Ratio Z-Score]],Table2[Sharpe Ratio Z-Score])</f>
        <v>214</v>
      </c>
      <c r="AV342">
        <f>(Table2[[#This Row],[Rank 1Y]]+Table2[[#This Row],[Rank 6M]]+Table2[[#This Row],[Rank Sharpe]])/3</f>
        <v>354.33333333333331</v>
      </c>
    </row>
    <row r="343" spans="1:48" x14ac:dyDescent="0.3">
      <c r="A343" t="s">
        <v>494</v>
      </c>
      <c r="B343" t="s">
        <v>495</v>
      </c>
      <c r="C343" t="s">
        <v>3129</v>
      </c>
      <c r="D343" t="s">
        <v>34</v>
      </c>
      <c r="E343">
        <v>42629.869306779998</v>
      </c>
      <c r="F343">
        <v>60.2</v>
      </c>
      <c r="G343">
        <v>19.746780377572801</v>
      </c>
      <c r="H343">
        <f>(Table2[[#This Row],[1Y Return vs Nifty]]-AVERAGE(Table2[1Y Return vs Nifty]))/_xlfn.STDEV.P(Table2[1Y Return vs Nifty])</f>
        <v>-8.5827308474307584E-2</v>
      </c>
      <c r="I343">
        <v>-6.7932801652242496</v>
      </c>
      <c r="J343">
        <f>(Table2[[#This Row],[1M Return vs Nifty]]-AVERAGE(Table2[1M Return vs Nifty]))/_xlfn.STDEV.P(Table2[1M Return vs Nifty])</f>
        <v>-0.75110134376806248</v>
      </c>
      <c r="K343">
        <v>-13.6411186935545</v>
      </c>
      <c r="L343">
        <f>(Table2[[#This Row],[6M Return vs Nifty]]-AVERAGE(Table2[6M Return vs Nifty]))/_xlfn.STDEV.P(Table2[6M Return vs Nifty])</f>
        <v>-0.86227308532218605</v>
      </c>
      <c r="M343">
        <v>-0.54367915696503399</v>
      </c>
      <c r="N343">
        <f>(Table2[[#This Row],[1W Return vs Nifty]]-AVERAGE(Table2[1W Return vs Nifty]))/_xlfn.STDEV.P(Table2[1W Return vs Nifty])</f>
        <v>-0.56690449206231208</v>
      </c>
      <c r="O343">
        <v>62.26</v>
      </c>
      <c r="P343">
        <v>63.385743180935499</v>
      </c>
      <c r="Q343">
        <v>58.6838327038393</v>
      </c>
      <c r="R343">
        <v>24.7775919118315</v>
      </c>
      <c r="S343" s="1">
        <f>(Table2[[#This Row],[Close Price]]-Table2[[#This Row],[20D EMA]])/Table2[[#This Row],[20D EMA]]</f>
        <v>-3.3087054288467636E-2</v>
      </c>
      <c r="T343" s="1">
        <f>(Table2[[#This Row],[Close Price]]-Table2[[#This Row],[50D EMA]])/Table2[[#This Row],[50D EMA]]</f>
        <v>-5.0259617085213426E-2</v>
      </c>
      <c r="U343" s="1">
        <f>(Table2[[#This Row],[Close Price]]-Table2[[#This Row],[200D EMA]])/Table2[[#This Row],[200D EMA]]</f>
        <v>2.5836200982515403E-2</v>
      </c>
      <c r="V343">
        <v>0.41521155158470502</v>
      </c>
      <c r="W343">
        <v>60.01</v>
      </c>
      <c r="X343">
        <v>61.42</v>
      </c>
      <c r="Y343">
        <v>60.01</v>
      </c>
      <c r="Z343">
        <v>62.79</v>
      </c>
      <c r="AA343">
        <v>60.01</v>
      </c>
      <c r="AB343">
        <v>62.79</v>
      </c>
      <c r="AC343" s="1">
        <f>(Table2[[#This Row],[Close Price]]/Table2[[#This Row],[Day Low]])-1</f>
        <v>3.1661389768373738E-3</v>
      </c>
      <c r="AD343" s="1">
        <f>(Table2[[#This Row],[Day High]]/Table2[[#This Row],[Close Price]])-1</f>
        <v>2.0265780730897021E-2</v>
      </c>
      <c r="AE343" s="1">
        <f>(Table2[[#This Row],[Close Price]]/Table2[[#This Row],[Current Week Low]])-1</f>
        <v>3.1661389768373738E-3</v>
      </c>
      <c r="AF343" s="1">
        <f>(Table2[[#This Row],[Current Week High]]/Table2[[#This Row],[Close Price]])-1</f>
        <v>4.3023255813953387E-2</v>
      </c>
      <c r="AG343" s="1">
        <f>(Table2[[#This Row],[Close Price]]/Table2[[#This Row],[Current Month Low]])-1</f>
        <v>3.1661389768373738E-3</v>
      </c>
      <c r="AH343" s="1">
        <f>(Table2[[#This Row],[Current Month High]]/Table2[[#This Row],[Close Price]])-1</f>
        <v>4.3023255813953387E-2</v>
      </c>
      <c r="AI343">
        <v>22.0930232558139</v>
      </c>
      <c r="AJ343">
        <v>55.756791720569197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-7.0000000000000007E-2</v>
      </c>
      <c r="AM343" t="s">
        <v>3174</v>
      </c>
      <c r="AN343">
        <v>-4.5199999999999996</v>
      </c>
      <c r="AO343" t="s">
        <v>3174</v>
      </c>
      <c r="AP343">
        <v>0.14057206029100799</v>
      </c>
      <c r="AQ343">
        <f>(Table2[[#This Row],[Sharpe Ratio]]-AVERAGE(Table2[Sharpe Ratio]))/_xlfn.STDEV.P(Table2[Sharpe Ratio])</f>
        <v>0.90093582015033169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322</v>
      </c>
      <c r="AT343">
        <f>_xlfn.RANK.AVG(Table2[[#This Row],[6M Return vs Nifty Z-Score]],Table2[6M Return vs Nifty Z-Score])</f>
        <v>609</v>
      </c>
      <c r="AU343">
        <f>_xlfn.RANK.AVG(Table2[[#This Row],[Sharpe Ratio Z-Score]],Table2[Sharpe Ratio Z-Score])</f>
        <v>133</v>
      </c>
      <c r="AV343">
        <f>(Table2[[#This Row],[Rank 1Y]]+Table2[[#This Row],[Rank 6M]]+Table2[[#This Row],[Rank Sharpe]])/3</f>
        <v>354.66666666666669</v>
      </c>
    </row>
    <row r="344" spans="1:48" x14ac:dyDescent="0.3">
      <c r="A344" t="s">
        <v>890</v>
      </c>
      <c r="B344" t="s">
        <v>891</v>
      </c>
      <c r="C344" t="s">
        <v>624</v>
      </c>
      <c r="D344" t="s">
        <v>624</v>
      </c>
      <c r="E344">
        <v>17715.003050052001</v>
      </c>
      <c r="F344">
        <v>184.14</v>
      </c>
      <c r="G344">
        <v>24.0384840632106</v>
      </c>
      <c r="H344">
        <f>(Table2[[#This Row],[1Y Return vs Nifty]]-AVERAGE(Table2[1Y Return vs Nifty]))/_xlfn.STDEV.P(Table2[1Y Return vs Nifty])</f>
        <v>-1.3154544247351891E-2</v>
      </c>
      <c r="I344">
        <v>3.7883259949383401</v>
      </c>
      <c r="J344">
        <f>(Table2[[#This Row],[1M Return vs Nifty]]-AVERAGE(Table2[1M Return vs Nifty]))/_xlfn.STDEV.P(Table2[1M Return vs Nifty])</f>
        <v>0.16274904727447073</v>
      </c>
      <c r="K344">
        <v>15.412304570105301</v>
      </c>
      <c r="L344">
        <f>(Table2[[#This Row],[6M Return vs Nifty]]-AVERAGE(Table2[6M Return vs Nifty]))/_xlfn.STDEV.P(Table2[6M Return vs Nifty])</f>
        <v>8.259471914097069E-2</v>
      </c>
      <c r="M344">
        <v>-2.7672276519969699</v>
      </c>
      <c r="N344">
        <f>(Table2[[#This Row],[1W Return vs Nifty]]-AVERAGE(Table2[1W Return vs Nifty]))/_xlfn.STDEV.P(Table2[1W Return vs Nifty])</f>
        <v>-0.98252912739305087</v>
      </c>
      <c r="O344">
        <v>188.46</v>
      </c>
      <c r="P344">
        <v>178.61499044291199</v>
      </c>
      <c r="Q344">
        <v>154.794856059772</v>
      </c>
      <c r="R344">
        <v>37.643633818531903</v>
      </c>
      <c r="S344" s="1">
        <f>(Table2[[#This Row],[Close Price]]-Table2[[#This Row],[20D EMA]])/Table2[[#This Row],[20D EMA]]</f>
        <v>-2.2922636103151976E-2</v>
      </c>
      <c r="T344" s="1">
        <f>(Table2[[#This Row],[Close Price]]-Table2[[#This Row],[50D EMA]])/Table2[[#This Row],[50D EMA]]</f>
        <v>3.0932507643326123E-2</v>
      </c>
      <c r="U344" s="1">
        <f>(Table2[[#This Row],[Close Price]]-Table2[[#This Row],[200D EMA]])/Table2[[#This Row],[200D EMA]]</f>
        <v>0.18957441278860548</v>
      </c>
      <c r="V344">
        <v>1.70773233178606</v>
      </c>
      <c r="W344">
        <v>182.56</v>
      </c>
      <c r="X344">
        <v>190.38</v>
      </c>
      <c r="Y344">
        <v>182.56</v>
      </c>
      <c r="Z344">
        <v>194.18</v>
      </c>
      <c r="AA344">
        <v>182.56</v>
      </c>
      <c r="AB344">
        <v>194.18</v>
      </c>
      <c r="AC344" s="1">
        <f>(Table2[[#This Row],[Close Price]]/Table2[[#This Row],[Day Low]])-1</f>
        <v>8.6546888694127855E-3</v>
      </c>
      <c r="AD344" s="1">
        <f>(Table2[[#This Row],[Day High]]/Table2[[#This Row],[Close Price]])-1</f>
        <v>3.3887259693711425E-2</v>
      </c>
      <c r="AE344" s="1">
        <f>(Table2[[#This Row],[Close Price]]/Table2[[#This Row],[Current Week Low]])-1</f>
        <v>8.6546888694127855E-3</v>
      </c>
      <c r="AF344" s="1">
        <f>(Table2[[#This Row],[Current Week High]]/Table2[[#This Row],[Close Price]])-1</f>
        <v>5.4523731943086906E-2</v>
      </c>
      <c r="AG344" s="1">
        <f>(Table2[[#This Row],[Close Price]]/Table2[[#This Row],[Current Month Low]])-1</f>
        <v>8.6546888694127855E-3</v>
      </c>
      <c r="AH344" s="1">
        <f>(Table2[[#This Row],[Current Month High]]/Table2[[#This Row],[Close Price]])-1</f>
        <v>5.4523731943086906E-2</v>
      </c>
      <c r="AI344">
        <v>15.645704355381699</v>
      </c>
      <c r="AJ344">
        <v>63.534635879218399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0.17</v>
      </c>
      <c r="AM344" t="s">
        <v>3176</v>
      </c>
      <c r="AN344">
        <v>-5.0199999999999996</v>
      </c>
      <c r="AO344" t="s">
        <v>3174</v>
      </c>
      <c r="AP344">
        <v>2.3670501717824002E-2</v>
      </c>
      <c r="AQ344">
        <f>(Table2[[#This Row],[Sharpe Ratio]]-AVERAGE(Table2[Sharpe Ratio]))/_xlfn.STDEV.P(Table2[Sharpe Ratio])</f>
        <v>-0.45926496136857764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-1.2096048665935391</v>
      </c>
      <c r="AS344">
        <f>_xlfn.RANK.AVG(Table2[[#This Row],[1Y Return vs Nifty Z-Score]],Table2[1Y Return vs Nifty Z-Score])</f>
        <v>307</v>
      </c>
      <c r="AT344">
        <f>_xlfn.RANK.AVG(Table2[[#This Row],[6M Return vs Nifty Z-Score]],Table2[6M Return vs Nifty Z-Score])</f>
        <v>300</v>
      </c>
      <c r="AU344">
        <f>_xlfn.RANK.AVG(Table2[[#This Row],[Sharpe Ratio Z-Score]],Table2[Sharpe Ratio Z-Score])</f>
        <v>460</v>
      </c>
      <c r="AV344">
        <f>(Table2[[#This Row],[Rank 1Y]]+Table2[[#This Row],[Rank 6M]]+Table2[[#This Row],[Rank Sharpe]])/3</f>
        <v>355.66666666666669</v>
      </c>
    </row>
    <row r="345" spans="1:48" x14ac:dyDescent="0.3">
      <c r="A345" t="s">
        <v>603</v>
      </c>
      <c r="B345" t="s">
        <v>604</v>
      </c>
      <c r="C345" t="s">
        <v>3137</v>
      </c>
      <c r="D345" t="s">
        <v>179</v>
      </c>
      <c r="E345">
        <v>31957.393093800001</v>
      </c>
      <c r="F345">
        <v>174</v>
      </c>
      <c r="G345">
        <v>45.381585838668698</v>
      </c>
      <c r="H345">
        <f>(Table2[[#This Row],[1Y Return vs Nifty]]-AVERAGE(Table2[1Y Return vs Nifty]))/_xlfn.STDEV.P(Table2[1Y Return vs Nifty])</f>
        <v>0.34825489051638092</v>
      </c>
      <c r="I345">
        <v>-3.8204563717151099</v>
      </c>
      <c r="J345">
        <f>(Table2[[#This Row],[1M Return vs Nifty]]-AVERAGE(Table2[1M Return vs Nifty]))/_xlfn.STDEV.P(Table2[1M Return vs Nifty])</f>
        <v>-0.49436185213713119</v>
      </c>
      <c r="K345">
        <v>-3.8330711154349402</v>
      </c>
      <c r="L345">
        <f>(Table2[[#This Row],[6M Return vs Nifty]]-AVERAGE(Table2[6M Return vs Nifty]))/_xlfn.STDEV.P(Table2[6M Return vs Nifty])</f>
        <v>-0.54329833673207373</v>
      </c>
      <c r="M345">
        <v>-2.1565426134351999</v>
      </c>
      <c r="N345">
        <f>(Table2[[#This Row],[1W Return vs Nifty]]-AVERAGE(Table2[1W Return vs Nifty]))/_xlfn.STDEV.P(Table2[1W Return vs Nifty])</f>
        <v>-0.86838016818605668</v>
      </c>
      <c r="O345">
        <v>178.01</v>
      </c>
      <c r="P345">
        <v>180.94882956632799</v>
      </c>
      <c r="Q345">
        <v>162.06926646104199</v>
      </c>
      <c r="R345">
        <v>39.411542362034197</v>
      </c>
      <c r="S345" s="1">
        <f>(Table2[[#This Row],[Close Price]]-Table2[[#This Row],[20D EMA]])/Table2[[#This Row],[20D EMA]]</f>
        <v>-2.2526824335711428E-2</v>
      </c>
      <c r="T345" s="1">
        <f>(Table2[[#This Row],[Close Price]]-Table2[[#This Row],[50D EMA]])/Table2[[#This Row],[50D EMA]]</f>
        <v>-3.8402180235052846E-2</v>
      </c>
      <c r="U345" s="1">
        <f>(Table2[[#This Row],[Close Price]]-Table2[[#This Row],[200D EMA]])/Table2[[#This Row],[200D EMA]]</f>
        <v>7.3615027694506799E-2</v>
      </c>
      <c r="V345">
        <v>0.83879516480687499</v>
      </c>
      <c r="W345">
        <v>172.63</v>
      </c>
      <c r="X345">
        <v>176.93</v>
      </c>
      <c r="Y345">
        <v>172.63</v>
      </c>
      <c r="Z345">
        <v>183</v>
      </c>
      <c r="AA345">
        <v>172.63</v>
      </c>
      <c r="AB345">
        <v>183</v>
      </c>
      <c r="AC345" s="1">
        <f>(Table2[[#This Row],[Close Price]]/Table2[[#This Row],[Day Low]])-1</f>
        <v>7.936048195562817E-3</v>
      </c>
      <c r="AD345" s="1">
        <f>(Table2[[#This Row],[Day High]]/Table2[[#This Row],[Close Price]])-1</f>
        <v>1.6839080459770228E-2</v>
      </c>
      <c r="AE345" s="1">
        <f>(Table2[[#This Row],[Close Price]]/Table2[[#This Row],[Current Week Low]])-1</f>
        <v>7.936048195562817E-3</v>
      </c>
      <c r="AF345" s="1">
        <f>(Table2[[#This Row],[Current Week High]]/Table2[[#This Row],[Close Price]])-1</f>
        <v>5.1724137931034475E-2</v>
      </c>
      <c r="AG345" s="1">
        <f>(Table2[[#This Row],[Close Price]]/Table2[[#This Row],[Current Month Low]])-1</f>
        <v>7.936048195562817E-3</v>
      </c>
      <c r="AH345" s="1">
        <f>(Table2[[#This Row],[Current Month High]]/Table2[[#This Row],[Close Price]])-1</f>
        <v>5.1724137931034475E-2</v>
      </c>
      <c r="AI345">
        <v>20.1149425287356</v>
      </c>
      <c r="AJ345">
        <v>96.388261851015798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0</v>
      </c>
      <c r="AM345" t="s">
        <v>3175</v>
      </c>
      <c r="AN345">
        <v>1.89</v>
      </c>
      <c r="AO345" t="s">
        <v>3176</v>
      </c>
      <c r="AP345">
        <v>5.6882130388656998E-2</v>
      </c>
      <c r="AQ345">
        <f>(Table2[[#This Row],[Sharpe Ratio]]-AVERAGE(Table2[Sharpe Ratio]))/_xlfn.STDEV.P(Table2[Sharpe Ratio])</f>
        <v>-7.2833130818583461E-2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203</v>
      </c>
      <c r="AT345">
        <f>_xlfn.RANK.AVG(Table2[[#This Row],[6M Return vs Nifty Z-Score]],Table2[6M Return vs Nifty Z-Score])</f>
        <v>497</v>
      </c>
      <c r="AU345">
        <f>_xlfn.RANK.AVG(Table2[[#This Row],[Sharpe Ratio Z-Score]],Table2[Sharpe Ratio Z-Score])</f>
        <v>367</v>
      </c>
      <c r="AV345">
        <f>(Table2[[#This Row],[Rank 1Y]]+Table2[[#This Row],[Rank 6M]]+Table2[[#This Row],[Rank Sharpe]])/3</f>
        <v>355.66666666666669</v>
      </c>
    </row>
    <row r="346" spans="1:48" x14ac:dyDescent="0.3">
      <c r="A346" t="s">
        <v>756</v>
      </c>
      <c r="B346" t="s">
        <v>757</v>
      </c>
      <c r="C346" t="s">
        <v>3140</v>
      </c>
      <c r="D346" t="s">
        <v>255</v>
      </c>
      <c r="E346">
        <v>22496.3362084</v>
      </c>
      <c r="F346">
        <v>711.5</v>
      </c>
      <c r="G346">
        <v>19.3733235411894</v>
      </c>
      <c r="H346">
        <f>(Table2[[#This Row],[1Y Return vs Nifty]]-AVERAGE(Table2[1Y Return vs Nifty]))/_xlfn.STDEV.P(Table2[1Y Return vs Nifty])</f>
        <v>-9.215117018690909E-2</v>
      </c>
      <c r="I346">
        <v>3.8147932579817598</v>
      </c>
      <c r="J346">
        <f>(Table2[[#This Row],[1M Return vs Nifty]]-AVERAGE(Table2[1M Return vs Nifty]))/_xlfn.STDEV.P(Table2[1M Return vs Nifty])</f>
        <v>0.16503481734717612</v>
      </c>
      <c r="K346">
        <v>-8.5816807320026491</v>
      </c>
      <c r="L346">
        <f>(Table2[[#This Row],[6M Return vs Nifty]]-AVERAGE(Table2[6M Return vs Nifty]))/_xlfn.STDEV.P(Table2[6M Return vs Nifty])</f>
        <v>-0.69773137210767044</v>
      </c>
      <c r="M346">
        <v>0.45823413720983702</v>
      </c>
      <c r="N346">
        <f>(Table2[[#This Row],[1W Return vs Nifty]]-AVERAGE(Table2[1W Return vs Nifty]))/_xlfn.STDEV.P(Table2[1W Return vs Nifty])</f>
        <v>-0.37962733194871229</v>
      </c>
      <c r="O346">
        <v>687.16</v>
      </c>
      <c r="P346">
        <v>678.15162604132604</v>
      </c>
      <c r="Q346">
        <v>629.23968237132601</v>
      </c>
      <c r="R346">
        <v>65.675301915956695</v>
      </c>
      <c r="S346" s="1">
        <f>(Table2[[#This Row],[Close Price]]-Table2[[#This Row],[20D EMA]])/Table2[[#This Row],[20D EMA]]</f>
        <v>3.5421153734210419E-2</v>
      </c>
      <c r="T346" s="1">
        <f>(Table2[[#This Row],[Close Price]]-Table2[[#This Row],[50D EMA]])/Table2[[#This Row],[50D EMA]]</f>
        <v>4.9175394820393362E-2</v>
      </c>
      <c r="U346" s="1">
        <f>(Table2[[#This Row],[Close Price]]-Table2[[#This Row],[200D EMA]])/Table2[[#This Row],[200D EMA]]</f>
        <v>0.13072970432931255</v>
      </c>
      <c r="V346">
        <v>1.1096634245268699</v>
      </c>
      <c r="W346">
        <v>703</v>
      </c>
      <c r="X346">
        <v>718.95</v>
      </c>
      <c r="Y346">
        <v>687</v>
      </c>
      <c r="Z346">
        <v>726</v>
      </c>
      <c r="AA346">
        <v>687</v>
      </c>
      <c r="AB346">
        <v>726</v>
      </c>
      <c r="AC346" s="1">
        <f>(Table2[[#This Row],[Close Price]]/Table2[[#This Row],[Day Low]])-1</f>
        <v>1.2091038406827792E-2</v>
      </c>
      <c r="AD346" s="1">
        <f>(Table2[[#This Row],[Day High]]/Table2[[#This Row],[Close Price]])-1</f>
        <v>1.0470836261419647E-2</v>
      </c>
      <c r="AE346" s="1">
        <f>(Table2[[#This Row],[Close Price]]/Table2[[#This Row],[Current Week Low]])-1</f>
        <v>3.5662299854439583E-2</v>
      </c>
      <c r="AF346" s="1">
        <f>(Table2[[#This Row],[Current Week High]]/Table2[[#This Row],[Close Price]])-1</f>
        <v>2.037947997189038E-2</v>
      </c>
      <c r="AG346" s="1">
        <f>(Table2[[#This Row],[Close Price]]/Table2[[#This Row],[Current Month Low]])-1</f>
        <v>3.5662299854439583E-2</v>
      </c>
      <c r="AH346" s="1">
        <f>(Table2[[#This Row],[Current Month High]]/Table2[[#This Row],[Close Price]])-1</f>
        <v>2.037947997189038E-2</v>
      </c>
      <c r="AI346">
        <v>12.2909346451159</v>
      </c>
      <c r="AJ346">
        <v>52.420736932304997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-0.02</v>
      </c>
      <c r="AM346" t="s">
        <v>3174</v>
      </c>
      <c r="AN346">
        <v>12.33</v>
      </c>
      <c r="AO346" t="s">
        <v>3176</v>
      </c>
      <c r="AP346">
        <v>0.117431868622433</v>
      </c>
      <c r="AQ346">
        <f>(Table2[[#This Row],[Sharpe Ratio]]-AVERAGE(Table2[Sharpe Ratio]))/_xlfn.STDEV.P(Table2[Sharpe Ratio])</f>
        <v>0.63168956564134204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-0.37278549125477362</v>
      </c>
      <c r="AS346">
        <f>_xlfn.RANK.AVG(Table2[[#This Row],[1Y Return vs Nifty Z-Score]],Table2[1Y Return vs Nifty Z-Score])</f>
        <v>326</v>
      </c>
      <c r="AT346">
        <f>_xlfn.RANK.AVG(Table2[[#This Row],[6M Return vs Nifty Z-Score]],Table2[6M Return vs Nifty Z-Score])</f>
        <v>553</v>
      </c>
      <c r="AU346">
        <f>_xlfn.RANK.AVG(Table2[[#This Row],[Sharpe Ratio Z-Score]],Table2[Sharpe Ratio Z-Score])</f>
        <v>189</v>
      </c>
      <c r="AV346">
        <f>(Table2[[#This Row],[Rank 1Y]]+Table2[[#This Row],[Rank 6M]]+Table2[[#This Row],[Rank Sharpe]])/3</f>
        <v>356</v>
      </c>
    </row>
    <row r="347" spans="1:48" x14ac:dyDescent="0.3">
      <c r="A347" t="s">
        <v>334</v>
      </c>
      <c r="B347" t="s">
        <v>335</v>
      </c>
      <c r="C347" t="s">
        <v>3134</v>
      </c>
      <c r="D347" t="s">
        <v>336</v>
      </c>
      <c r="E347">
        <v>75673.357542240003</v>
      </c>
      <c r="F347">
        <v>3912.4</v>
      </c>
      <c r="G347">
        <v>2.7141023615384401</v>
      </c>
      <c r="H347">
        <f>(Table2[[#This Row],[1Y Return vs Nifty]]-AVERAGE(Table2[1Y Return vs Nifty]))/_xlfn.STDEV.P(Table2[1Y Return vs Nifty])</f>
        <v>-0.37424698613175111</v>
      </c>
      <c r="I347">
        <v>-3.76415359267531</v>
      </c>
      <c r="J347">
        <f>(Table2[[#This Row],[1M Return vs Nifty]]-AVERAGE(Table2[1M Return vs Nifty]))/_xlfn.STDEV.P(Table2[1M Return vs Nifty])</f>
        <v>-0.4894994223827514</v>
      </c>
      <c r="K347">
        <v>-0.15690323020418001</v>
      </c>
      <c r="L347">
        <f>(Table2[[#This Row],[6M Return vs Nifty]]-AVERAGE(Table2[6M Return vs Nifty]))/_xlfn.STDEV.P(Table2[6M Return vs Nifty])</f>
        <v>-0.42374296981251963</v>
      </c>
      <c r="M347">
        <v>2.62289410101469</v>
      </c>
      <c r="N347">
        <f>(Table2[[#This Row],[1W Return vs Nifty]]-AVERAGE(Table2[1W Return vs Nifty]))/_xlfn.STDEV.P(Table2[1W Return vs Nifty])</f>
        <v>2.4989886916361479E-2</v>
      </c>
      <c r="O347">
        <v>4061.06</v>
      </c>
      <c r="P347">
        <v>4057.11846857094</v>
      </c>
      <c r="Q347">
        <v>3779.7701136001801</v>
      </c>
      <c r="R347">
        <v>33.6268505945093</v>
      </c>
      <c r="S347" s="1">
        <f>(Table2[[#This Row],[Close Price]]-Table2[[#This Row],[20D EMA]])/Table2[[#This Row],[20D EMA]]</f>
        <v>-3.6606206261419395E-2</v>
      </c>
      <c r="T347" s="1">
        <f>(Table2[[#This Row],[Close Price]]-Table2[[#This Row],[50D EMA]])/Table2[[#This Row],[50D EMA]]</f>
        <v>-3.5670259493781754E-2</v>
      </c>
      <c r="U347" s="1">
        <f>(Table2[[#This Row],[Close Price]]-Table2[[#This Row],[200D EMA]])/Table2[[#This Row],[200D EMA]]</f>
        <v>3.5089405549453313E-2</v>
      </c>
      <c r="V347">
        <v>0.69122983158915297</v>
      </c>
      <c r="W347">
        <v>3892.05</v>
      </c>
      <c r="X347">
        <v>4142</v>
      </c>
      <c r="Y347">
        <v>3892.05</v>
      </c>
      <c r="Z347">
        <v>4168.8500000000004</v>
      </c>
      <c r="AA347">
        <v>3892.05</v>
      </c>
      <c r="AB347">
        <v>4168.8500000000004</v>
      </c>
      <c r="AC347" s="1">
        <f>(Table2[[#This Row],[Close Price]]/Table2[[#This Row],[Day Low]])-1</f>
        <v>5.228607032283783E-3</v>
      </c>
      <c r="AD347" s="1">
        <f>(Table2[[#This Row],[Day High]]/Table2[[#This Row],[Close Price]])-1</f>
        <v>5.8685206011655167E-2</v>
      </c>
      <c r="AE347" s="1">
        <f>(Table2[[#This Row],[Close Price]]/Table2[[#This Row],[Current Week Low]])-1</f>
        <v>5.228607032283783E-3</v>
      </c>
      <c r="AF347" s="1">
        <f>(Table2[[#This Row],[Current Week High]]/Table2[[#This Row],[Close Price]])-1</f>
        <v>6.5548001226868546E-2</v>
      </c>
      <c r="AG347" s="1">
        <f>(Table2[[#This Row],[Close Price]]/Table2[[#This Row],[Current Month Low]])-1</f>
        <v>5.228607032283783E-3</v>
      </c>
      <c r="AH347" s="1">
        <f>(Table2[[#This Row],[Current Month High]]/Table2[[#This Row],[Close Price]])-1</f>
        <v>6.5548001226868546E-2</v>
      </c>
      <c r="AI347">
        <v>19.663122380124701</v>
      </c>
      <c r="AJ347">
        <v>35.882608318138402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-0.11</v>
      </c>
      <c r="AM347" t="s">
        <v>3174</v>
      </c>
      <c r="AN347">
        <v>-3.42</v>
      </c>
      <c r="AO347" t="s">
        <v>3174</v>
      </c>
      <c r="AP347">
        <v>0.11699151568437099</v>
      </c>
      <c r="AQ347">
        <f>(Table2[[#This Row],[Sharpe Ratio]]-AVERAGE(Table2[Sharpe Ratio]))/_xlfn.STDEV.P(Table2[Sharpe Ratio])</f>
        <v>0.62656586654094792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-0.63593362486971272</v>
      </c>
      <c r="AS347">
        <f>_xlfn.RANK.AVG(Table2[[#This Row],[1Y Return vs Nifty Z-Score]],Table2[1Y Return vs Nifty Z-Score])</f>
        <v>418</v>
      </c>
      <c r="AT347">
        <f>_xlfn.RANK.AVG(Table2[[#This Row],[6M Return vs Nifty Z-Score]],Table2[6M Return vs Nifty Z-Score])</f>
        <v>459</v>
      </c>
      <c r="AU347">
        <f>_xlfn.RANK.AVG(Table2[[#This Row],[Sharpe Ratio Z-Score]],Table2[Sharpe Ratio Z-Score])</f>
        <v>191</v>
      </c>
      <c r="AV347">
        <f>(Table2[[#This Row],[Rank 1Y]]+Table2[[#This Row],[Rank 6M]]+Table2[[#This Row],[Rank Sharpe]])/3</f>
        <v>356</v>
      </c>
    </row>
    <row r="348" spans="1:48" x14ac:dyDescent="0.3">
      <c r="A348" t="s">
        <v>858</v>
      </c>
      <c r="B348" t="s">
        <v>859</v>
      </c>
      <c r="C348" t="s">
        <v>3129</v>
      </c>
      <c r="D348" t="s">
        <v>860</v>
      </c>
      <c r="E348">
        <v>18492.373530299999</v>
      </c>
      <c r="F348">
        <v>207.96</v>
      </c>
      <c r="G348">
        <v>25.070381350808901</v>
      </c>
      <c r="H348">
        <f>(Table2[[#This Row],[1Y Return vs Nifty]]-AVERAGE(Table2[1Y Return vs Nifty]))/_xlfn.STDEV.P(Table2[1Y Return vs Nifty])</f>
        <v>4.3188960880150423E-3</v>
      </c>
      <c r="I348">
        <v>4.7264099207961801</v>
      </c>
      <c r="J348">
        <f>(Table2[[#This Row],[1M Return vs Nifty]]-AVERAGE(Table2[1M Return vs Nifty]))/_xlfn.STDEV.P(Table2[1M Return vs Nifty])</f>
        <v>0.24376400374708335</v>
      </c>
      <c r="K348">
        <v>30.312771569985699</v>
      </c>
      <c r="L348">
        <f>(Table2[[#This Row],[6M Return vs Nifty]]-AVERAGE(Table2[6M Return vs Nifty]))/_xlfn.STDEV.P(Table2[6M Return vs Nifty])</f>
        <v>0.56718379533643493</v>
      </c>
      <c r="M348">
        <v>2.9696455628263299</v>
      </c>
      <c r="N348">
        <f>(Table2[[#This Row],[1W Return vs Nifty]]-AVERAGE(Table2[1W Return vs Nifty]))/_xlfn.STDEV.P(Table2[1W Return vs Nifty])</f>
        <v>8.9804506515559143E-2</v>
      </c>
      <c r="O348">
        <v>199.18</v>
      </c>
      <c r="P348">
        <v>189.351467025635</v>
      </c>
      <c r="Q348">
        <v>165.637310226506</v>
      </c>
      <c r="R348">
        <v>68.785399089307006</v>
      </c>
      <c r="S348" s="1">
        <f>(Table2[[#This Row],[Close Price]]-Table2[[#This Row],[20D EMA]])/Table2[[#This Row],[20D EMA]]</f>
        <v>4.4080730997088063E-2</v>
      </c>
      <c r="T348" s="1">
        <f>(Table2[[#This Row],[Close Price]]-Table2[[#This Row],[50D EMA]])/Table2[[#This Row],[50D EMA]]</f>
        <v>9.8275092697569233E-2</v>
      </c>
      <c r="U348" s="1">
        <f>(Table2[[#This Row],[Close Price]]-Table2[[#This Row],[200D EMA]])/Table2[[#This Row],[200D EMA]]</f>
        <v>0.25551422994987361</v>
      </c>
      <c r="V348">
        <v>1.1444610933475301</v>
      </c>
      <c r="W348">
        <v>206.2</v>
      </c>
      <c r="X348">
        <v>212.5</v>
      </c>
      <c r="Y348">
        <v>201.75</v>
      </c>
      <c r="Z348">
        <v>212.5</v>
      </c>
      <c r="AA348">
        <v>201.75</v>
      </c>
      <c r="AB348">
        <v>212.5</v>
      </c>
      <c r="AC348" s="1">
        <f>(Table2[[#This Row],[Close Price]]/Table2[[#This Row],[Day Low]])-1</f>
        <v>8.5354025218236096E-3</v>
      </c>
      <c r="AD348" s="1">
        <f>(Table2[[#This Row],[Day High]]/Table2[[#This Row],[Close Price]])-1</f>
        <v>2.1831121369494166E-2</v>
      </c>
      <c r="AE348" s="1">
        <f>(Table2[[#This Row],[Close Price]]/Table2[[#This Row],[Current Week Low]])-1</f>
        <v>3.0780669144981454E-2</v>
      </c>
      <c r="AF348" s="1">
        <f>(Table2[[#This Row],[Current Week High]]/Table2[[#This Row],[Close Price]])-1</f>
        <v>2.1831121369494166E-2</v>
      </c>
      <c r="AG348" s="1">
        <f>(Table2[[#This Row],[Close Price]]/Table2[[#This Row],[Current Month Low]])-1</f>
        <v>3.0780669144981454E-2</v>
      </c>
      <c r="AH348" s="1">
        <f>(Table2[[#This Row],[Current Month High]]/Table2[[#This Row],[Close Price]])-1</f>
        <v>2.1831121369494166E-2</v>
      </c>
      <c r="AI348">
        <v>2.18311213694941</v>
      </c>
      <c r="AJ348">
        <v>71.372064276884998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0.1</v>
      </c>
      <c r="AM348" t="s">
        <v>3176</v>
      </c>
      <c r="AN348">
        <v>5.97</v>
      </c>
      <c r="AO348" t="s">
        <v>3176</v>
      </c>
      <c r="AP348">
        <v>-1.5202420211764E-2</v>
      </c>
      <c r="AQ348">
        <f>(Table2[[#This Row],[Sharpe Ratio]]-AVERAGE(Table2[Sharpe Ratio]))/_xlfn.STDEV.P(Table2[Sharpe Ratio])</f>
        <v>-0.91156841594953419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-6.4972142624416668E-3</v>
      </c>
      <c r="AS348">
        <f>_xlfn.RANK.AVG(Table2[[#This Row],[1Y Return vs Nifty Z-Score]],Table2[1Y Return vs Nifty Z-Score])</f>
        <v>296</v>
      </c>
      <c r="AT348">
        <f>_xlfn.RANK.AVG(Table2[[#This Row],[6M Return vs Nifty Z-Score]],Table2[6M Return vs Nifty Z-Score])</f>
        <v>170</v>
      </c>
      <c r="AU348">
        <f>_xlfn.RANK.AVG(Table2[[#This Row],[Sharpe Ratio Z-Score]],Table2[Sharpe Ratio Z-Score])</f>
        <v>603</v>
      </c>
      <c r="AV348">
        <f>(Table2[[#This Row],[Rank 1Y]]+Table2[[#This Row],[Rank 6M]]+Table2[[#This Row],[Rank Sharpe]])/3</f>
        <v>356.33333333333331</v>
      </c>
    </row>
    <row r="349" spans="1:48" x14ac:dyDescent="0.3">
      <c r="A349" t="s">
        <v>1412</v>
      </c>
      <c r="B349" t="s">
        <v>1413</v>
      </c>
      <c r="C349" t="s">
        <v>3127</v>
      </c>
      <c r="D349" t="s">
        <v>1399</v>
      </c>
      <c r="E349">
        <v>7806.03313815</v>
      </c>
      <c r="F349">
        <v>481.75</v>
      </c>
      <c r="G349">
        <v>52.2364672559168</v>
      </c>
      <c r="H349">
        <f>(Table2[[#This Row],[1Y Return vs Nifty]]-AVERAGE(Table2[1Y Return vs Nifty]))/_xlfn.STDEV.P(Table2[1Y Return vs Nifty])</f>
        <v>0.46433074698953769</v>
      </c>
      <c r="I349">
        <v>-18.150481571908099</v>
      </c>
      <c r="J349">
        <f>(Table2[[#This Row],[1M Return vs Nifty]]-AVERAGE(Table2[1M Return vs Nifty]))/_xlfn.STDEV.P(Table2[1M Return vs Nifty])</f>
        <v>-1.7319338175489021</v>
      </c>
      <c r="K349">
        <v>10.827232788186601</v>
      </c>
      <c r="L349">
        <f>(Table2[[#This Row],[6M Return vs Nifty]]-AVERAGE(Table2[6M Return vs Nifty]))/_xlfn.STDEV.P(Table2[6M Return vs Nifty])</f>
        <v>-6.6519781707070402E-2</v>
      </c>
      <c r="M349">
        <v>-1.7654964879806601</v>
      </c>
      <c r="N349">
        <f>(Table2[[#This Row],[1W Return vs Nifty]]-AVERAGE(Table2[1W Return vs Nifty]))/_xlfn.STDEV.P(Table2[1W Return vs Nifty])</f>
        <v>-0.79528601096273632</v>
      </c>
      <c r="O349">
        <v>503.16</v>
      </c>
      <c r="P349">
        <v>520.90234070562894</v>
      </c>
      <c r="Q349">
        <v>461.94286585405399</v>
      </c>
      <c r="R349">
        <v>34.542073878979998</v>
      </c>
      <c r="S349" s="1">
        <f>(Table2[[#This Row],[Close Price]]-Table2[[#This Row],[20D EMA]])/Table2[[#This Row],[20D EMA]]</f>
        <v>-4.2551077192145688E-2</v>
      </c>
      <c r="T349" s="1">
        <f>(Table2[[#This Row],[Close Price]]-Table2[[#This Row],[50D EMA]])/Table2[[#This Row],[50D EMA]]</f>
        <v>-7.5162535558185598E-2</v>
      </c>
      <c r="U349" s="1">
        <f>(Table2[[#This Row],[Close Price]]-Table2[[#This Row],[200D EMA]])/Table2[[#This Row],[200D EMA]]</f>
        <v>4.2877887310427402E-2</v>
      </c>
      <c r="V349">
        <v>0.66030589088501002</v>
      </c>
      <c r="W349">
        <v>476.75</v>
      </c>
      <c r="X349">
        <v>490.5</v>
      </c>
      <c r="Y349">
        <v>476.6</v>
      </c>
      <c r="Z349">
        <v>515</v>
      </c>
      <c r="AA349">
        <v>476.6</v>
      </c>
      <c r="AB349">
        <v>515</v>
      </c>
      <c r="AC349" s="1">
        <f>(Table2[[#This Row],[Close Price]]/Table2[[#This Row],[Day Low]])-1</f>
        <v>1.0487676979548999E-2</v>
      </c>
      <c r="AD349" s="1">
        <f>(Table2[[#This Row],[Day High]]/Table2[[#This Row],[Close Price]])-1</f>
        <v>1.8162947586922717E-2</v>
      </c>
      <c r="AE349" s="1">
        <f>(Table2[[#This Row],[Close Price]]/Table2[[#This Row],[Current Week Low]])-1</f>
        <v>1.0805707091900985E-2</v>
      </c>
      <c r="AF349" s="1">
        <f>(Table2[[#This Row],[Current Week High]]/Table2[[#This Row],[Close Price]])-1</f>
        <v>6.9019200830306104E-2</v>
      </c>
      <c r="AG349" s="1">
        <f>(Table2[[#This Row],[Close Price]]/Table2[[#This Row],[Current Month Low]])-1</f>
        <v>1.0805707091900985E-2</v>
      </c>
      <c r="AH349" s="1">
        <f>(Table2[[#This Row],[Current Month High]]/Table2[[#This Row],[Close Price]])-1</f>
        <v>6.9019200830306104E-2</v>
      </c>
      <c r="AI349">
        <v>31.769590036325798</v>
      </c>
      <c r="AJ349">
        <v>102.189423614997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-0.15</v>
      </c>
      <c r="AM349" t="s">
        <v>3174</v>
      </c>
      <c r="AN349">
        <v>-3.97</v>
      </c>
      <c r="AO349" t="s">
        <v>3174</v>
      </c>
      <c r="AQ349">
        <f>(Table2[[#This Row],[Sharpe Ratio]]-AVERAGE(Table2[Sharpe Ratio]))/_xlfn.STDEV.P(Table2[Sharpe Ratio])</f>
        <v>-0.73468160532523463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177</v>
      </c>
      <c r="AT349">
        <f>_xlfn.RANK.AVG(Table2[[#This Row],[6M Return vs Nifty Z-Score]],Table2[6M Return vs Nifty Z-Score])</f>
        <v>348</v>
      </c>
      <c r="AU349">
        <f>_xlfn.RANK.AVG(Table2[[#This Row],[Sharpe Ratio Z-Score]],Table2[Sharpe Ratio Z-Score])</f>
        <v>544</v>
      </c>
      <c r="AV349">
        <f>(Table2[[#This Row],[Rank 1Y]]+Table2[[#This Row],[Rank 6M]]+Table2[[#This Row],[Rank Sharpe]])/3</f>
        <v>356.33333333333331</v>
      </c>
    </row>
    <row r="350" spans="1:48" x14ac:dyDescent="0.3">
      <c r="A350" t="s">
        <v>918</v>
      </c>
      <c r="B350" t="s">
        <v>919</v>
      </c>
      <c r="C350" t="s">
        <v>3134</v>
      </c>
      <c r="D350" t="s">
        <v>202</v>
      </c>
      <c r="E350">
        <v>16680.831065220002</v>
      </c>
      <c r="F350">
        <v>686.2</v>
      </c>
      <c r="G350">
        <v>-2.17673196308886</v>
      </c>
      <c r="H350">
        <f>(Table2[[#This Row],[1Y Return vs Nifty]]-AVERAGE(Table2[1Y Return vs Nifty]))/_xlfn.STDEV.P(Table2[1Y Return vs Nifty])</f>
        <v>-0.45706501733371668</v>
      </c>
      <c r="I350">
        <v>8.5893523266153107</v>
      </c>
      <c r="J350">
        <f>(Table2[[#This Row],[1M Return vs Nifty]]-AVERAGE(Table2[1M Return vs Nifty]))/_xlfn.STDEV.P(Table2[1M Return vs Nifty])</f>
        <v>0.57737606364615968</v>
      </c>
      <c r="K350">
        <v>21.303913328414701</v>
      </c>
      <c r="L350">
        <f>(Table2[[#This Row],[6M Return vs Nifty]]-AVERAGE(Table2[6M Return vs Nifty]))/_xlfn.STDEV.P(Table2[6M Return vs Nifty])</f>
        <v>0.27420007255151652</v>
      </c>
      <c r="M350">
        <v>7.5319610746841903</v>
      </c>
      <c r="N350">
        <f>(Table2[[#This Row],[1W Return vs Nifty]]-AVERAGE(Table2[1W Return vs Nifty]))/_xlfn.STDEV.P(Table2[1W Return vs Nifty])</f>
        <v>0.94259036889561987</v>
      </c>
      <c r="O350">
        <v>655.64</v>
      </c>
      <c r="P350">
        <v>648.95492464590598</v>
      </c>
      <c r="Q350">
        <v>606.001383343258</v>
      </c>
      <c r="R350">
        <v>72.537392356801803</v>
      </c>
      <c r="S350" s="1">
        <f>(Table2[[#This Row],[Close Price]]-Table2[[#This Row],[20D EMA]])/Table2[[#This Row],[20D EMA]]</f>
        <v>4.6610945030809682E-2</v>
      </c>
      <c r="T350" s="1">
        <f>(Table2[[#This Row],[Close Price]]-Table2[[#This Row],[50D EMA]])/Table2[[#This Row],[50D EMA]]</f>
        <v>5.7392391889800935E-2</v>
      </c>
      <c r="U350" s="1">
        <f>(Table2[[#This Row],[Close Price]]-Table2[[#This Row],[200D EMA]])/Table2[[#This Row],[200D EMA]]</f>
        <v>0.13234064947887267</v>
      </c>
      <c r="V350">
        <v>0.74151553362025302</v>
      </c>
      <c r="W350">
        <v>674.15</v>
      </c>
      <c r="X350">
        <v>696</v>
      </c>
      <c r="Y350">
        <v>625.29999999999995</v>
      </c>
      <c r="Z350">
        <v>699</v>
      </c>
      <c r="AA350">
        <v>625.29999999999995</v>
      </c>
      <c r="AB350">
        <v>699</v>
      </c>
      <c r="AC350" s="1">
        <f>(Table2[[#This Row],[Close Price]]/Table2[[#This Row],[Day Low]])-1</f>
        <v>1.7874360305569992E-2</v>
      </c>
      <c r="AD350" s="1">
        <f>(Table2[[#This Row],[Day High]]/Table2[[#This Row],[Close Price]])-1</f>
        <v>1.4281550568347345E-2</v>
      </c>
      <c r="AE350" s="1">
        <f>(Table2[[#This Row],[Close Price]]/Table2[[#This Row],[Current Week Low]])-1</f>
        <v>9.7393251239405343E-2</v>
      </c>
      <c r="AF350" s="1">
        <f>(Table2[[#This Row],[Current Week High]]/Table2[[#This Row],[Close Price]])-1</f>
        <v>1.8653453803555653E-2</v>
      </c>
      <c r="AG350" s="1">
        <f>(Table2[[#This Row],[Close Price]]/Table2[[#This Row],[Current Month Low]])-1</f>
        <v>9.7393251239405343E-2</v>
      </c>
      <c r="AH350" s="1">
        <f>(Table2[[#This Row],[Current Month High]]/Table2[[#This Row],[Close Price]])-1</f>
        <v>1.8653453803555653E-2</v>
      </c>
      <c r="AI350">
        <v>5.2171378606819996</v>
      </c>
      <c r="AJ350">
        <v>36.815870800518397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-0.01</v>
      </c>
      <c r="AM350" t="s">
        <v>3174</v>
      </c>
      <c r="AN350">
        <v>4.4400000000000004</v>
      </c>
      <c r="AO350" t="s">
        <v>3176</v>
      </c>
      <c r="AP350">
        <v>5.6559247940210999E-2</v>
      </c>
      <c r="AQ350">
        <f>(Table2[[#This Row],[Sharpe Ratio]]-AVERAGE(Table2[Sharpe Ratio]))/_xlfn.STDEV.P(Table2[Sharpe Ratio])</f>
        <v>-7.6590009375853016E-2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1.2605114783837263</v>
      </c>
      <c r="AS350">
        <f>_xlfn.RANK.AVG(Table2[[#This Row],[1Y Return vs Nifty Z-Score]],Table2[1Y Return vs Nifty Z-Score])</f>
        <v>458</v>
      </c>
      <c r="AT350">
        <f>_xlfn.RANK.AVG(Table2[[#This Row],[6M Return vs Nifty Z-Score]],Table2[6M Return vs Nifty Z-Score])</f>
        <v>243</v>
      </c>
      <c r="AU350">
        <f>_xlfn.RANK.AVG(Table2[[#This Row],[Sharpe Ratio Z-Score]],Table2[Sharpe Ratio Z-Score])</f>
        <v>369</v>
      </c>
      <c r="AV350">
        <f>(Table2[[#This Row],[Rank 1Y]]+Table2[[#This Row],[Rank 6M]]+Table2[[#This Row],[Rank Sharpe]])/3</f>
        <v>356.66666666666669</v>
      </c>
    </row>
    <row r="351" spans="1:48" x14ac:dyDescent="0.3">
      <c r="A351" t="s">
        <v>354</v>
      </c>
      <c r="B351" t="s">
        <v>355</v>
      </c>
      <c r="C351" t="s">
        <v>3129</v>
      </c>
      <c r="D351" t="s">
        <v>34</v>
      </c>
      <c r="E351">
        <v>70506.829585444997</v>
      </c>
      <c r="F351">
        <v>523.45000000000005</v>
      </c>
      <c r="G351">
        <v>8.0456157017301493</v>
      </c>
      <c r="H351">
        <f>(Table2[[#This Row],[1Y Return vs Nifty]]-AVERAGE(Table2[1Y Return vs Nifty]))/_xlfn.STDEV.P(Table2[1Y Return vs Nifty])</f>
        <v>-0.28396679897874633</v>
      </c>
      <c r="I351">
        <v>-8.2458119552798603</v>
      </c>
      <c r="J351">
        <f>(Table2[[#This Row],[1M Return vs Nifty]]-AVERAGE(Table2[1M Return vs Nifty]))/_xlfn.STDEV.P(Table2[1M Return vs Nifty])</f>
        <v>-0.87654513030222647</v>
      </c>
      <c r="K351">
        <v>-13.4034068616398</v>
      </c>
      <c r="L351">
        <f>(Table2[[#This Row],[6M Return vs Nifty]]-AVERAGE(Table2[6M Return vs Nifty]))/_xlfn.STDEV.P(Table2[6M Return vs Nifty])</f>
        <v>-0.8545422835272356</v>
      </c>
      <c r="M351">
        <v>-0.79297354278141197</v>
      </c>
      <c r="N351">
        <f>(Table2[[#This Row],[1W Return vs Nifty]]-AVERAGE(Table2[1W Return vs Nifty]))/_xlfn.STDEV.P(Table2[1W Return vs Nifty])</f>
        <v>-0.61350248100945426</v>
      </c>
      <c r="O351">
        <v>552.97</v>
      </c>
      <c r="P351">
        <v>555.33333044660196</v>
      </c>
      <c r="Q351">
        <v>509.621981077947</v>
      </c>
      <c r="R351">
        <v>32.217236052690602</v>
      </c>
      <c r="S351" s="1">
        <f>(Table2[[#This Row],[Close Price]]-Table2[[#This Row],[20D EMA]])/Table2[[#This Row],[20D EMA]]</f>
        <v>-5.3384451236052552E-2</v>
      </c>
      <c r="T351" s="1">
        <f>(Table2[[#This Row],[Close Price]]-Table2[[#This Row],[50D EMA]])/Table2[[#This Row],[50D EMA]]</f>
        <v>-5.7412960286322409E-2</v>
      </c>
      <c r="U351" s="1">
        <f>(Table2[[#This Row],[Close Price]]-Table2[[#This Row],[200D EMA]])/Table2[[#This Row],[200D EMA]]</f>
        <v>2.7133874588384451E-2</v>
      </c>
      <c r="V351">
        <v>1.19335158502705</v>
      </c>
      <c r="W351">
        <v>519.54999999999995</v>
      </c>
      <c r="X351">
        <v>554.70000000000005</v>
      </c>
      <c r="Y351">
        <v>519.54999999999995</v>
      </c>
      <c r="Z351">
        <v>574.29999999999995</v>
      </c>
      <c r="AA351">
        <v>519.54999999999995</v>
      </c>
      <c r="AB351">
        <v>574.29999999999995</v>
      </c>
      <c r="AC351" s="1">
        <f>(Table2[[#This Row],[Close Price]]/Table2[[#This Row],[Day Low]])-1</f>
        <v>7.5064960061592689E-3</v>
      </c>
      <c r="AD351" s="1">
        <f>(Table2[[#This Row],[Day High]]/Table2[[#This Row],[Close Price]])-1</f>
        <v>5.9700066864074808E-2</v>
      </c>
      <c r="AE351" s="1">
        <f>(Table2[[#This Row],[Close Price]]/Table2[[#This Row],[Current Week Low]])-1</f>
        <v>7.5064960061592689E-3</v>
      </c>
      <c r="AF351" s="1">
        <f>(Table2[[#This Row],[Current Week High]]/Table2[[#This Row],[Close Price]])-1</f>
        <v>9.7143948801222457E-2</v>
      </c>
      <c r="AG351" s="1">
        <f>(Table2[[#This Row],[Close Price]]/Table2[[#This Row],[Current Month Low]])-1</f>
        <v>7.5064960061592689E-3</v>
      </c>
      <c r="AH351" s="1">
        <f>(Table2[[#This Row],[Current Month High]]/Table2[[#This Row],[Close Price]])-1</f>
        <v>9.7143948801222457E-2</v>
      </c>
      <c r="AI351">
        <v>20.8711433756805</v>
      </c>
      <c r="AJ351">
        <v>37.677538137822197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-0.02</v>
      </c>
      <c r="AM351" t="s">
        <v>3174</v>
      </c>
      <c r="AN351">
        <v>-5.19</v>
      </c>
      <c r="AO351" t="s">
        <v>3174</v>
      </c>
      <c r="AP351">
        <v>0.16902388338767199</v>
      </c>
      <c r="AQ351">
        <f>(Table2[[#This Row],[Sharpe Ratio]]-AVERAGE(Table2[Sharpe Ratio]))/_xlfn.STDEV.P(Table2[Sharpe Ratio])</f>
        <v>1.2319852303041972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391</v>
      </c>
      <c r="AT351">
        <f>_xlfn.RANK.AVG(Table2[[#This Row],[6M Return vs Nifty Z-Score]],Table2[6M Return vs Nifty Z-Score])</f>
        <v>603</v>
      </c>
      <c r="AU351">
        <f>_xlfn.RANK.AVG(Table2[[#This Row],[Sharpe Ratio Z-Score]],Table2[Sharpe Ratio Z-Score])</f>
        <v>81</v>
      </c>
      <c r="AV351">
        <f>(Table2[[#This Row],[Rank 1Y]]+Table2[[#This Row],[Rank 6M]]+Table2[[#This Row],[Rank Sharpe]])/3</f>
        <v>358.33333333333331</v>
      </c>
    </row>
    <row r="352" spans="1:48" x14ac:dyDescent="0.3">
      <c r="A352" t="s">
        <v>664</v>
      </c>
      <c r="B352" t="s">
        <v>665</v>
      </c>
      <c r="C352" t="s">
        <v>3133</v>
      </c>
      <c r="D352" t="s">
        <v>274</v>
      </c>
      <c r="E352">
        <v>28118.41704375</v>
      </c>
      <c r="F352">
        <v>3378.45</v>
      </c>
      <c r="G352">
        <v>24.142200125124099</v>
      </c>
      <c r="H352">
        <f>(Table2[[#This Row],[1Y Return vs Nifty]]-AVERAGE(Table2[1Y Return vs Nifty]))/_xlfn.STDEV.P(Table2[1Y Return vs Nifty])</f>
        <v>-1.1398287649485701E-2</v>
      </c>
      <c r="I352">
        <v>3.1497237262958899</v>
      </c>
      <c r="J352">
        <f>(Table2[[#This Row],[1M Return vs Nifty]]-AVERAGE(Table2[1M Return vs Nifty]))/_xlfn.STDEV.P(Table2[1M Return vs Nifty])</f>
        <v>0.10759797435733383</v>
      </c>
      <c r="K352">
        <v>43.246578733896897</v>
      </c>
      <c r="L352">
        <f>(Table2[[#This Row],[6M Return vs Nifty]]-AVERAGE(Table2[6M Return vs Nifty]))/_xlfn.STDEV.P(Table2[6M Return vs Nifty])</f>
        <v>0.98781367662138475</v>
      </c>
      <c r="M352">
        <v>3.0899103619923798</v>
      </c>
      <c r="N352">
        <f>(Table2[[#This Row],[1W Return vs Nifty]]-AVERAGE(Table2[1W Return vs Nifty]))/_xlfn.STDEV.P(Table2[1W Return vs Nifty])</f>
        <v>0.11228434601903538</v>
      </c>
      <c r="O352">
        <v>3316.36</v>
      </c>
      <c r="P352">
        <v>3141.34125918175</v>
      </c>
      <c r="Q352">
        <v>2721.6238991837999</v>
      </c>
      <c r="R352">
        <v>59.098222744662301</v>
      </c>
      <c r="S352" s="1">
        <f>(Table2[[#This Row],[Close Price]]-Table2[[#This Row],[20D EMA]])/Table2[[#This Row],[20D EMA]]</f>
        <v>1.8722334125366273E-2</v>
      </c>
      <c r="T352" s="1">
        <f>(Table2[[#This Row],[Close Price]]-Table2[[#This Row],[50D EMA]])/Table2[[#This Row],[50D EMA]]</f>
        <v>7.5480096320388754E-2</v>
      </c>
      <c r="U352" s="1">
        <f>(Table2[[#This Row],[Close Price]]-Table2[[#This Row],[200D EMA]])/Table2[[#This Row],[200D EMA]]</f>
        <v>0.24133610122000265</v>
      </c>
      <c r="V352">
        <v>0.74480606193135401</v>
      </c>
      <c r="W352">
        <v>3363.95</v>
      </c>
      <c r="X352">
        <v>3449.5</v>
      </c>
      <c r="Y352">
        <v>3355.2</v>
      </c>
      <c r="Z352">
        <v>3452.9</v>
      </c>
      <c r="AA352">
        <v>3355.2</v>
      </c>
      <c r="AB352">
        <v>3452.9</v>
      </c>
      <c r="AC352" s="1">
        <f>(Table2[[#This Row],[Close Price]]/Table2[[#This Row],[Day Low]])-1</f>
        <v>4.3104088943057839E-3</v>
      </c>
      <c r="AD352" s="1">
        <f>(Table2[[#This Row],[Day High]]/Table2[[#This Row],[Close Price]])-1</f>
        <v>2.1030354156492015E-2</v>
      </c>
      <c r="AE352" s="1">
        <f>(Table2[[#This Row],[Close Price]]/Table2[[#This Row],[Current Week Low]])-1</f>
        <v>6.9295422031474541E-3</v>
      </c>
      <c r="AF352" s="1">
        <f>(Table2[[#This Row],[Current Week High]]/Table2[[#This Row],[Close Price]])-1</f>
        <v>2.2036732821264282E-2</v>
      </c>
      <c r="AG352" s="1">
        <f>(Table2[[#This Row],[Close Price]]/Table2[[#This Row],[Current Month Low]])-1</f>
        <v>6.9295422031474541E-3</v>
      </c>
      <c r="AH352" s="1">
        <f>(Table2[[#This Row],[Current Month High]]/Table2[[#This Row],[Close Price]])-1</f>
        <v>2.2036732821264282E-2</v>
      </c>
      <c r="AI352">
        <v>2.3960692033329001</v>
      </c>
      <c r="AJ352">
        <v>73.815403611668401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0.08</v>
      </c>
      <c r="AM352" t="s">
        <v>3176</v>
      </c>
      <c r="AN352">
        <v>2.69</v>
      </c>
      <c r="AO352" t="s">
        <v>3176</v>
      </c>
      <c r="AP352">
        <v>-5.2247995411269003E-2</v>
      </c>
      <c r="AQ352">
        <f>(Table2[[#This Row],[Sharpe Ratio]]-AVERAGE(Table2[Sharpe Ratio]))/_xlfn.STDEV.P(Table2[Sharpe Ratio])</f>
        <v>-1.3426098918135099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-0.14631218246524169</v>
      </c>
      <c r="AS352">
        <f>_xlfn.RANK.AVG(Table2[[#This Row],[1Y Return vs Nifty Z-Score]],Table2[1Y Return vs Nifty Z-Score])</f>
        <v>305</v>
      </c>
      <c r="AT352">
        <f>_xlfn.RANK.AVG(Table2[[#This Row],[6M Return vs Nifty Z-Score]],Table2[6M Return vs Nifty Z-Score])</f>
        <v>101</v>
      </c>
      <c r="AU352">
        <f>_xlfn.RANK.AVG(Table2[[#This Row],[Sharpe Ratio Z-Score]],Table2[Sharpe Ratio Z-Score])</f>
        <v>670</v>
      </c>
      <c r="AV352">
        <f>(Table2[[#This Row],[Rank 1Y]]+Table2[[#This Row],[Rank 6M]]+Table2[[#This Row],[Rank Sharpe]])/3</f>
        <v>358.66666666666669</v>
      </c>
    </row>
    <row r="353" spans="1:48" x14ac:dyDescent="0.3">
      <c r="A353" t="s">
        <v>1042</v>
      </c>
      <c r="B353" t="s">
        <v>1043</v>
      </c>
      <c r="C353" t="s">
        <v>3133</v>
      </c>
      <c r="D353" t="s">
        <v>274</v>
      </c>
      <c r="E353">
        <v>12985.41242651</v>
      </c>
      <c r="F353">
        <v>1278.7</v>
      </c>
      <c r="G353">
        <v>-3.2270741267455301</v>
      </c>
      <c r="H353">
        <f>(Table2[[#This Row],[1Y Return vs Nifty]]-AVERAGE(Table2[1Y Return vs Nifty]))/_xlfn.STDEV.P(Table2[1Y Return vs Nifty])</f>
        <v>-0.47485079053900453</v>
      </c>
      <c r="I353">
        <v>6.3957619516065103</v>
      </c>
      <c r="J353">
        <f>(Table2[[#This Row],[1M Return vs Nifty]]-AVERAGE(Table2[1M Return vs Nifty]))/_xlfn.STDEV.P(Table2[1M Return vs Nifty])</f>
        <v>0.38793285515330755</v>
      </c>
      <c r="K353">
        <v>3.3896734651689902</v>
      </c>
      <c r="L353">
        <f>(Table2[[#This Row],[6M Return vs Nifty]]-AVERAGE(Table2[6M Return vs Nifty]))/_xlfn.STDEV.P(Table2[6M Return vs Nifty])</f>
        <v>-0.30840213355006946</v>
      </c>
      <c r="M353">
        <v>4.4033748681659199</v>
      </c>
      <c r="N353">
        <f>(Table2[[#This Row],[1W Return vs Nifty]]-AVERAGE(Table2[1W Return vs Nifty]))/_xlfn.STDEV.P(Table2[1W Return vs Nifty])</f>
        <v>0.35779651164886833</v>
      </c>
      <c r="O353">
        <v>1242.57</v>
      </c>
      <c r="P353">
        <v>1236.7208390876699</v>
      </c>
      <c r="Q353">
        <v>1208.9847388441201</v>
      </c>
      <c r="R353">
        <v>70.584465667474007</v>
      </c>
      <c r="S353" s="1">
        <f>(Table2[[#This Row],[Close Price]]-Table2[[#This Row],[20D EMA]])/Table2[[#This Row],[20D EMA]]</f>
        <v>2.9076832693530435E-2</v>
      </c>
      <c r="T353" s="1">
        <f>(Table2[[#This Row],[Close Price]]-Table2[[#This Row],[50D EMA]])/Table2[[#This Row],[50D EMA]]</f>
        <v>3.3943926216443647E-2</v>
      </c>
      <c r="U353" s="1">
        <f>(Table2[[#This Row],[Close Price]]-Table2[[#This Row],[200D EMA]])/Table2[[#This Row],[200D EMA]]</f>
        <v>5.7664302051101943E-2</v>
      </c>
      <c r="V353">
        <v>0.88805528308658799</v>
      </c>
      <c r="W353">
        <v>1267.3499999999999</v>
      </c>
      <c r="X353">
        <v>1317.6</v>
      </c>
      <c r="Y353">
        <v>1250.05</v>
      </c>
      <c r="Z353">
        <v>1317.6</v>
      </c>
      <c r="AA353">
        <v>1250.05</v>
      </c>
      <c r="AB353">
        <v>1317.6</v>
      </c>
      <c r="AC353" s="1">
        <f>(Table2[[#This Row],[Close Price]]/Table2[[#This Row],[Day Low]])-1</f>
        <v>8.9556949540381403E-3</v>
      </c>
      <c r="AD353" s="1">
        <f>(Table2[[#This Row],[Day High]]/Table2[[#This Row],[Close Price]])-1</f>
        <v>3.0421521858136957E-2</v>
      </c>
      <c r="AE353" s="1">
        <f>(Table2[[#This Row],[Close Price]]/Table2[[#This Row],[Current Week Low]])-1</f>
        <v>2.2919083236670579E-2</v>
      </c>
      <c r="AF353" s="1">
        <f>(Table2[[#This Row],[Current Week High]]/Table2[[#This Row],[Close Price]])-1</f>
        <v>3.0421521858136957E-2</v>
      </c>
      <c r="AG353" s="1">
        <f>(Table2[[#This Row],[Close Price]]/Table2[[#This Row],[Current Month Low]])-1</f>
        <v>2.2919083236670579E-2</v>
      </c>
      <c r="AH353" s="1">
        <f>(Table2[[#This Row],[Current Month High]]/Table2[[#This Row],[Close Price]])-1</f>
        <v>3.0421521858136957E-2</v>
      </c>
      <c r="AI353">
        <v>28.959099085008098</v>
      </c>
      <c r="AJ353">
        <v>28.777884082783601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-0.16</v>
      </c>
      <c r="AM353" t="s">
        <v>3174</v>
      </c>
      <c r="AN353">
        <v>5.75</v>
      </c>
      <c r="AO353" t="s">
        <v>3176</v>
      </c>
      <c r="AP353">
        <v>0.120739467926677</v>
      </c>
      <c r="AQ353">
        <f>(Table2[[#This Row],[Sharpe Ratio]]-AVERAGE(Table2[Sharpe Ratio]))/_xlfn.STDEV.P(Table2[Sharpe Ratio])</f>
        <v>0.67017493070828915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0.63265137342139099</v>
      </c>
      <c r="AS353">
        <f>_xlfn.RANK.AVG(Table2[[#This Row],[1Y Return vs Nifty Z-Score]],Table2[1Y Return vs Nifty Z-Score])</f>
        <v>465</v>
      </c>
      <c r="AT353">
        <f>_xlfn.RANK.AVG(Table2[[#This Row],[6M Return vs Nifty Z-Score]],Table2[6M Return vs Nifty Z-Score])</f>
        <v>431</v>
      </c>
      <c r="AU353">
        <f>_xlfn.RANK.AVG(Table2[[#This Row],[Sharpe Ratio Z-Score]],Table2[Sharpe Ratio Z-Score])</f>
        <v>181</v>
      </c>
      <c r="AV353">
        <f>(Table2[[#This Row],[Rank 1Y]]+Table2[[#This Row],[Rank 6M]]+Table2[[#This Row],[Rank Sharpe]])/3</f>
        <v>359</v>
      </c>
    </row>
    <row r="354" spans="1:48" x14ac:dyDescent="0.3">
      <c r="A354" t="s">
        <v>426</v>
      </c>
      <c r="B354" t="s">
        <v>427</v>
      </c>
      <c r="C354" t="s">
        <v>3127</v>
      </c>
      <c r="D354" t="s">
        <v>428</v>
      </c>
      <c r="E354">
        <v>53100.003115200001</v>
      </c>
      <c r="F354">
        <v>354</v>
      </c>
      <c r="G354">
        <v>17.823556339557399</v>
      </c>
      <c r="H354">
        <f>(Table2[[#This Row],[1Y Return vs Nifty]]-AVERAGE(Table2[1Y Return vs Nifty]))/_xlfn.STDEV.P(Table2[1Y Return vs Nifty])</f>
        <v>-0.11839386416127973</v>
      </c>
      <c r="I354">
        <v>-0.92692195763240903</v>
      </c>
      <c r="J354">
        <f>(Table2[[#This Row],[1M Return vs Nifty]]-AVERAGE(Table2[1M Return vs Nifty]))/_xlfn.STDEV.P(Table2[1M Return vs Nifty])</f>
        <v>-0.24446996277920469</v>
      </c>
      <c r="K354">
        <v>13.324657936661801</v>
      </c>
      <c r="L354">
        <f>(Table2[[#This Row],[6M Return vs Nifty]]-AVERAGE(Table2[6M Return vs Nifty]))/_xlfn.STDEV.P(Table2[6M Return vs Nifty])</f>
        <v>1.470082336367211E-2</v>
      </c>
      <c r="M354">
        <v>1.6570023766781099</v>
      </c>
      <c r="N354">
        <f>(Table2[[#This Row],[1W Return vs Nifty]]-AVERAGE(Table2[1W Return vs Nifty]))/_xlfn.STDEV.P(Table2[1W Return vs Nifty])</f>
        <v>-0.15555413836274704</v>
      </c>
      <c r="O354">
        <v>365.06</v>
      </c>
      <c r="P354">
        <v>354.32681982825</v>
      </c>
      <c r="Q354">
        <v>303.76368014037502</v>
      </c>
      <c r="R354">
        <v>31.544532035680401</v>
      </c>
      <c r="S354" s="1">
        <f>(Table2[[#This Row],[Close Price]]-Table2[[#This Row],[20D EMA]])/Table2[[#This Row],[20D EMA]]</f>
        <v>-3.0296389634580624E-2</v>
      </c>
      <c r="T354" s="1">
        <f>(Table2[[#This Row],[Close Price]]-Table2[[#This Row],[50D EMA]])/Table2[[#This Row],[50D EMA]]</f>
        <v>-9.2236830508176596E-4</v>
      </c>
      <c r="U354" s="1">
        <f>(Table2[[#This Row],[Close Price]]-Table2[[#This Row],[200D EMA]])/Table2[[#This Row],[200D EMA]]</f>
        <v>0.16537961298207152</v>
      </c>
      <c r="V354">
        <v>0.52530147088651802</v>
      </c>
      <c r="W354">
        <v>352</v>
      </c>
      <c r="X354">
        <v>368.45</v>
      </c>
      <c r="Y354">
        <v>352</v>
      </c>
      <c r="Z354">
        <v>372.25</v>
      </c>
      <c r="AA354">
        <v>352</v>
      </c>
      <c r="AB354">
        <v>372.25</v>
      </c>
      <c r="AC354" s="1">
        <f>(Table2[[#This Row],[Close Price]]/Table2[[#This Row],[Day Low]])-1</f>
        <v>5.6818181818181213E-3</v>
      </c>
      <c r="AD354" s="1">
        <f>(Table2[[#This Row],[Day High]]/Table2[[#This Row],[Close Price]])-1</f>
        <v>4.0819209039548054E-2</v>
      </c>
      <c r="AE354" s="1">
        <f>(Table2[[#This Row],[Close Price]]/Table2[[#This Row],[Current Week Low]])-1</f>
        <v>5.6818181818181213E-3</v>
      </c>
      <c r="AF354" s="1">
        <f>(Table2[[#This Row],[Current Week High]]/Table2[[#This Row],[Close Price]])-1</f>
        <v>5.155367231638408E-2</v>
      </c>
      <c r="AG354" s="1">
        <f>(Table2[[#This Row],[Close Price]]/Table2[[#This Row],[Current Month Low]])-1</f>
        <v>5.6818181818181213E-3</v>
      </c>
      <c r="AH354" s="1">
        <f>(Table2[[#This Row],[Current Month High]]/Table2[[#This Row],[Close Price]])-1</f>
        <v>5.155367231638408E-2</v>
      </c>
      <c r="AI354">
        <v>8.5310734463276798</v>
      </c>
      <c r="AJ354">
        <v>84.663536776212794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</v>
      </c>
      <c r="AM354" t="s">
        <v>3176</v>
      </c>
      <c r="AN354">
        <v>-6.25</v>
      </c>
      <c r="AO354" t="s">
        <v>3174</v>
      </c>
      <c r="AP354">
        <v>3.9369762035334002E-2</v>
      </c>
      <c r="AQ354">
        <f>(Table2[[#This Row],[Sharpe Ratio]]-AVERAGE(Table2[Sharpe Ratio]))/_xlfn.STDEV.P(Table2[Sharpe Ratio])</f>
        <v>-0.27659719873325278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-0.78031434067281213</v>
      </c>
      <c r="AS354">
        <f>_xlfn.RANK.AVG(Table2[[#This Row],[1Y Return vs Nifty Z-Score]],Table2[1Y Return vs Nifty Z-Score])</f>
        <v>335</v>
      </c>
      <c r="AT354">
        <f>_xlfn.RANK.AVG(Table2[[#This Row],[6M Return vs Nifty Z-Score]],Table2[6M Return vs Nifty Z-Score])</f>
        <v>325</v>
      </c>
      <c r="AU354">
        <f>_xlfn.RANK.AVG(Table2[[#This Row],[Sharpe Ratio Z-Score]],Table2[Sharpe Ratio Z-Score])</f>
        <v>417</v>
      </c>
      <c r="AV354">
        <f>(Table2[[#This Row],[Rank 1Y]]+Table2[[#This Row],[Rank 6M]]+Table2[[#This Row],[Rank Sharpe]])/3</f>
        <v>359</v>
      </c>
    </row>
    <row r="355" spans="1:48" x14ac:dyDescent="0.3">
      <c r="A355" t="s">
        <v>607</v>
      </c>
      <c r="B355" t="s">
        <v>608</v>
      </c>
      <c r="C355" t="s">
        <v>3146</v>
      </c>
      <c r="D355" t="s">
        <v>609</v>
      </c>
      <c r="E355">
        <v>31556.325946500001</v>
      </c>
      <c r="F355">
        <v>800.75</v>
      </c>
      <c r="G355">
        <v>3.4039556800583299</v>
      </c>
      <c r="H355">
        <f>(Table2[[#This Row],[1Y Return vs Nifty]]-AVERAGE(Table2[1Y Return vs Nifty]))/_xlfn.STDEV.P(Table2[1Y Return vs Nifty])</f>
        <v>-0.36256548357700791</v>
      </c>
      <c r="I355">
        <v>-14.2000627715429</v>
      </c>
      <c r="J355">
        <f>(Table2[[#This Row],[1M Return vs Nifty]]-AVERAGE(Table2[1M Return vs Nifty]))/_xlfn.STDEV.P(Table2[1M Return vs Nifty])</f>
        <v>-1.390767107046416</v>
      </c>
      <c r="K355">
        <v>19.431451748507001</v>
      </c>
      <c r="L355">
        <f>(Table2[[#This Row],[6M Return vs Nifty]]-AVERAGE(Table2[6M Return vs Nifty]))/_xlfn.STDEV.P(Table2[6M Return vs Nifty])</f>
        <v>0.2133043685963146</v>
      </c>
      <c r="M355">
        <v>-0.29170245800303402</v>
      </c>
      <c r="N355">
        <f>(Table2[[#This Row],[1W Return vs Nifty]]-AVERAGE(Table2[1W Return vs Nifty]))/_xlfn.STDEV.P(Table2[1W Return vs Nifty])</f>
        <v>-0.51980512640785614</v>
      </c>
      <c r="O355">
        <v>811.51</v>
      </c>
      <c r="P355">
        <v>801.29121127827602</v>
      </c>
      <c r="Q355">
        <v>708.73957234115801</v>
      </c>
      <c r="R355">
        <v>44.720348284045997</v>
      </c>
      <c r="S355" s="1">
        <f>(Table2[[#This Row],[Close Price]]-Table2[[#This Row],[20D EMA]])/Table2[[#This Row],[20D EMA]]</f>
        <v>-1.3259232788258914E-2</v>
      </c>
      <c r="T355" s="1">
        <f>(Table2[[#This Row],[Close Price]]-Table2[[#This Row],[50D EMA]])/Table2[[#This Row],[50D EMA]]</f>
        <v>-6.754239540611521E-4</v>
      </c>
      <c r="U355" s="1">
        <f>(Table2[[#This Row],[Close Price]]-Table2[[#This Row],[200D EMA]])/Table2[[#This Row],[200D EMA]]</f>
        <v>0.12982261926606797</v>
      </c>
      <c r="V355">
        <v>0.63505368498437897</v>
      </c>
      <c r="W355">
        <v>783.5</v>
      </c>
      <c r="X355">
        <v>806.8</v>
      </c>
      <c r="Y355">
        <v>783.5</v>
      </c>
      <c r="Z355">
        <v>827</v>
      </c>
      <c r="AA355">
        <v>783.5</v>
      </c>
      <c r="AB355">
        <v>827</v>
      </c>
      <c r="AC355" s="1">
        <f>(Table2[[#This Row],[Close Price]]/Table2[[#This Row],[Day Low]])-1</f>
        <v>2.2016592214422426E-2</v>
      </c>
      <c r="AD355" s="1">
        <f>(Table2[[#This Row],[Day High]]/Table2[[#This Row],[Close Price]])-1</f>
        <v>7.5554167967530894E-3</v>
      </c>
      <c r="AE355" s="1">
        <f>(Table2[[#This Row],[Close Price]]/Table2[[#This Row],[Current Week Low]])-1</f>
        <v>2.2016592214422426E-2</v>
      </c>
      <c r="AF355" s="1">
        <f>(Table2[[#This Row],[Current Week High]]/Table2[[#This Row],[Close Price]])-1</f>
        <v>3.2781767093349901E-2</v>
      </c>
      <c r="AG355" s="1">
        <f>(Table2[[#This Row],[Close Price]]/Table2[[#This Row],[Current Month Low]])-1</f>
        <v>2.2016592214422426E-2</v>
      </c>
      <c r="AH355" s="1">
        <f>(Table2[[#This Row],[Current Month High]]/Table2[[#This Row],[Close Price]])-1</f>
        <v>3.2781767093349901E-2</v>
      </c>
      <c r="AI355">
        <v>15.017171401810799</v>
      </c>
      <c r="AJ355">
        <v>41.076462297392503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0.02</v>
      </c>
      <c r="AM355" t="s">
        <v>3176</v>
      </c>
      <c r="AN355">
        <v>1.07</v>
      </c>
      <c r="AO355" t="s">
        <v>3176</v>
      </c>
      <c r="AP355">
        <v>4.3488339170544003E-2</v>
      </c>
      <c r="AQ355">
        <f>(Table2[[#This Row],[Sharpe Ratio]]-AVERAGE(Table2[Sharpe Ratio]))/_xlfn.STDEV.P(Table2[Sharpe Ratio])</f>
        <v>-0.2286757517787926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-2.2885091002137581</v>
      </c>
      <c r="AS355">
        <f>_xlfn.RANK.AVG(Table2[[#This Row],[1Y Return vs Nifty Z-Score]],Table2[1Y Return vs Nifty Z-Score])</f>
        <v>416</v>
      </c>
      <c r="AT355">
        <f>_xlfn.RANK.AVG(Table2[[#This Row],[6M Return vs Nifty Z-Score]],Table2[6M Return vs Nifty Z-Score])</f>
        <v>260</v>
      </c>
      <c r="AU355">
        <f>_xlfn.RANK.AVG(Table2[[#This Row],[Sharpe Ratio Z-Score]],Table2[Sharpe Ratio Z-Score])</f>
        <v>403</v>
      </c>
      <c r="AV355">
        <f>(Table2[[#This Row],[Rank 1Y]]+Table2[[#This Row],[Rank 6M]]+Table2[[#This Row],[Rank Sharpe]])/3</f>
        <v>359.66666666666669</v>
      </c>
    </row>
    <row r="356" spans="1:48" x14ac:dyDescent="0.3">
      <c r="A356" t="s">
        <v>1559</v>
      </c>
      <c r="B356" t="s">
        <v>1560</v>
      </c>
      <c r="C356" t="s">
        <v>3135</v>
      </c>
      <c r="D356" t="s">
        <v>860</v>
      </c>
      <c r="E356">
        <v>6375.4272176980003</v>
      </c>
      <c r="F356">
        <v>215.38</v>
      </c>
      <c r="G356">
        <v>19.245618249348698</v>
      </c>
      <c r="H356">
        <f>(Table2[[#This Row],[1Y Return vs Nifty]]-AVERAGE(Table2[1Y Return vs Nifty]))/_xlfn.STDEV.P(Table2[1Y Return vs Nifty])</f>
        <v>-9.4313643937259509E-2</v>
      </c>
      <c r="I356">
        <v>2.0006348724205099</v>
      </c>
      <c r="J356">
        <f>(Table2[[#This Row],[1M Return vs Nifty]]-AVERAGE(Table2[1M Return vs Nifty]))/_xlfn.STDEV.P(Table2[1M Return vs Nifty])</f>
        <v>8.3601759964376035E-3</v>
      </c>
      <c r="K356">
        <v>1.50797602788514</v>
      </c>
      <c r="L356">
        <f>(Table2[[#This Row],[6M Return vs Nifty]]-AVERAGE(Table2[6M Return vs Nifty]))/_xlfn.STDEV.P(Table2[6M Return vs Nifty])</f>
        <v>-0.36959820363432067</v>
      </c>
      <c r="M356">
        <v>4.3329897433281603</v>
      </c>
      <c r="N356">
        <f>(Table2[[#This Row],[1W Return vs Nifty]]-AVERAGE(Table2[1W Return vs Nifty]))/_xlfn.STDEV.P(Table2[1W Return vs Nifty])</f>
        <v>0.34464015733109027</v>
      </c>
      <c r="O356">
        <v>212.96</v>
      </c>
      <c r="P356">
        <v>212.996210250535</v>
      </c>
      <c r="Q356">
        <v>197.06605187094101</v>
      </c>
      <c r="R356">
        <v>56.354975501924002</v>
      </c>
      <c r="S356" s="1">
        <f>(Table2[[#This Row],[Close Price]]-Table2[[#This Row],[20D EMA]])/Table2[[#This Row],[20D EMA]]</f>
        <v>1.1363636363636305E-2</v>
      </c>
      <c r="T356" s="1">
        <f>(Table2[[#This Row],[Close Price]]-Table2[[#This Row],[50D EMA]])/Table2[[#This Row],[50D EMA]]</f>
        <v>1.1191700296738062E-2</v>
      </c>
      <c r="U356" s="1">
        <f>(Table2[[#This Row],[Close Price]]-Table2[[#This Row],[200D EMA]])/Table2[[#This Row],[200D EMA]]</f>
        <v>9.2933044302591652E-2</v>
      </c>
      <c r="V356">
        <v>0.717873727319569</v>
      </c>
      <c r="W356">
        <v>215</v>
      </c>
      <c r="X356">
        <v>220.15</v>
      </c>
      <c r="Y356">
        <v>212.5</v>
      </c>
      <c r="Z356">
        <v>221.7</v>
      </c>
      <c r="AA356">
        <v>212.5</v>
      </c>
      <c r="AB356">
        <v>221.7</v>
      </c>
      <c r="AC356" s="1">
        <f>(Table2[[#This Row],[Close Price]]/Table2[[#This Row],[Day Low]])-1</f>
        <v>1.7674418604651798E-3</v>
      </c>
      <c r="AD356" s="1">
        <f>(Table2[[#This Row],[Day High]]/Table2[[#This Row],[Close Price]])-1</f>
        <v>2.2146903147924668E-2</v>
      </c>
      <c r="AE356" s="1">
        <f>(Table2[[#This Row],[Close Price]]/Table2[[#This Row],[Current Week Low]])-1</f>
        <v>1.3552941176470545E-2</v>
      </c>
      <c r="AF356" s="1">
        <f>(Table2[[#This Row],[Current Week High]]/Table2[[#This Row],[Close Price]])-1</f>
        <v>2.9343485931841329E-2</v>
      </c>
      <c r="AG356" s="1">
        <f>(Table2[[#This Row],[Close Price]]/Table2[[#This Row],[Current Month Low]])-1</f>
        <v>1.3552941176470545E-2</v>
      </c>
      <c r="AH356" s="1">
        <f>(Table2[[#This Row],[Current Month High]]/Table2[[#This Row],[Close Price]])-1</f>
        <v>2.9343485931841329E-2</v>
      </c>
      <c r="AI356">
        <v>18.2096759216269</v>
      </c>
      <c r="AJ356">
        <v>71.480891719745202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0</v>
      </c>
      <c r="AM356" t="s">
        <v>3175</v>
      </c>
      <c r="AN356">
        <v>2.76</v>
      </c>
      <c r="AO356" t="s">
        <v>3176</v>
      </c>
      <c r="AP356">
        <v>7.6586494889178E-2</v>
      </c>
      <c r="AQ356">
        <f>(Table2[[#This Row],[Sharpe Ratio]]-AVERAGE(Table2[Sharpe Ratio]))/_xlfn.STDEV.P(Table2[Sharpe Ratio])</f>
        <v>0.15643577132495218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328</v>
      </c>
      <c r="AT356">
        <f>_xlfn.RANK.AVG(Table2[[#This Row],[6M Return vs Nifty Z-Score]],Table2[6M Return vs Nifty Z-Score])</f>
        <v>447</v>
      </c>
      <c r="AU356">
        <f>_xlfn.RANK.AVG(Table2[[#This Row],[Sharpe Ratio Z-Score]],Table2[Sharpe Ratio Z-Score])</f>
        <v>305</v>
      </c>
      <c r="AV356">
        <f>(Table2[[#This Row],[Rank 1Y]]+Table2[[#This Row],[Rank 6M]]+Table2[[#This Row],[Rank Sharpe]])/3</f>
        <v>360</v>
      </c>
    </row>
    <row r="357" spans="1:48" x14ac:dyDescent="0.3">
      <c r="A357" t="s">
        <v>1402</v>
      </c>
      <c r="B357" t="s">
        <v>1403</v>
      </c>
      <c r="C357" t="s">
        <v>3132</v>
      </c>
      <c r="D357" t="s">
        <v>46</v>
      </c>
      <c r="E357">
        <v>7995.7656891349998</v>
      </c>
      <c r="F357">
        <v>546.85</v>
      </c>
      <c r="G357">
        <v>42.998534966235702</v>
      </c>
      <c r="H357">
        <f>(Table2[[#This Row],[1Y Return vs Nifty]]-AVERAGE(Table2[1Y Return vs Nifty]))/_xlfn.STDEV.P(Table2[1Y Return vs Nifty])</f>
        <v>0.30790194285768741</v>
      </c>
      <c r="I357">
        <v>5.6550290248837403</v>
      </c>
      <c r="J357">
        <f>(Table2[[#This Row],[1M Return vs Nifty]]-AVERAGE(Table2[1M Return vs Nifty]))/_xlfn.STDEV.P(Table2[1M Return vs Nifty])</f>
        <v>0.32396155774364455</v>
      </c>
      <c r="K357">
        <v>15.9601726812756</v>
      </c>
      <c r="L357">
        <f>(Table2[[#This Row],[6M Return vs Nifty]]-AVERAGE(Table2[6M Return vs Nifty]))/_xlfn.STDEV.P(Table2[6M Return vs Nifty])</f>
        <v>0.10041234202964257</v>
      </c>
      <c r="M357">
        <v>3.9672459870777201</v>
      </c>
      <c r="N357">
        <f>(Table2[[#This Row],[1W Return vs Nifty]]-AVERAGE(Table2[1W Return vs Nifty]))/_xlfn.STDEV.P(Table2[1W Return vs Nifty])</f>
        <v>0.27627550701843739</v>
      </c>
      <c r="O357">
        <v>542.79</v>
      </c>
      <c r="P357">
        <v>526.09452762624596</v>
      </c>
      <c r="Q357">
        <v>454.04976119843298</v>
      </c>
      <c r="R357">
        <v>50.136069500150903</v>
      </c>
      <c r="S357" s="1">
        <f>(Table2[[#This Row],[Close Price]]-Table2[[#This Row],[20D EMA]])/Table2[[#This Row],[20D EMA]]</f>
        <v>7.4798725105474665E-3</v>
      </c>
      <c r="T357" s="1">
        <f>(Table2[[#This Row],[Close Price]]-Table2[[#This Row],[50D EMA]])/Table2[[#This Row],[50D EMA]]</f>
        <v>3.9451983025566462E-2</v>
      </c>
      <c r="U357" s="1">
        <f>(Table2[[#This Row],[Close Price]]-Table2[[#This Row],[200D EMA]])/Table2[[#This Row],[200D EMA]]</f>
        <v>0.20438341065663646</v>
      </c>
      <c r="V357">
        <v>0.90364201592904503</v>
      </c>
      <c r="W357">
        <v>542.1</v>
      </c>
      <c r="X357">
        <v>565.95000000000005</v>
      </c>
      <c r="Y357">
        <v>540</v>
      </c>
      <c r="Z357">
        <v>581.75</v>
      </c>
      <c r="AA357">
        <v>540</v>
      </c>
      <c r="AB357">
        <v>581.75</v>
      </c>
      <c r="AC357" s="1">
        <f>(Table2[[#This Row],[Close Price]]/Table2[[#This Row],[Day Low]])-1</f>
        <v>8.7622209924367311E-3</v>
      </c>
      <c r="AD357" s="1">
        <f>(Table2[[#This Row],[Day High]]/Table2[[#This Row],[Close Price]])-1</f>
        <v>3.4927310962787006E-2</v>
      </c>
      <c r="AE357" s="1">
        <f>(Table2[[#This Row],[Close Price]]/Table2[[#This Row],[Current Week Low]])-1</f>
        <v>1.2685185185185244E-2</v>
      </c>
      <c r="AF357" s="1">
        <f>(Table2[[#This Row],[Current Week High]]/Table2[[#This Row],[Close Price]])-1</f>
        <v>6.3820060345615826E-2</v>
      </c>
      <c r="AG357" s="1">
        <f>(Table2[[#This Row],[Close Price]]/Table2[[#This Row],[Current Month Low]])-1</f>
        <v>1.2685185185185244E-2</v>
      </c>
      <c r="AH357" s="1">
        <f>(Table2[[#This Row],[Current Month High]]/Table2[[#This Row],[Close Price]])-1</f>
        <v>6.3820060345615826E-2</v>
      </c>
      <c r="AI357">
        <v>7.52491542470512</v>
      </c>
      <c r="AJ357">
        <v>91.039301310043598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0.01</v>
      </c>
      <c r="AM357" t="s">
        <v>3176</v>
      </c>
      <c r="AN357">
        <v>3.57</v>
      </c>
      <c r="AO357" t="s">
        <v>3176</v>
      </c>
      <c r="AP357">
        <v>-1.350316103212E-3</v>
      </c>
      <c r="AQ357">
        <f>(Table2[[#This Row],[Sharpe Ratio]]-AVERAGE(Table2[Sharpe Ratio]))/_xlfn.STDEV.P(Table2[Sharpe Ratio])</f>
        <v>-0.75039312398507096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0.25815822566434093</v>
      </c>
      <c r="AS357">
        <f>_xlfn.RANK.AVG(Table2[[#This Row],[1Y Return vs Nifty Z-Score]],Table2[1Y Return vs Nifty Z-Score])</f>
        <v>213</v>
      </c>
      <c r="AT357">
        <f>_xlfn.RANK.AVG(Table2[[#This Row],[6M Return vs Nifty Z-Score]],Table2[6M Return vs Nifty Z-Score])</f>
        <v>294</v>
      </c>
      <c r="AU357">
        <f>_xlfn.RANK.AVG(Table2[[#This Row],[Sharpe Ratio Z-Score]],Table2[Sharpe Ratio Z-Score])</f>
        <v>574</v>
      </c>
      <c r="AV357">
        <f>(Table2[[#This Row],[Rank 1Y]]+Table2[[#This Row],[Rank 6M]]+Table2[[#This Row],[Rank Sharpe]])/3</f>
        <v>360.33333333333331</v>
      </c>
    </row>
    <row r="358" spans="1:48" x14ac:dyDescent="0.3">
      <c r="A358" t="s">
        <v>1720</v>
      </c>
      <c r="B358" t="s">
        <v>1721</v>
      </c>
      <c r="C358" t="s">
        <v>3134</v>
      </c>
      <c r="D358" t="s">
        <v>202</v>
      </c>
      <c r="E358">
        <v>4867.9169122499998</v>
      </c>
      <c r="F358">
        <v>680.65</v>
      </c>
      <c r="G358">
        <v>3.9302940734247001</v>
      </c>
      <c r="H358">
        <f>(Table2[[#This Row],[1Y Return vs Nifty]]-AVERAGE(Table2[1Y Return vs Nifty]))/_xlfn.STDEV.P(Table2[1Y Return vs Nifty])</f>
        <v>-0.35365283052206514</v>
      </c>
      <c r="I358">
        <v>-4.4089256431591703</v>
      </c>
      <c r="J358">
        <f>(Table2[[#This Row],[1M Return vs Nifty]]-AVERAGE(Table2[1M Return vs Nifty]))/_xlfn.STDEV.P(Table2[1M Return vs Nifty])</f>
        <v>-0.54518333100205674</v>
      </c>
      <c r="K358">
        <v>-4.3295860774433397</v>
      </c>
      <c r="L358">
        <f>(Table2[[#This Row],[6M Return vs Nifty]]-AVERAGE(Table2[6M Return vs Nifty]))/_xlfn.STDEV.P(Table2[6M Return vs Nifty])</f>
        <v>-0.55944586598460022</v>
      </c>
      <c r="M358">
        <v>1.9905138478706601</v>
      </c>
      <c r="N358">
        <f>(Table2[[#This Row],[1W Return vs Nifty]]-AVERAGE(Table2[1W Return vs Nifty]))/_xlfn.STDEV.P(Table2[1W Return vs Nifty])</f>
        <v>-9.3214331561712563E-2</v>
      </c>
      <c r="O358">
        <v>679.86</v>
      </c>
      <c r="P358">
        <v>675.737187219725</v>
      </c>
      <c r="Q358">
        <v>614.86871486352197</v>
      </c>
      <c r="R358">
        <v>51.4593472663434</v>
      </c>
      <c r="S358" s="1">
        <f>(Table2[[#This Row],[Close Price]]-Table2[[#This Row],[20D EMA]])/Table2[[#This Row],[20D EMA]]</f>
        <v>1.1620039419880028E-3</v>
      </c>
      <c r="T358" s="1">
        <f>(Table2[[#This Row],[Close Price]]-Table2[[#This Row],[50D EMA]])/Table2[[#This Row],[50D EMA]]</f>
        <v>7.2703010477910982E-3</v>
      </c>
      <c r="U358" s="1">
        <f>(Table2[[#This Row],[Close Price]]-Table2[[#This Row],[200D EMA]])/Table2[[#This Row],[200D EMA]]</f>
        <v>0.10698427736899739</v>
      </c>
      <c r="V358">
        <v>0.36919967226675399</v>
      </c>
      <c r="W358">
        <v>668.1</v>
      </c>
      <c r="X358">
        <v>689.25</v>
      </c>
      <c r="Y358">
        <v>668.1</v>
      </c>
      <c r="Z358">
        <v>702.95</v>
      </c>
      <c r="AA358">
        <v>668.1</v>
      </c>
      <c r="AB358">
        <v>702.95</v>
      </c>
      <c r="AC358" s="1">
        <f>(Table2[[#This Row],[Close Price]]/Table2[[#This Row],[Day Low]])-1</f>
        <v>1.8784613081873847E-2</v>
      </c>
      <c r="AD358" s="1">
        <f>(Table2[[#This Row],[Day High]]/Table2[[#This Row],[Close Price]])-1</f>
        <v>1.2634981267905632E-2</v>
      </c>
      <c r="AE358" s="1">
        <f>(Table2[[#This Row],[Close Price]]/Table2[[#This Row],[Current Week Low]])-1</f>
        <v>1.8784613081873847E-2</v>
      </c>
      <c r="AF358" s="1">
        <f>(Table2[[#This Row],[Current Week High]]/Table2[[#This Row],[Close Price]])-1</f>
        <v>3.2762800264453107E-2</v>
      </c>
      <c r="AG358" s="1">
        <f>(Table2[[#This Row],[Close Price]]/Table2[[#This Row],[Current Month Low]])-1</f>
        <v>1.8784613081873847E-2</v>
      </c>
      <c r="AH358" s="1">
        <f>(Table2[[#This Row],[Current Month High]]/Table2[[#This Row],[Close Price]])-1</f>
        <v>3.2762800264453107E-2</v>
      </c>
      <c r="AI358">
        <v>17.4098288400793</v>
      </c>
      <c r="AJ358">
        <v>65.709068776628101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0.12</v>
      </c>
      <c r="AM358" t="s">
        <v>3176</v>
      </c>
      <c r="AN358">
        <v>3.15</v>
      </c>
      <c r="AO358" t="s">
        <v>3176</v>
      </c>
      <c r="AP358">
        <v>0.12468373543382</v>
      </c>
      <c r="AQ358">
        <f>(Table2[[#This Row],[Sharpe Ratio]]-AVERAGE(Table2[Sharpe Ratio]))/_xlfn.STDEV.P(Table2[Sharpe Ratio])</f>
        <v>0.7160682088751229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-0.83542815019531169</v>
      </c>
      <c r="AS358">
        <f>_xlfn.RANK.AVG(Table2[[#This Row],[1Y Return vs Nifty Z-Score]],Table2[1Y Return vs Nifty Z-Score])</f>
        <v>411</v>
      </c>
      <c r="AT358">
        <f>_xlfn.RANK.AVG(Table2[[#This Row],[6M Return vs Nifty Z-Score]],Table2[6M Return vs Nifty Z-Score])</f>
        <v>501</v>
      </c>
      <c r="AU358">
        <f>_xlfn.RANK.AVG(Table2[[#This Row],[Sharpe Ratio Z-Score]],Table2[Sharpe Ratio Z-Score])</f>
        <v>169</v>
      </c>
      <c r="AV358">
        <f>(Table2[[#This Row],[Rank 1Y]]+Table2[[#This Row],[Rank 6M]]+Table2[[#This Row],[Rank Sharpe]])/3</f>
        <v>360.33333333333331</v>
      </c>
    </row>
    <row r="359" spans="1:48" x14ac:dyDescent="0.3">
      <c r="A359" t="s">
        <v>1126</v>
      </c>
      <c r="B359" t="s">
        <v>1127</v>
      </c>
      <c r="C359" t="s">
        <v>3143</v>
      </c>
      <c r="D359" t="s">
        <v>505</v>
      </c>
      <c r="E359">
        <v>11292.546673049999</v>
      </c>
      <c r="F359">
        <v>714.75</v>
      </c>
      <c r="G359">
        <v>13.5455881133236</v>
      </c>
      <c r="H359">
        <f>(Table2[[#This Row],[1Y Return vs Nifty]]-AVERAGE(Table2[1Y Return vs Nifty]))/_xlfn.STDEV.P(Table2[1Y Return vs Nifty])</f>
        <v>-0.19083404154722022</v>
      </c>
      <c r="I359">
        <v>15.666009547410299</v>
      </c>
      <c r="J359">
        <f>(Table2[[#This Row],[1M Return vs Nifty]]-AVERAGE(Table2[1M Return vs Nifty]))/_xlfn.STDEV.P(Table2[1M Return vs Nifty])</f>
        <v>1.1885314847243242</v>
      </c>
      <c r="K359">
        <v>41.218398912337499</v>
      </c>
      <c r="L359">
        <f>(Table2[[#This Row],[6M Return vs Nifty]]-AVERAGE(Table2[6M Return vs Nifty]))/_xlfn.STDEV.P(Table2[6M Return vs Nifty])</f>
        <v>0.92185374488933647</v>
      </c>
      <c r="M359">
        <v>15.962511600998001</v>
      </c>
      <c r="N359">
        <f>(Table2[[#This Row],[1W Return vs Nifty]]-AVERAGE(Table2[1W Return vs Nifty]))/_xlfn.STDEV.P(Table2[1W Return vs Nifty])</f>
        <v>2.5184248946392191</v>
      </c>
      <c r="O359">
        <v>671.96</v>
      </c>
      <c r="P359">
        <v>628.31412006677704</v>
      </c>
      <c r="Q359">
        <v>541.10692153720299</v>
      </c>
      <c r="R359">
        <v>62.917248705858697</v>
      </c>
      <c r="S359" s="1">
        <f>(Table2[[#This Row],[Close Price]]-Table2[[#This Row],[20D EMA]])/Table2[[#This Row],[20D EMA]]</f>
        <v>6.3679385677718858E-2</v>
      </c>
      <c r="T359" s="1">
        <f>(Table2[[#This Row],[Close Price]]-Table2[[#This Row],[50D EMA]])/Table2[[#This Row],[50D EMA]]</f>
        <v>0.13756794121392113</v>
      </c>
      <c r="U359" s="1">
        <f>(Table2[[#This Row],[Close Price]]-Table2[[#This Row],[200D EMA]])/Table2[[#This Row],[200D EMA]]</f>
        <v>0.3209034509658521</v>
      </c>
      <c r="V359">
        <v>1.64075850128064</v>
      </c>
      <c r="W359">
        <v>709.8</v>
      </c>
      <c r="X359">
        <v>744.3</v>
      </c>
      <c r="Y359">
        <v>655.1</v>
      </c>
      <c r="Z359">
        <v>768.7</v>
      </c>
      <c r="AA359">
        <v>655.1</v>
      </c>
      <c r="AB359">
        <v>768.7</v>
      </c>
      <c r="AC359" s="1">
        <f>(Table2[[#This Row],[Close Price]]/Table2[[#This Row],[Day Low]])-1</f>
        <v>6.9737954353339404E-3</v>
      </c>
      <c r="AD359" s="1">
        <f>(Table2[[#This Row],[Day High]]/Table2[[#This Row],[Close Price]])-1</f>
        <v>4.1343126967471111E-2</v>
      </c>
      <c r="AE359" s="1">
        <f>(Table2[[#This Row],[Close Price]]/Table2[[#This Row],[Current Week Low]])-1</f>
        <v>9.1054800793771928E-2</v>
      </c>
      <c r="AF359" s="1">
        <f>(Table2[[#This Row],[Current Week High]]/Table2[[#This Row],[Close Price]])-1</f>
        <v>7.5480937390696168E-2</v>
      </c>
      <c r="AG359" s="1">
        <f>(Table2[[#This Row],[Close Price]]/Table2[[#This Row],[Current Month Low]])-1</f>
        <v>9.1054800793771928E-2</v>
      </c>
      <c r="AH359" s="1">
        <f>(Table2[[#This Row],[Current Month High]]/Table2[[#This Row],[Close Price]])-1</f>
        <v>7.5480937390696168E-2</v>
      </c>
      <c r="AI359">
        <v>7.5480937390696097</v>
      </c>
      <c r="AJ359">
        <v>75.981780130493604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0.26</v>
      </c>
      <c r="AM359" t="s">
        <v>3176</v>
      </c>
      <c r="AN359">
        <v>11.71</v>
      </c>
      <c r="AO359" t="s">
        <v>3176</v>
      </c>
      <c r="AP359">
        <v>-1.9311301804135001E-2</v>
      </c>
      <c r="AQ359">
        <f>(Table2[[#This Row],[Sharpe Ratio]]-AVERAGE(Table2[Sharpe Ratio]))/_xlfn.STDEV.P(Table2[Sharpe Ratio])</f>
        <v>-0.95937705102100646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3.4785990316846531</v>
      </c>
      <c r="AS359">
        <f>_xlfn.RANK.AVG(Table2[[#This Row],[1Y Return vs Nifty Z-Score]],Table2[1Y Return vs Nifty Z-Score])</f>
        <v>354</v>
      </c>
      <c r="AT359">
        <f>_xlfn.RANK.AVG(Table2[[#This Row],[6M Return vs Nifty Z-Score]],Table2[6M Return vs Nifty Z-Score])</f>
        <v>115</v>
      </c>
      <c r="AU359">
        <f>_xlfn.RANK.AVG(Table2[[#This Row],[Sharpe Ratio Z-Score]],Table2[Sharpe Ratio Z-Score])</f>
        <v>614</v>
      </c>
      <c r="AV359">
        <f>(Table2[[#This Row],[Rank 1Y]]+Table2[[#This Row],[Rank 6M]]+Table2[[#This Row],[Rank Sharpe]])/3</f>
        <v>361</v>
      </c>
    </row>
    <row r="360" spans="1:48" x14ac:dyDescent="0.3">
      <c r="A360" t="s">
        <v>783</v>
      </c>
      <c r="B360" t="s">
        <v>784</v>
      </c>
      <c r="C360" t="s">
        <v>3134</v>
      </c>
      <c r="D360" t="s">
        <v>202</v>
      </c>
      <c r="E360">
        <v>21515.5372115549</v>
      </c>
      <c r="F360">
        <v>567.15</v>
      </c>
      <c r="G360">
        <v>-15.0155680215573</v>
      </c>
      <c r="H360">
        <f>(Table2[[#This Row],[1Y Return vs Nifty]]-AVERAGE(Table2[1Y Return vs Nifty]))/_xlfn.STDEV.P(Table2[1Y Return vs Nifty])</f>
        <v>-0.6744690540914301</v>
      </c>
      <c r="I360">
        <v>-0.354651853926292</v>
      </c>
      <c r="J360">
        <f>(Table2[[#This Row],[1M Return vs Nifty]]-AVERAGE(Table2[1M Return vs Nifty]))/_xlfn.STDEV.P(Table2[1M Return vs Nifty])</f>
        <v>-0.1950474790713296</v>
      </c>
      <c r="K360">
        <v>17.2845431138763</v>
      </c>
      <c r="L360">
        <f>(Table2[[#This Row],[6M Return vs Nifty]]-AVERAGE(Table2[6M Return vs Nifty]))/_xlfn.STDEV.P(Table2[6M Return vs Nifty])</f>
        <v>0.14348316957348478</v>
      </c>
      <c r="M360">
        <v>-1.2735910317727099</v>
      </c>
      <c r="N360">
        <f>(Table2[[#This Row],[1W Return vs Nifty]]-AVERAGE(Table2[1W Return vs Nifty]))/_xlfn.STDEV.P(Table2[1W Return vs Nifty])</f>
        <v>-0.70333927523359574</v>
      </c>
      <c r="O360">
        <v>572.5</v>
      </c>
      <c r="P360">
        <v>567.681717231432</v>
      </c>
      <c r="Q360">
        <v>522.42541943572905</v>
      </c>
      <c r="R360">
        <v>40.650632578557598</v>
      </c>
      <c r="S360" s="1">
        <f>(Table2[[#This Row],[Close Price]]-Table2[[#This Row],[20D EMA]])/Table2[[#This Row],[20D EMA]]</f>
        <v>-9.3449781659389036E-3</v>
      </c>
      <c r="T360" s="1">
        <f>(Table2[[#This Row],[Close Price]]-Table2[[#This Row],[50D EMA]])/Table2[[#This Row],[50D EMA]]</f>
        <v>-9.3664674287062858E-4</v>
      </c>
      <c r="U360" s="1">
        <f>(Table2[[#This Row],[Close Price]]-Table2[[#This Row],[200D EMA]])/Table2[[#This Row],[200D EMA]]</f>
        <v>8.5609503099175144E-2</v>
      </c>
      <c r="V360">
        <v>0.75300646749918898</v>
      </c>
      <c r="W360">
        <v>561.35</v>
      </c>
      <c r="X360">
        <v>589.6</v>
      </c>
      <c r="Y360">
        <v>561.35</v>
      </c>
      <c r="Z360">
        <v>602.85</v>
      </c>
      <c r="AA360">
        <v>561.35</v>
      </c>
      <c r="AB360">
        <v>602.85</v>
      </c>
      <c r="AC360" s="1">
        <f>(Table2[[#This Row],[Close Price]]/Table2[[#This Row],[Day Low]])-1</f>
        <v>1.0332234791128547E-2</v>
      </c>
      <c r="AD360" s="1">
        <f>(Table2[[#This Row],[Day High]]/Table2[[#This Row],[Close Price]])-1</f>
        <v>3.9583884333950436E-2</v>
      </c>
      <c r="AE360" s="1">
        <f>(Table2[[#This Row],[Close Price]]/Table2[[#This Row],[Current Week Low]])-1</f>
        <v>1.0332234791128547E-2</v>
      </c>
      <c r="AF360" s="1">
        <f>(Table2[[#This Row],[Current Week High]]/Table2[[#This Row],[Close Price]])-1</f>
        <v>6.2946310499867764E-2</v>
      </c>
      <c r="AG360" s="1">
        <f>(Table2[[#This Row],[Close Price]]/Table2[[#This Row],[Current Month Low]])-1</f>
        <v>1.0332234791128547E-2</v>
      </c>
      <c r="AH360" s="1">
        <f>(Table2[[#This Row],[Current Month High]]/Table2[[#This Row],[Close Price]])-1</f>
        <v>6.2946310499867764E-2</v>
      </c>
      <c r="AI360">
        <v>9.7416909106938103</v>
      </c>
      <c r="AJ360">
        <v>39.417404129793503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-0.01</v>
      </c>
      <c r="AM360" t="s">
        <v>3174</v>
      </c>
      <c r="AN360">
        <v>1.63</v>
      </c>
      <c r="AO360" t="s">
        <v>3176</v>
      </c>
      <c r="AP360">
        <v>9.3293118230523997E-2</v>
      </c>
      <c r="AQ360">
        <f>(Table2[[#This Row],[Sharpe Ratio]]-AVERAGE(Table2[Sharpe Ratio]))/_xlfn.STDEV.P(Table2[Sharpe Ratio])</f>
        <v>0.35082464349054204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-1.0785479953323287</v>
      </c>
      <c r="AS360">
        <f>_xlfn.RANK.AVG(Table2[[#This Row],[1Y Return vs Nifty Z-Score]],Table2[1Y Return vs Nifty Z-Score])</f>
        <v>560</v>
      </c>
      <c r="AT360">
        <f>_xlfn.RANK.AVG(Table2[[#This Row],[6M Return vs Nifty Z-Score]],Table2[6M Return vs Nifty Z-Score])</f>
        <v>278</v>
      </c>
      <c r="AU360">
        <f>_xlfn.RANK.AVG(Table2[[#This Row],[Sharpe Ratio Z-Score]],Table2[Sharpe Ratio Z-Score])</f>
        <v>245</v>
      </c>
      <c r="AV360">
        <f>(Table2[[#This Row],[Rank 1Y]]+Table2[[#This Row],[Rank 6M]]+Table2[[#This Row],[Rank Sharpe]])/3</f>
        <v>361</v>
      </c>
    </row>
    <row r="361" spans="1:48" x14ac:dyDescent="0.3">
      <c r="A361" t="s">
        <v>726</v>
      </c>
      <c r="B361" t="s">
        <v>727</v>
      </c>
      <c r="C361" t="s">
        <v>3136</v>
      </c>
      <c r="D361" t="s">
        <v>299</v>
      </c>
      <c r="E361">
        <v>24117.16967883</v>
      </c>
      <c r="F361">
        <v>385.65</v>
      </c>
      <c r="G361">
        <v>24.1550426029935</v>
      </c>
      <c r="H361">
        <f>(Table2[[#This Row],[1Y Return vs Nifty]]-AVERAGE(Table2[1Y Return vs Nifty]))/_xlfn.STDEV.P(Table2[1Y Return vs Nifty])</f>
        <v>-1.1180821944801517E-2</v>
      </c>
      <c r="I361">
        <v>-9.0252833362778695</v>
      </c>
      <c r="J361">
        <f>(Table2[[#This Row],[1M Return vs Nifty]]-AVERAGE(Table2[1M Return vs Nifty]))/_xlfn.STDEV.P(Table2[1M Return vs Nifty])</f>
        <v>-0.94386196439620573</v>
      </c>
      <c r="K361">
        <v>-20.486922258046999</v>
      </c>
      <c r="L361">
        <f>(Table2[[#This Row],[6M Return vs Nifty]]-AVERAGE(Table2[6M Return vs Nifty]))/_xlfn.STDEV.P(Table2[6M Return vs Nifty])</f>
        <v>-1.0849105117303426</v>
      </c>
      <c r="M361">
        <v>4.4703102863799797</v>
      </c>
      <c r="N361">
        <f>(Table2[[#This Row],[1W Return vs Nifty]]-AVERAGE(Table2[1W Return vs Nifty]))/_xlfn.STDEV.P(Table2[1W Return vs Nifty])</f>
        <v>0.37030804843256665</v>
      </c>
      <c r="O361">
        <v>385.31</v>
      </c>
      <c r="P361">
        <v>400.112015526466</v>
      </c>
      <c r="Q361">
        <v>378.23323742947298</v>
      </c>
      <c r="R361">
        <v>52.989947616091001</v>
      </c>
      <c r="S361" s="1">
        <f>(Table2[[#This Row],[Close Price]]-Table2[[#This Row],[20D EMA]])/Table2[[#This Row],[20D EMA]]</f>
        <v>8.8240637408833146E-4</v>
      </c>
      <c r="T361" s="1">
        <f>(Table2[[#This Row],[Close Price]]-Table2[[#This Row],[50D EMA]])/Table2[[#This Row],[50D EMA]]</f>
        <v>-3.6144916836443788E-2</v>
      </c>
      <c r="U361" s="1">
        <f>(Table2[[#This Row],[Close Price]]-Table2[[#This Row],[200D EMA]])/Table2[[#This Row],[200D EMA]]</f>
        <v>1.9608965676661243E-2</v>
      </c>
      <c r="V361">
        <v>0.89721158462302197</v>
      </c>
      <c r="W361">
        <v>383.4</v>
      </c>
      <c r="X361">
        <v>406.4</v>
      </c>
      <c r="Y361">
        <v>370</v>
      </c>
      <c r="Z361">
        <v>406.4</v>
      </c>
      <c r="AA361">
        <v>370</v>
      </c>
      <c r="AB361">
        <v>406.4</v>
      </c>
      <c r="AC361" s="1">
        <f>(Table2[[#This Row],[Close Price]]/Table2[[#This Row],[Day Low]])-1</f>
        <v>5.8685446009389963E-3</v>
      </c>
      <c r="AD361" s="1">
        <f>(Table2[[#This Row],[Day High]]/Table2[[#This Row],[Close Price]])-1</f>
        <v>5.3805263840269735E-2</v>
      </c>
      <c r="AE361" s="1">
        <f>(Table2[[#This Row],[Close Price]]/Table2[[#This Row],[Current Week Low]])-1</f>
        <v>4.2297297297297254E-2</v>
      </c>
      <c r="AF361" s="1">
        <f>(Table2[[#This Row],[Current Week High]]/Table2[[#This Row],[Close Price]])-1</f>
        <v>5.3805263840269735E-2</v>
      </c>
      <c r="AG361" s="1">
        <f>(Table2[[#This Row],[Close Price]]/Table2[[#This Row],[Current Month Low]])-1</f>
        <v>4.2297297297297254E-2</v>
      </c>
      <c r="AH361" s="1">
        <f>(Table2[[#This Row],[Current Month High]]/Table2[[#This Row],[Close Price]])-1</f>
        <v>5.3805263840269735E-2</v>
      </c>
      <c r="AI361">
        <v>30.221703617269501</v>
      </c>
      <c r="AJ361">
        <v>87.618584286061704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-0.19</v>
      </c>
      <c r="AM361" t="s">
        <v>3174</v>
      </c>
      <c r="AN361">
        <v>3.13</v>
      </c>
      <c r="AO361" t="s">
        <v>3176</v>
      </c>
      <c r="AP361">
        <v>0.14736539463272499</v>
      </c>
      <c r="AQ361">
        <f>(Table2[[#This Row],[Sharpe Ratio]]-AVERAGE(Table2[Sharpe Ratio]))/_xlfn.STDEV.P(Table2[Sharpe Ratio])</f>
        <v>0.97997923747943427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304</v>
      </c>
      <c r="AT361">
        <f>_xlfn.RANK.AVG(Table2[[#This Row],[6M Return vs Nifty Z-Score]],Table2[6M Return vs Nifty Z-Score])</f>
        <v>662</v>
      </c>
      <c r="AU361">
        <f>_xlfn.RANK.AVG(Table2[[#This Row],[Sharpe Ratio Z-Score]],Table2[Sharpe Ratio Z-Score])</f>
        <v>120</v>
      </c>
      <c r="AV361">
        <f>(Table2[[#This Row],[Rank 1Y]]+Table2[[#This Row],[Rank 6M]]+Table2[[#This Row],[Rank Sharpe]])/3</f>
        <v>362</v>
      </c>
    </row>
    <row r="362" spans="1:48" x14ac:dyDescent="0.3">
      <c r="A362" t="s">
        <v>211</v>
      </c>
      <c r="B362" t="s">
        <v>212</v>
      </c>
      <c r="C362" t="s">
        <v>3129</v>
      </c>
      <c r="D362" t="s">
        <v>34</v>
      </c>
      <c r="E362">
        <v>121121.17113800001</v>
      </c>
      <c r="F362">
        <v>110</v>
      </c>
      <c r="G362">
        <v>40.702462587129702</v>
      </c>
      <c r="H362">
        <f>(Table2[[#This Row],[1Y Return vs Nifty]]-AVERAGE(Table2[1Y Return vs Nifty]))/_xlfn.STDEV.P(Table2[1Y Return vs Nifty])</f>
        <v>0.26902182929970819</v>
      </c>
      <c r="I362">
        <v>-5.7313680003199199</v>
      </c>
      <c r="J362">
        <f>(Table2[[#This Row],[1M Return vs Nifty]]-AVERAGE(Table2[1M Return vs Nifty]))/_xlfn.STDEV.P(Table2[1M Return vs Nifty])</f>
        <v>-0.65939231278899479</v>
      </c>
      <c r="K362">
        <v>-26.193351719095201</v>
      </c>
      <c r="L362">
        <f>(Table2[[#This Row],[6M Return vs Nifty]]-AVERAGE(Table2[6M Return vs Nifty]))/_xlfn.STDEV.P(Table2[6M Return vs Nifty])</f>
        <v>-1.2704935126474364</v>
      </c>
      <c r="M362">
        <v>-0.69543923231684701</v>
      </c>
      <c r="N362">
        <f>(Table2[[#This Row],[1W Return vs Nifty]]-AVERAGE(Table2[1W Return vs Nifty]))/_xlfn.STDEV.P(Table2[1W Return vs Nifty])</f>
        <v>-0.59527141372684589</v>
      </c>
      <c r="O362">
        <v>115.25</v>
      </c>
      <c r="P362">
        <v>117.882207633326</v>
      </c>
      <c r="Q362">
        <v>111.351532484549</v>
      </c>
      <c r="R362">
        <v>24.022960785385401</v>
      </c>
      <c r="S362" s="1">
        <f>(Table2[[#This Row],[Close Price]]-Table2[[#This Row],[20D EMA]])/Table2[[#This Row],[20D EMA]]</f>
        <v>-4.5553145336225599E-2</v>
      </c>
      <c r="T362" s="1">
        <f>(Table2[[#This Row],[Close Price]]-Table2[[#This Row],[50D EMA]])/Table2[[#This Row],[50D EMA]]</f>
        <v>-6.6865117235025862E-2</v>
      </c>
      <c r="U362" s="1">
        <f>(Table2[[#This Row],[Close Price]]-Table2[[#This Row],[200D EMA]])/Table2[[#This Row],[200D EMA]]</f>
        <v>-1.2137529267830545E-2</v>
      </c>
      <c r="V362">
        <v>0.51761799446322898</v>
      </c>
      <c r="W362">
        <v>109.75</v>
      </c>
      <c r="X362">
        <v>113.13</v>
      </c>
      <c r="Y362">
        <v>109.75</v>
      </c>
      <c r="Z362">
        <v>117.49</v>
      </c>
      <c r="AA362">
        <v>109.75</v>
      </c>
      <c r="AB362">
        <v>117.49</v>
      </c>
      <c r="AC362" s="1">
        <f>(Table2[[#This Row],[Close Price]]/Table2[[#This Row],[Day Low]])-1</f>
        <v>2.277904328018332E-3</v>
      </c>
      <c r="AD362" s="1">
        <f>(Table2[[#This Row],[Day High]]/Table2[[#This Row],[Close Price]])-1</f>
        <v>2.845454545454551E-2</v>
      </c>
      <c r="AE362" s="1">
        <f>(Table2[[#This Row],[Close Price]]/Table2[[#This Row],[Current Week Low]])-1</f>
        <v>2.277904328018332E-3</v>
      </c>
      <c r="AF362" s="1">
        <f>(Table2[[#This Row],[Current Week High]]/Table2[[#This Row],[Close Price]])-1</f>
        <v>6.809090909090898E-2</v>
      </c>
      <c r="AG362" s="1">
        <f>(Table2[[#This Row],[Close Price]]/Table2[[#This Row],[Current Month Low]])-1</f>
        <v>2.277904328018332E-3</v>
      </c>
      <c r="AH362" s="1">
        <f>(Table2[[#This Row],[Current Month High]]/Table2[[#This Row],[Close Price]])-1</f>
        <v>6.809090909090898E-2</v>
      </c>
      <c r="AI362">
        <v>29.909090909090899</v>
      </c>
      <c r="AJ362">
        <v>67.9389312977099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-0.13</v>
      </c>
      <c r="AM362" t="s">
        <v>3174</v>
      </c>
      <c r="AN362">
        <v>-5.51</v>
      </c>
      <c r="AO362" t="s">
        <v>3174</v>
      </c>
      <c r="AP362">
        <v>0.127496410615205</v>
      </c>
      <c r="AQ362">
        <f>(Table2[[#This Row],[Sharpe Ratio]]-AVERAGE(Table2[Sharpe Ratio]))/_xlfn.STDEV.P(Table2[Sharpe Ratio])</f>
        <v>0.74879491523022812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224</v>
      </c>
      <c r="AT362">
        <f>_xlfn.RANK.AVG(Table2[[#This Row],[6M Return vs Nifty Z-Score]],Table2[6M Return vs Nifty Z-Score])</f>
        <v>700</v>
      </c>
      <c r="AU362">
        <f>_xlfn.RANK.AVG(Table2[[#This Row],[Sharpe Ratio Z-Score]],Table2[Sharpe Ratio Z-Score])</f>
        <v>162</v>
      </c>
      <c r="AV362">
        <f>(Table2[[#This Row],[Rank 1Y]]+Table2[[#This Row],[Rank 6M]]+Table2[[#This Row],[Rank Sharpe]])/3</f>
        <v>362</v>
      </c>
    </row>
    <row r="363" spans="1:48" x14ac:dyDescent="0.3">
      <c r="A363" t="s">
        <v>976</v>
      </c>
      <c r="B363" t="s">
        <v>977</v>
      </c>
      <c r="C363" t="s">
        <v>3139</v>
      </c>
      <c r="D363" t="s">
        <v>353</v>
      </c>
      <c r="E363">
        <v>15237.8633246399</v>
      </c>
      <c r="F363">
        <v>4514.3999999999996</v>
      </c>
      <c r="G363">
        <v>23.456899670982299</v>
      </c>
      <c r="H363">
        <f>(Table2[[#This Row],[1Y Return vs Nifty]]-AVERAGE(Table2[1Y Return vs Nifty]))/_xlfn.STDEV.P(Table2[1Y Return vs Nifty])</f>
        <v>-2.3002695124106444E-2</v>
      </c>
      <c r="I363">
        <v>5.50094210930689</v>
      </c>
      <c r="J363">
        <f>(Table2[[#This Row],[1M Return vs Nifty]]-AVERAGE(Table2[1M Return vs Nifty]))/_xlfn.STDEV.P(Table2[1M Return vs Nifty])</f>
        <v>0.3106542784967028</v>
      </c>
      <c r="K363">
        <v>12.904430130589001</v>
      </c>
      <c r="L363">
        <f>(Table2[[#This Row],[6M Return vs Nifty]]-AVERAGE(Table2[6M Return vs Nifty]))/_xlfn.STDEV.P(Table2[6M Return vs Nifty])</f>
        <v>1.034284970070117E-3</v>
      </c>
      <c r="M363">
        <v>3.4879996717832098</v>
      </c>
      <c r="N363">
        <f>(Table2[[#This Row],[1W Return vs Nifty]]-AVERAGE(Table2[1W Return vs Nifty]))/_xlfn.STDEV.P(Table2[1W Return vs Nifty])</f>
        <v>0.18669501193460059</v>
      </c>
      <c r="O363">
        <v>4392.62</v>
      </c>
      <c r="P363">
        <v>4292.8835957252604</v>
      </c>
      <c r="Q363">
        <v>3823.5637197577998</v>
      </c>
      <c r="R363">
        <v>57.657343529465699</v>
      </c>
      <c r="S363" s="1">
        <f>(Table2[[#This Row],[Close Price]]-Table2[[#This Row],[20D EMA]])/Table2[[#This Row],[20D EMA]]</f>
        <v>2.7723773055716123E-2</v>
      </c>
      <c r="T363" s="1">
        <f>(Table2[[#This Row],[Close Price]]-Table2[[#This Row],[50D EMA]])/Table2[[#This Row],[50D EMA]]</f>
        <v>5.1600841097885666E-2</v>
      </c>
      <c r="U363" s="1">
        <f>(Table2[[#This Row],[Close Price]]-Table2[[#This Row],[200D EMA]])/Table2[[#This Row],[200D EMA]]</f>
        <v>0.18067863670543463</v>
      </c>
      <c r="V363">
        <v>0.84710333914985503</v>
      </c>
      <c r="W363">
        <v>4480</v>
      </c>
      <c r="X363">
        <v>4727</v>
      </c>
      <c r="Y363">
        <v>4399.6499999999996</v>
      </c>
      <c r="Z363">
        <v>4727</v>
      </c>
      <c r="AA363">
        <v>4399.6499999999996</v>
      </c>
      <c r="AB363">
        <v>4727</v>
      </c>
      <c r="AC363" s="1">
        <f>(Table2[[#This Row],[Close Price]]/Table2[[#This Row],[Day Low]])-1</f>
        <v>7.6785714285714235E-3</v>
      </c>
      <c r="AD363" s="1">
        <f>(Table2[[#This Row],[Day High]]/Table2[[#This Row],[Close Price]])-1</f>
        <v>4.7093744462165521E-2</v>
      </c>
      <c r="AE363" s="1">
        <f>(Table2[[#This Row],[Close Price]]/Table2[[#This Row],[Current Week Low]])-1</f>
        <v>2.6081620128873828E-2</v>
      </c>
      <c r="AF363" s="1">
        <f>(Table2[[#This Row],[Current Week High]]/Table2[[#This Row],[Close Price]])-1</f>
        <v>4.7093744462165521E-2</v>
      </c>
      <c r="AG363" s="1">
        <f>(Table2[[#This Row],[Close Price]]/Table2[[#This Row],[Current Month Low]])-1</f>
        <v>2.6081620128873828E-2</v>
      </c>
      <c r="AH363" s="1">
        <f>(Table2[[#This Row],[Current Month High]]/Table2[[#This Row],[Close Price]])-1</f>
        <v>4.7093744462165521E-2</v>
      </c>
      <c r="AI363">
        <v>8.2757398546872292</v>
      </c>
      <c r="AJ363">
        <v>65.906543429925904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0.04</v>
      </c>
      <c r="AM363" t="s">
        <v>3176</v>
      </c>
      <c r="AN363">
        <v>8.01</v>
      </c>
      <c r="AO363" t="s">
        <v>3176</v>
      </c>
      <c r="AP363">
        <v>2.5877351797717999E-2</v>
      </c>
      <c r="AQ363">
        <f>(Table2[[#This Row],[Sharpe Ratio]]-AVERAGE(Table2[Sharpe Ratio]))/_xlfn.STDEV.P(Table2[Sharpe Ratio])</f>
        <v>-0.43358729513380556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4.1793585143461459E-2</v>
      </c>
      <c r="AS363">
        <f>_xlfn.RANK.AVG(Table2[[#This Row],[1Y Return vs Nifty Z-Score]],Table2[1Y Return vs Nifty Z-Score])</f>
        <v>308</v>
      </c>
      <c r="AT363">
        <f>_xlfn.RANK.AVG(Table2[[#This Row],[6M Return vs Nifty Z-Score]],Table2[6M Return vs Nifty Z-Score])</f>
        <v>328</v>
      </c>
      <c r="AU363">
        <f>_xlfn.RANK.AVG(Table2[[#This Row],[Sharpe Ratio Z-Score]],Table2[Sharpe Ratio Z-Score])</f>
        <v>452</v>
      </c>
      <c r="AV363">
        <f>(Table2[[#This Row],[Rank 1Y]]+Table2[[#This Row],[Rank 6M]]+Table2[[#This Row],[Rank Sharpe]])/3</f>
        <v>362.66666666666669</v>
      </c>
    </row>
    <row r="364" spans="1:48" x14ac:dyDescent="0.3">
      <c r="A364" t="s">
        <v>1328</v>
      </c>
      <c r="B364" t="s">
        <v>1329</v>
      </c>
      <c r="C364" t="s">
        <v>3134</v>
      </c>
      <c r="D364" t="s">
        <v>202</v>
      </c>
      <c r="E364">
        <v>8638.5430560000004</v>
      </c>
      <c r="F364">
        <v>565.4</v>
      </c>
      <c r="G364">
        <v>13.9105921546358</v>
      </c>
      <c r="H364">
        <f>(Table2[[#This Row],[1Y Return vs Nifty]]-AVERAGE(Table2[1Y Return vs Nifty]))/_xlfn.STDEV.P(Table2[1Y Return vs Nifty])</f>
        <v>-0.18465331366404031</v>
      </c>
      <c r="I364">
        <v>-7.21095244909929</v>
      </c>
      <c r="J364">
        <f>(Table2[[#This Row],[1M Return vs Nifty]]-AVERAGE(Table2[1M Return vs Nifty]))/_xlfn.STDEV.P(Table2[1M Return vs Nifty])</f>
        <v>-0.78717242543275456</v>
      </c>
      <c r="K364">
        <v>4.2204930837491297</v>
      </c>
      <c r="L364">
        <f>(Table2[[#This Row],[6M Return vs Nifty]]-AVERAGE(Table2[6M Return vs Nifty]))/_xlfn.STDEV.P(Table2[6M Return vs Nifty])</f>
        <v>-0.28138243601602236</v>
      </c>
      <c r="M364">
        <v>8.3089259339578607</v>
      </c>
      <c r="N364">
        <f>(Table2[[#This Row],[1W Return vs Nifty]]-AVERAGE(Table2[1W Return vs Nifty]))/_xlfn.STDEV.P(Table2[1W Return vs Nifty])</f>
        <v>1.0878202737175429</v>
      </c>
      <c r="O364">
        <v>573.04</v>
      </c>
      <c r="P364">
        <v>587.51460715737699</v>
      </c>
      <c r="Q364">
        <v>547.97991266447502</v>
      </c>
      <c r="R364">
        <v>47.730892200535699</v>
      </c>
      <c r="S364" s="1">
        <f>(Table2[[#This Row],[Close Price]]-Table2[[#This Row],[20D EMA]])/Table2[[#This Row],[20D EMA]]</f>
        <v>-1.3332402624598609E-2</v>
      </c>
      <c r="T364" s="1">
        <f>(Table2[[#This Row],[Close Price]]-Table2[[#This Row],[50D EMA]])/Table2[[#This Row],[50D EMA]]</f>
        <v>-3.764094864700647E-2</v>
      </c>
      <c r="U364" s="1">
        <f>(Table2[[#This Row],[Close Price]]-Table2[[#This Row],[200D EMA]])/Table2[[#This Row],[200D EMA]]</f>
        <v>3.1789645811690866E-2</v>
      </c>
      <c r="V364">
        <v>0.76781365154235504</v>
      </c>
      <c r="W364">
        <v>563.45000000000005</v>
      </c>
      <c r="X364">
        <v>589.9</v>
      </c>
      <c r="Y364">
        <v>553.35</v>
      </c>
      <c r="Z364">
        <v>591</v>
      </c>
      <c r="AA364">
        <v>553.35</v>
      </c>
      <c r="AB364">
        <v>591</v>
      </c>
      <c r="AC364" s="1">
        <f>(Table2[[#This Row],[Close Price]]/Table2[[#This Row],[Day Low]])-1</f>
        <v>3.4608217233116356E-3</v>
      </c>
      <c r="AD364" s="1">
        <f>(Table2[[#This Row],[Day High]]/Table2[[#This Row],[Close Price]])-1</f>
        <v>4.3332154227095909E-2</v>
      </c>
      <c r="AE364" s="1">
        <f>(Table2[[#This Row],[Close Price]]/Table2[[#This Row],[Current Week Low]])-1</f>
        <v>2.1776452516490297E-2</v>
      </c>
      <c r="AF364" s="1">
        <f>(Table2[[#This Row],[Current Week High]]/Table2[[#This Row],[Close Price]])-1</f>
        <v>4.5277679518924696E-2</v>
      </c>
      <c r="AG364" s="1">
        <f>(Table2[[#This Row],[Close Price]]/Table2[[#This Row],[Current Month Low]])-1</f>
        <v>2.1776452516490297E-2</v>
      </c>
      <c r="AH364" s="1">
        <f>(Table2[[#This Row],[Current Month High]]/Table2[[#This Row],[Close Price]])-1</f>
        <v>4.5277679518924696E-2</v>
      </c>
      <c r="AI364">
        <v>25.185709232401798</v>
      </c>
      <c r="AJ364">
        <v>39.950495049504902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-0.17</v>
      </c>
      <c r="AM364" t="s">
        <v>3174</v>
      </c>
      <c r="AN364">
        <v>5.49</v>
      </c>
      <c r="AO364" t="s">
        <v>3176</v>
      </c>
      <c r="AP364">
        <v>7.3153383475880004E-2</v>
      </c>
      <c r="AQ364">
        <f>(Table2[[#This Row],[Sharpe Ratio]]-AVERAGE(Table2[Sharpe Ratio]))/_xlfn.STDEV.P(Table2[Sharpe Ratio])</f>
        <v>0.11649001795429861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352</v>
      </c>
      <c r="AT364">
        <f>_xlfn.RANK.AVG(Table2[[#This Row],[6M Return vs Nifty Z-Score]],Table2[6M Return vs Nifty Z-Score])</f>
        <v>418</v>
      </c>
      <c r="AU364">
        <f>_xlfn.RANK.AVG(Table2[[#This Row],[Sharpe Ratio Z-Score]],Table2[Sharpe Ratio Z-Score])</f>
        <v>318</v>
      </c>
      <c r="AV364">
        <f>(Table2[[#This Row],[Rank 1Y]]+Table2[[#This Row],[Rank 6M]]+Table2[[#This Row],[Rank Sharpe]])/3</f>
        <v>362.66666666666669</v>
      </c>
    </row>
    <row r="365" spans="1:48" x14ac:dyDescent="0.3">
      <c r="A365" t="s">
        <v>718</v>
      </c>
      <c r="B365" t="s">
        <v>719</v>
      </c>
      <c r="C365" t="s">
        <v>3127</v>
      </c>
      <c r="D365" t="s">
        <v>185</v>
      </c>
      <c r="E365">
        <v>25186.39582464</v>
      </c>
      <c r="F365">
        <v>446.4</v>
      </c>
      <c r="G365">
        <v>32.674868036580499</v>
      </c>
      <c r="H365">
        <f>(Table2[[#This Row],[1Y Return vs Nifty]]-AVERAGE(Table2[1Y Return vs Nifty]))/_xlfn.STDEV.P(Table2[1Y Return vs Nifty])</f>
        <v>0.13308805362130688</v>
      </c>
      <c r="I365">
        <v>33.034431861566901</v>
      </c>
      <c r="J365">
        <f>(Table2[[#This Row],[1M Return vs Nifty]]-AVERAGE(Table2[1M Return vs Nifty]))/_xlfn.STDEV.P(Table2[1M Return vs Nifty])</f>
        <v>2.6885059955258099</v>
      </c>
      <c r="K365">
        <v>12.801547204010699</v>
      </c>
      <c r="L365">
        <f>(Table2[[#This Row],[6M Return vs Nifty]]-AVERAGE(Table2[6M Return vs Nifty]))/_xlfn.STDEV.P(Table2[6M Return vs Nifty])</f>
        <v>-2.3116465599460228E-3</v>
      </c>
      <c r="M365">
        <v>10.814419681875799</v>
      </c>
      <c r="N365">
        <f>(Table2[[#This Row],[1W Return vs Nifty]]-AVERAGE(Table2[1W Return vs Nifty]))/_xlfn.STDEV.P(Table2[1W Return vs Nifty])</f>
        <v>1.5561459826591337</v>
      </c>
      <c r="O365">
        <v>396.79</v>
      </c>
      <c r="P365">
        <v>358.677663726128</v>
      </c>
      <c r="Q365">
        <v>326.874270949709</v>
      </c>
      <c r="R365">
        <v>71.114235011627201</v>
      </c>
      <c r="S365" s="1">
        <f>(Table2[[#This Row],[Close Price]]-Table2[[#This Row],[20D EMA]])/Table2[[#This Row],[20D EMA]]</f>
        <v>0.12502835252904548</v>
      </c>
      <c r="T365" s="1">
        <f>(Table2[[#This Row],[Close Price]]-Table2[[#This Row],[50D EMA]])/Table2[[#This Row],[50D EMA]]</f>
        <v>0.24457150568721575</v>
      </c>
      <c r="U365" s="1">
        <f>(Table2[[#This Row],[Close Price]]-Table2[[#This Row],[200D EMA]])/Table2[[#This Row],[200D EMA]]</f>
        <v>0.36566270175691046</v>
      </c>
      <c r="V365">
        <v>4.2286098920173503</v>
      </c>
      <c r="W365">
        <v>442.35</v>
      </c>
      <c r="X365">
        <v>461.5</v>
      </c>
      <c r="Y365">
        <v>415</v>
      </c>
      <c r="Z365">
        <v>469.7</v>
      </c>
      <c r="AA365">
        <v>415</v>
      </c>
      <c r="AB365">
        <v>469.7</v>
      </c>
      <c r="AC365" s="1">
        <f>(Table2[[#This Row],[Close Price]]/Table2[[#This Row],[Day Low]])-1</f>
        <v>9.1556459816886093E-3</v>
      </c>
      <c r="AD365" s="1">
        <f>(Table2[[#This Row],[Day High]]/Table2[[#This Row],[Close Price]])-1</f>
        <v>3.3826164874551923E-2</v>
      </c>
      <c r="AE365" s="1">
        <f>(Table2[[#This Row],[Close Price]]/Table2[[#This Row],[Current Week Low]])-1</f>
        <v>7.566265060240962E-2</v>
      </c>
      <c r="AF365" s="1">
        <f>(Table2[[#This Row],[Current Week High]]/Table2[[#This Row],[Close Price]])-1</f>
        <v>5.2195340501792087E-2</v>
      </c>
      <c r="AG365" s="1">
        <f>(Table2[[#This Row],[Close Price]]/Table2[[#This Row],[Current Month Low]])-1</f>
        <v>7.566265060240962E-2</v>
      </c>
      <c r="AH365" s="1">
        <f>(Table2[[#This Row],[Current Month High]]/Table2[[#This Row],[Close Price]])-1</f>
        <v>5.2195340501792087E-2</v>
      </c>
      <c r="AI365">
        <v>5.2195340501791998</v>
      </c>
      <c r="AJ365">
        <v>75.402750491159097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0.42</v>
      </c>
      <c r="AM365" t="s">
        <v>3176</v>
      </c>
      <c r="AN365">
        <v>34.46</v>
      </c>
      <c r="AO365" t="s">
        <v>3176</v>
      </c>
      <c r="AP365">
        <v>7.9185878466479995E-3</v>
      </c>
      <c r="AQ365">
        <f>(Table2[[#This Row],[Sharpe Ratio]]-AVERAGE(Table2[Sharpe Ratio]))/_xlfn.STDEV.P(Table2[Sharpe Ratio])</f>
        <v>-0.64254537113812715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3.732883014108177</v>
      </c>
      <c r="AS365">
        <f>_xlfn.RANK.AVG(Table2[[#This Row],[1Y Return vs Nifty Z-Score]],Table2[1Y Return vs Nifty Z-Score])</f>
        <v>255</v>
      </c>
      <c r="AT365">
        <f>_xlfn.RANK.AVG(Table2[[#This Row],[6M Return vs Nifty Z-Score]],Table2[6M Return vs Nifty Z-Score])</f>
        <v>330</v>
      </c>
      <c r="AU365">
        <f>_xlfn.RANK.AVG(Table2[[#This Row],[Sharpe Ratio Z-Score]],Table2[Sharpe Ratio Z-Score])</f>
        <v>505</v>
      </c>
      <c r="AV365">
        <f>(Table2[[#This Row],[Rank 1Y]]+Table2[[#This Row],[Rank 6M]]+Table2[[#This Row],[Rank Sharpe]])/3</f>
        <v>363.33333333333331</v>
      </c>
    </row>
    <row r="366" spans="1:48" x14ac:dyDescent="0.3">
      <c r="A366" t="s">
        <v>295</v>
      </c>
      <c r="B366" t="s">
        <v>296</v>
      </c>
      <c r="C366" t="s">
        <v>3129</v>
      </c>
      <c r="D366" t="s">
        <v>34</v>
      </c>
      <c r="E366">
        <v>93772.392725879996</v>
      </c>
      <c r="F366">
        <v>103.38</v>
      </c>
      <c r="G366">
        <v>27.942624467610301</v>
      </c>
      <c r="H366">
        <f>(Table2[[#This Row],[1Y Return vs Nifty]]-AVERAGE(Table2[1Y Return vs Nifty]))/_xlfn.STDEV.P(Table2[1Y Return vs Nifty])</f>
        <v>5.2955489413023242E-2</v>
      </c>
      <c r="I366">
        <v>-2.3666890173709501</v>
      </c>
      <c r="J366">
        <f>(Table2[[#This Row],[1M Return vs Nifty]]-AVERAGE(Table2[1M Return vs Nifty]))/_xlfn.STDEV.P(Table2[1M Return vs Nifty])</f>
        <v>-0.36881135959906203</v>
      </c>
      <c r="K366">
        <v>-24.431537373103598</v>
      </c>
      <c r="L366">
        <f>(Table2[[#This Row],[6M Return vs Nifty]]-AVERAGE(Table2[6M Return vs Nifty]))/_xlfn.STDEV.P(Table2[6M Return vs Nifty])</f>
        <v>-1.2131962489872545</v>
      </c>
      <c r="M366">
        <v>-0.59622963126129902</v>
      </c>
      <c r="N366">
        <f>(Table2[[#This Row],[1W Return vs Nifty]]-AVERAGE(Table2[1W Return vs Nifty]))/_xlfn.STDEV.P(Table2[1W Return vs Nifty])</f>
        <v>-0.57672720191759186</v>
      </c>
      <c r="O366">
        <v>109.88</v>
      </c>
      <c r="P366">
        <v>111.833210510367</v>
      </c>
      <c r="Q366">
        <v>105.557107533574</v>
      </c>
      <c r="R366">
        <v>22.2663981066956</v>
      </c>
      <c r="S366" s="1">
        <f>(Table2[[#This Row],[Close Price]]-Table2[[#This Row],[20D EMA]])/Table2[[#This Row],[20D EMA]]</f>
        <v>-5.9155442300691669E-2</v>
      </c>
      <c r="T366" s="1">
        <f>(Table2[[#This Row],[Close Price]]-Table2[[#This Row],[50D EMA]])/Table2[[#This Row],[50D EMA]]</f>
        <v>-7.5587658369008229E-2</v>
      </c>
      <c r="U366" s="1">
        <f>(Table2[[#This Row],[Close Price]]-Table2[[#This Row],[200D EMA]])/Table2[[#This Row],[200D EMA]]</f>
        <v>-2.0624926018189167E-2</v>
      </c>
      <c r="V366">
        <v>0.76956578683754695</v>
      </c>
      <c r="W366">
        <v>102.95</v>
      </c>
      <c r="X366">
        <v>108</v>
      </c>
      <c r="Y366">
        <v>102.95</v>
      </c>
      <c r="Z366">
        <v>113.46</v>
      </c>
      <c r="AA366">
        <v>102.95</v>
      </c>
      <c r="AB366">
        <v>113.46</v>
      </c>
      <c r="AC366" s="1">
        <f>(Table2[[#This Row],[Close Price]]/Table2[[#This Row],[Day Low]])-1</f>
        <v>4.1767848470131153E-3</v>
      </c>
      <c r="AD366" s="1">
        <f>(Table2[[#This Row],[Day High]]/Table2[[#This Row],[Close Price]])-1</f>
        <v>4.4689495066744023E-2</v>
      </c>
      <c r="AE366" s="1">
        <f>(Table2[[#This Row],[Close Price]]/Table2[[#This Row],[Current Week Low]])-1</f>
        <v>4.1767848470131153E-3</v>
      </c>
      <c r="AF366" s="1">
        <f>(Table2[[#This Row],[Current Week High]]/Table2[[#This Row],[Close Price]])-1</f>
        <v>9.750435287289605E-2</v>
      </c>
      <c r="AG366" s="1">
        <f>(Table2[[#This Row],[Close Price]]/Table2[[#This Row],[Current Month Low]])-1</f>
        <v>4.1767848470131153E-3</v>
      </c>
      <c r="AH366" s="1">
        <f>(Table2[[#This Row],[Current Month High]]/Table2[[#This Row],[Close Price]])-1</f>
        <v>9.750435287289605E-2</v>
      </c>
      <c r="AI366">
        <v>24.6856258463919</v>
      </c>
      <c r="AJ366">
        <v>55.435272891294503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-0.13</v>
      </c>
      <c r="AM366" t="s">
        <v>3174</v>
      </c>
      <c r="AN366">
        <v>-7.39</v>
      </c>
      <c r="AO366" t="s">
        <v>3174</v>
      </c>
      <c r="AP366">
        <v>0.14699006743615101</v>
      </c>
      <c r="AQ366">
        <f>(Table2[[#This Row],[Sharpe Ratio]]-AVERAGE(Table2[Sharpe Ratio]))/_xlfn.STDEV.P(Table2[Sharpe Ratio])</f>
        <v>0.97561214133173291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276</v>
      </c>
      <c r="AT366">
        <f>_xlfn.RANK.AVG(Table2[[#This Row],[6M Return vs Nifty Z-Score]],Table2[6M Return vs Nifty Z-Score])</f>
        <v>693</v>
      </c>
      <c r="AU366">
        <f>_xlfn.RANK.AVG(Table2[[#This Row],[Sharpe Ratio Z-Score]],Table2[Sharpe Ratio Z-Score])</f>
        <v>124</v>
      </c>
      <c r="AV366">
        <f>(Table2[[#This Row],[Rank 1Y]]+Table2[[#This Row],[Rank 6M]]+Table2[[#This Row],[Rank Sharpe]])/3</f>
        <v>364.33333333333331</v>
      </c>
    </row>
    <row r="367" spans="1:48" x14ac:dyDescent="0.3">
      <c r="A367" t="s">
        <v>1612</v>
      </c>
      <c r="B367" t="s">
        <v>1613</v>
      </c>
      <c r="C367" t="s">
        <v>3140</v>
      </c>
      <c r="D367" t="s">
        <v>1396</v>
      </c>
      <c r="E367">
        <v>5818.2354733299999</v>
      </c>
      <c r="F367">
        <v>899.3</v>
      </c>
      <c r="G367">
        <v>0.15117174806714201</v>
      </c>
      <c r="H367">
        <f>(Table2[[#This Row],[1Y Return vs Nifty]]-AVERAGE(Table2[1Y Return vs Nifty]))/_xlfn.STDEV.P(Table2[1Y Return vs Nifty])</f>
        <v>-0.41764589384901746</v>
      </c>
      <c r="I367">
        <v>12.733350211332301</v>
      </c>
      <c r="J367">
        <f>(Table2[[#This Row],[1M Return vs Nifty]]-AVERAGE(Table2[1M Return vs Nifty]))/_xlfn.STDEV.P(Table2[1M Return vs Nifty])</f>
        <v>0.93526068249402872</v>
      </c>
      <c r="K367">
        <v>-2.0359731003215198</v>
      </c>
      <c r="L367">
        <f>(Table2[[#This Row],[6M Return vs Nifty]]-AVERAGE(Table2[6M Return vs Nifty]))/_xlfn.STDEV.P(Table2[6M Return vs Nifty])</f>
        <v>-0.48485358684715357</v>
      </c>
      <c r="M367">
        <v>-3.18865118969957</v>
      </c>
      <c r="N367">
        <f>(Table2[[#This Row],[1W Return vs Nifty]]-AVERAGE(Table2[1W Return vs Nifty]))/_xlfn.STDEV.P(Table2[1W Return vs Nifty])</f>
        <v>-1.0613014161777474</v>
      </c>
      <c r="O367">
        <v>890.77</v>
      </c>
      <c r="P367">
        <v>842.85311740940494</v>
      </c>
      <c r="Q367">
        <v>784.59528406119296</v>
      </c>
      <c r="R367">
        <v>47.4906041391164</v>
      </c>
      <c r="S367" s="1">
        <f>(Table2[[#This Row],[Close Price]]-Table2[[#This Row],[20D EMA]])/Table2[[#This Row],[20D EMA]]</f>
        <v>9.5759848221201576E-3</v>
      </c>
      <c r="T367" s="1">
        <f>(Table2[[#This Row],[Close Price]]-Table2[[#This Row],[50D EMA]])/Table2[[#This Row],[50D EMA]]</f>
        <v>6.697119750128025E-2</v>
      </c>
      <c r="U367" s="1">
        <f>(Table2[[#This Row],[Close Price]]-Table2[[#This Row],[200D EMA]])/Table2[[#This Row],[200D EMA]]</f>
        <v>0.14619603032161588</v>
      </c>
      <c r="V367">
        <v>0.83770185925105201</v>
      </c>
      <c r="W367">
        <v>894.2</v>
      </c>
      <c r="X367">
        <v>921</v>
      </c>
      <c r="Y367">
        <v>890.1</v>
      </c>
      <c r="Z367">
        <v>960.5</v>
      </c>
      <c r="AA367">
        <v>890.1</v>
      </c>
      <c r="AB367">
        <v>960.5</v>
      </c>
      <c r="AC367" s="1">
        <f>(Table2[[#This Row],[Close Price]]/Table2[[#This Row],[Day Low]])-1</f>
        <v>5.7034220532319324E-3</v>
      </c>
      <c r="AD367" s="1">
        <f>(Table2[[#This Row],[Day High]]/Table2[[#This Row],[Close Price]])-1</f>
        <v>2.4129878794618032E-2</v>
      </c>
      <c r="AE367" s="1">
        <f>(Table2[[#This Row],[Close Price]]/Table2[[#This Row],[Current Week Low]])-1</f>
        <v>1.0335917312661369E-2</v>
      </c>
      <c r="AF367" s="1">
        <f>(Table2[[#This Row],[Current Week High]]/Table2[[#This Row],[Close Price]])-1</f>
        <v>6.8052930056710759E-2</v>
      </c>
      <c r="AG367" s="1">
        <f>(Table2[[#This Row],[Close Price]]/Table2[[#This Row],[Current Month Low]])-1</f>
        <v>1.0335917312661369E-2</v>
      </c>
      <c r="AH367" s="1">
        <f>(Table2[[#This Row],[Current Month High]]/Table2[[#This Row],[Close Price]])-1</f>
        <v>6.8052930056710759E-2</v>
      </c>
      <c r="AI367">
        <v>21.0941843656177</v>
      </c>
      <c r="AJ367">
        <v>47.329619921362998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0.16</v>
      </c>
      <c r="AM367" t="s">
        <v>3176</v>
      </c>
      <c r="AN367">
        <v>2.46</v>
      </c>
      <c r="AO367" t="s">
        <v>3176</v>
      </c>
      <c r="AP367">
        <v>0.12336548240520299</v>
      </c>
      <c r="AQ367">
        <f>(Table2[[#This Row],[Sharpe Ratio]]-AVERAGE(Table2[Sharpe Ratio]))/_xlfn.STDEV.P(Table2[Sharpe Ratio])</f>
        <v>0.70072975811664151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-0.32781045626324823</v>
      </c>
      <c r="AS367">
        <f>_xlfn.RANK.AVG(Table2[[#This Row],[1Y Return vs Nifty Z-Score]],Table2[1Y Return vs Nifty Z-Score])</f>
        <v>440</v>
      </c>
      <c r="AT367">
        <f>_xlfn.RANK.AVG(Table2[[#This Row],[6M Return vs Nifty Z-Score]],Table2[6M Return vs Nifty Z-Score])</f>
        <v>484</v>
      </c>
      <c r="AU367">
        <f>_xlfn.RANK.AVG(Table2[[#This Row],[Sharpe Ratio Z-Score]],Table2[Sharpe Ratio Z-Score])</f>
        <v>173</v>
      </c>
      <c r="AV367">
        <f>(Table2[[#This Row],[Rank 1Y]]+Table2[[#This Row],[Rank 6M]]+Table2[[#This Row],[Rank Sharpe]])/3</f>
        <v>365.66666666666669</v>
      </c>
    </row>
    <row r="368" spans="1:48" x14ac:dyDescent="0.3">
      <c r="A368" t="s">
        <v>221</v>
      </c>
      <c r="B368" t="s">
        <v>222</v>
      </c>
      <c r="C368" t="s">
        <v>3142</v>
      </c>
      <c r="D368" t="s">
        <v>141</v>
      </c>
      <c r="E368">
        <v>118116.89739423001</v>
      </c>
      <c r="F368">
        <v>1186.8499999999999</v>
      </c>
      <c r="G368">
        <v>37.658417422547899</v>
      </c>
      <c r="H368">
        <f>(Table2[[#This Row],[1Y Return vs Nifty]]-AVERAGE(Table2[1Y Return vs Nifty]))/_xlfn.STDEV.P(Table2[1Y Return vs Nifty])</f>
        <v>0.21747605802892622</v>
      </c>
      <c r="I368">
        <v>-2.47771394022244</v>
      </c>
      <c r="J368">
        <f>(Table2[[#This Row],[1M Return vs Nifty]]-AVERAGE(Table2[1M Return vs Nifty]))/_xlfn.STDEV.P(Table2[1M Return vs Nifty])</f>
        <v>-0.37839971203134931</v>
      </c>
      <c r="K368">
        <v>-11.400490283311299</v>
      </c>
      <c r="L368">
        <f>(Table2[[#This Row],[6M Return vs Nifty]]-AVERAGE(Table2[6M Return vs Nifty]))/_xlfn.STDEV.P(Table2[6M Return vs Nifty])</f>
        <v>-0.7894039563595987</v>
      </c>
      <c r="M368">
        <v>-2.2022442722814399</v>
      </c>
      <c r="N368">
        <f>(Table2[[#This Row],[1W Return vs Nifty]]-AVERAGE(Table2[1W Return vs Nifty]))/_xlfn.STDEV.P(Table2[1W Return vs Nifty])</f>
        <v>-0.87692270068958345</v>
      </c>
      <c r="O368">
        <v>1245.49</v>
      </c>
      <c r="P368">
        <v>1295.3951044998801</v>
      </c>
      <c r="Q368">
        <v>1182.1283478494499</v>
      </c>
      <c r="R368">
        <v>30.7380696598103</v>
      </c>
      <c r="S368" s="1">
        <f>(Table2[[#This Row],[Close Price]]-Table2[[#This Row],[20D EMA]])/Table2[[#This Row],[20D EMA]]</f>
        <v>-4.7081871391982354E-2</v>
      </c>
      <c r="T368" s="1">
        <f>(Table2[[#This Row],[Close Price]]-Table2[[#This Row],[50D EMA]])/Table2[[#This Row],[50D EMA]]</f>
        <v>-8.379304825440631E-2</v>
      </c>
      <c r="U368" s="1">
        <f>(Table2[[#This Row],[Close Price]]-Table2[[#This Row],[200D EMA]])/Table2[[#This Row],[200D EMA]]</f>
        <v>3.99419585795374E-3</v>
      </c>
      <c r="V368">
        <v>1.0669289505977699</v>
      </c>
      <c r="W368">
        <v>1181.8499999999999</v>
      </c>
      <c r="X368">
        <v>1215.7</v>
      </c>
      <c r="Y368">
        <v>1181.8499999999999</v>
      </c>
      <c r="Z368">
        <v>1269</v>
      </c>
      <c r="AA368">
        <v>1181.8499999999999</v>
      </c>
      <c r="AB368">
        <v>1269</v>
      </c>
      <c r="AC368" s="1">
        <f>(Table2[[#This Row],[Close Price]]/Table2[[#This Row],[Day Low]])-1</f>
        <v>4.2306553285103021E-3</v>
      </c>
      <c r="AD368" s="1">
        <f>(Table2[[#This Row],[Day High]]/Table2[[#This Row],[Close Price]])-1</f>
        <v>2.4308042296836252E-2</v>
      </c>
      <c r="AE368" s="1">
        <f>(Table2[[#This Row],[Close Price]]/Table2[[#This Row],[Current Week Low]])-1</f>
        <v>4.2306553285103021E-3</v>
      </c>
      <c r="AF368" s="1">
        <f>(Table2[[#This Row],[Current Week High]]/Table2[[#This Row],[Close Price]])-1</f>
        <v>6.9216834477819456E-2</v>
      </c>
      <c r="AG368" s="1">
        <f>(Table2[[#This Row],[Close Price]]/Table2[[#This Row],[Current Month Low]])-1</f>
        <v>4.2306553285103021E-3</v>
      </c>
      <c r="AH368" s="1">
        <f>(Table2[[#This Row],[Current Month High]]/Table2[[#This Row],[Close Price]])-1</f>
        <v>6.9216834477819456E-2</v>
      </c>
      <c r="AI368">
        <v>39.0192526435522</v>
      </c>
      <c r="AJ368">
        <v>69.139233290579995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-0.17</v>
      </c>
      <c r="AM368" t="s">
        <v>3174</v>
      </c>
      <c r="AN368">
        <v>-4.2699999999999996</v>
      </c>
      <c r="AO368" t="s">
        <v>3174</v>
      </c>
      <c r="AP368">
        <v>8.1216344642346006E-2</v>
      </c>
      <c r="AQ368">
        <f>(Table2[[#This Row],[Sharpe Ratio]]-AVERAGE(Table2[Sharpe Ratio]))/_xlfn.STDEV.P(Table2[Sharpe Ratio])</f>
        <v>0.21030609888462973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240</v>
      </c>
      <c r="AT368">
        <f>_xlfn.RANK.AVG(Table2[[#This Row],[6M Return vs Nifty Z-Score]],Table2[6M Return vs Nifty Z-Score])</f>
        <v>581</v>
      </c>
      <c r="AU368">
        <f>_xlfn.RANK.AVG(Table2[[#This Row],[Sharpe Ratio Z-Score]],Table2[Sharpe Ratio Z-Score])</f>
        <v>285</v>
      </c>
      <c r="AV368">
        <f>(Table2[[#This Row],[Rank 1Y]]+Table2[[#This Row],[Rank 6M]]+Table2[[#This Row],[Rank Sharpe]])/3</f>
        <v>368.66666666666669</v>
      </c>
    </row>
    <row r="369" spans="1:48" x14ac:dyDescent="0.3">
      <c r="A369" t="s">
        <v>660</v>
      </c>
      <c r="B369" t="s">
        <v>661</v>
      </c>
      <c r="C369" t="s">
        <v>3139</v>
      </c>
      <c r="D369" t="s">
        <v>353</v>
      </c>
      <c r="E369">
        <v>28221.369865199998</v>
      </c>
      <c r="F369">
        <v>2224.4</v>
      </c>
      <c r="G369">
        <v>7.4652313881287302</v>
      </c>
      <c r="H369">
        <f>(Table2[[#This Row],[1Y Return vs Nifty]]-AVERAGE(Table2[1Y Return vs Nifty]))/_xlfn.STDEV.P(Table2[1Y Return vs Nifty])</f>
        <v>-0.29379462854781208</v>
      </c>
      <c r="I369">
        <v>6.7408681276164302</v>
      </c>
      <c r="J369">
        <f>(Table2[[#This Row],[1M Return vs Nifty]]-AVERAGE(Table2[1M Return vs Nifty]))/_xlfn.STDEV.P(Table2[1M Return vs Nifty])</f>
        <v>0.41773697081631322</v>
      </c>
      <c r="K369">
        <v>67.827188966325295</v>
      </c>
      <c r="L369">
        <f>(Table2[[#This Row],[6M Return vs Nifty]]-AVERAGE(Table2[6M Return vs Nifty]))/_xlfn.STDEV.P(Table2[6M Return vs Nifty])</f>
        <v>1.7872178298569086</v>
      </c>
      <c r="M369">
        <v>3.60232012312246</v>
      </c>
      <c r="N369">
        <f>(Table2[[#This Row],[1W Return vs Nifty]]-AVERAGE(Table2[1W Return vs Nifty]))/_xlfn.STDEV.P(Table2[1W Return vs Nifty])</f>
        <v>0.20806373674761119</v>
      </c>
      <c r="O369">
        <v>2135.85</v>
      </c>
      <c r="P369">
        <v>2030.05340887386</v>
      </c>
      <c r="Q369">
        <v>1710.69028431537</v>
      </c>
      <c r="R369">
        <v>69.864416010106197</v>
      </c>
      <c r="S369" s="1">
        <f>(Table2[[#This Row],[Close Price]]-Table2[[#This Row],[20D EMA]])/Table2[[#This Row],[20D EMA]]</f>
        <v>4.1458903949247457E-2</v>
      </c>
      <c r="T369" s="1">
        <f>(Table2[[#This Row],[Close Price]]-Table2[[#This Row],[50D EMA]])/Table2[[#This Row],[50D EMA]]</f>
        <v>9.5734718247610429E-2</v>
      </c>
      <c r="U369" s="1">
        <f>(Table2[[#This Row],[Close Price]]-Table2[[#This Row],[200D EMA]])/Table2[[#This Row],[200D EMA]]</f>
        <v>0.3002938172938886</v>
      </c>
      <c r="V369">
        <v>1.02863544829142</v>
      </c>
      <c r="W369">
        <v>2190</v>
      </c>
      <c r="X369">
        <v>2260</v>
      </c>
      <c r="Y369">
        <v>2142</v>
      </c>
      <c r="Z369">
        <v>2280</v>
      </c>
      <c r="AA369">
        <v>2142</v>
      </c>
      <c r="AB369">
        <v>2280</v>
      </c>
      <c r="AC369" s="1">
        <f>(Table2[[#This Row],[Close Price]]/Table2[[#This Row],[Day Low]])-1</f>
        <v>1.570776255707762E-2</v>
      </c>
      <c r="AD369" s="1">
        <f>(Table2[[#This Row],[Day High]]/Table2[[#This Row],[Close Price]])-1</f>
        <v>1.600431577054473E-2</v>
      </c>
      <c r="AE369" s="1">
        <f>(Table2[[#This Row],[Close Price]]/Table2[[#This Row],[Current Week Low]])-1</f>
        <v>3.8468720821662084E-2</v>
      </c>
      <c r="AF369" s="1">
        <f>(Table2[[#This Row],[Current Week High]]/Table2[[#This Row],[Close Price]])-1</f>
        <v>2.4995504405682434E-2</v>
      </c>
      <c r="AG369" s="1">
        <f>(Table2[[#This Row],[Close Price]]/Table2[[#This Row],[Current Month Low]])-1</f>
        <v>3.8468720821662084E-2</v>
      </c>
      <c r="AH369" s="1">
        <f>(Table2[[#This Row],[Current Month High]]/Table2[[#This Row],[Close Price]])-1</f>
        <v>2.4995504405682434E-2</v>
      </c>
      <c r="AI369">
        <v>2.4995504405682398</v>
      </c>
      <c r="AJ369">
        <v>87.538993339516097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0.12</v>
      </c>
      <c r="AM369" t="s">
        <v>3176</v>
      </c>
      <c r="AN369">
        <v>7.69</v>
      </c>
      <c r="AO369" t="s">
        <v>3176</v>
      </c>
      <c r="AP369">
        <v>-5.7333369503124003E-2</v>
      </c>
      <c r="AQ369">
        <f>(Table2[[#This Row],[Sharpe Ratio]]-AVERAGE(Table2[Sharpe Ratio]))/_xlfn.STDEV.P(Table2[Sharpe Ratio])</f>
        <v>-1.4017804443577417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0.71744346451527918</v>
      </c>
      <c r="AS369">
        <f>_xlfn.RANK.AVG(Table2[[#This Row],[1Y Return vs Nifty Z-Score]],Table2[1Y Return vs Nifty Z-Score])</f>
        <v>394</v>
      </c>
      <c r="AT369">
        <f>_xlfn.RANK.AVG(Table2[[#This Row],[6M Return vs Nifty Z-Score]],Table2[6M Return vs Nifty Z-Score])</f>
        <v>38</v>
      </c>
      <c r="AU369">
        <f>_xlfn.RANK.AVG(Table2[[#This Row],[Sharpe Ratio Z-Score]],Table2[Sharpe Ratio Z-Score])</f>
        <v>676</v>
      </c>
      <c r="AV369">
        <f>(Table2[[#This Row],[Rank 1Y]]+Table2[[#This Row],[Rank 6M]]+Table2[[#This Row],[Rank Sharpe]])/3</f>
        <v>369.33333333333331</v>
      </c>
    </row>
    <row r="370" spans="1:48" x14ac:dyDescent="0.3">
      <c r="A370" t="s">
        <v>805</v>
      </c>
      <c r="B370" t="s">
        <v>806</v>
      </c>
      <c r="C370" t="s">
        <v>3142</v>
      </c>
      <c r="D370" t="s">
        <v>141</v>
      </c>
      <c r="E370">
        <v>20192.791403610001</v>
      </c>
      <c r="F370">
        <v>1437.1</v>
      </c>
      <c r="G370">
        <v>186.675698651376</v>
      </c>
      <c r="H370">
        <f>(Table2[[#This Row],[1Y Return vs Nifty]]-AVERAGE(Table2[1Y Return vs Nifty]))/_xlfn.STDEV.P(Table2[1Y Return vs Nifty])</f>
        <v>2.7408324073327059</v>
      </c>
      <c r="I370">
        <v>1.0068000513084401</v>
      </c>
      <c r="J370">
        <f>(Table2[[#This Row],[1M Return vs Nifty]]-AVERAGE(Table2[1M Return vs Nifty]))/_xlfn.STDEV.P(Table2[1M Return vs Nifty])</f>
        <v>-7.7469548353367154E-2</v>
      </c>
      <c r="K370">
        <v>-8.0743152895771502</v>
      </c>
      <c r="L370">
        <f>(Table2[[#This Row],[6M Return vs Nifty]]-AVERAGE(Table2[6M Return vs Nifty]))/_xlfn.STDEV.P(Table2[6M Return vs Nifty])</f>
        <v>-0.68123096637941727</v>
      </c>
      <c r="M370">
        <v>0.54748089867156702</v>
      </c>
      <c r="N370">
        <f>(Table2[[#This Row],[1W Return vs Nifty]]-AVERAGE(Table2[1W Return vs Nifty]))/_xlfn.STDEV.P(Table2[1W Return vs Nifty])</f>
        <v>-0.36294536941456557</v>
      </c>
      <c r="O370">
        <v>1469.56</v>
      </c>
      <c r="P370">
        <v>1450.32140167702</v>
      </c>
      <c r="Q370">
        <v>1201.3805326075001</v>
      </c>
      <c r="R370">
        <v>41.2132429314956</v>
      </c>
      <c r="S370" s="1">
        <f>(Table2[[#This Row],[Close Price]]-Table2[[#This Row],[20D EMA]])/Table2[[#This Row],[20D EMA]]</f>
        <v>-2.2088244100274938E-2</v>
      </c>
      <c r="T370" s="1">
        <f>(Table2[[#This Row],[Close Price]]-Table2[[#This Row],[50D EMA]])/Table2[[#This Row],[50D EMA]]</f>
        <v>-9.1161873924856321E-3</v>
      </c>
      <c r="U370" s="1">
        <f>(Table2[[#This Row],[Close Price]]-Table2[[#This Row],[200D EMA]])/Table2[[#This Row],[200D EMA]]</f>
        <v>0.19620716417044784</v>
      </c>
      <c r="V370">
        <v>1.5396090022612701</v>
      </c>
      <c r="W370">
        <v>1431</v>
      </c>
      <c r="X370">
        <v>1472.9</v>
      </c>
      <c r="Y370">
        <v>1387.35</v>
      </c>
      <c r="Z370">
        <v>1524</v>
      </c>
      <c r="AA370">
        <v>1387.35</v>
      </c>
      <c r="AB370">
        <v>1524</v>
      </c>
      <c r="AC370" s="1">
        <f>(Table2[[#This Row],[Close Price]]/Table2[[#This Row],[Day Low]])-1</f>
        <v>4.2627533193571043E-3</v>
      </c>
      <c r="AD370" s="1">
        <f>(Table2[[#This Row],[Day High]]/Table2[[#This Row],[Close Price]])-1</f>
        <v>2.4911279660427388E-2</v>
      </c>
      <c r="AE370" s="1">
        <f>(Table2[[#This Row],[Close Price]]/Table2[[#This Row],[Current Week Low]])-1</f>
        <v>3.5859732583702675E-2</v>
      </c>
      <c r="AF370" s="1">
        <f>(Table2[[#This Row],[Current Week High]]/Table2[[#This Row],[Close Price]])-1</f>
        <v>6.0469000069584666E-2</v>
      </c>
      <c r="AG370" s="1">
        <f>(Table2[[#This Row],[Close Price]]/Table2[[#This Row],[Current Month Low]])-1</f>
        <v>3.5859732583702675E-2</v>
      </c>
      <c r="AH370" s="1">
        <f>(Table2[[#This Row],[Current Month High]]/Table2[[#This Row],[Close Price]])-1</f>
        <v>6.0469000069584666E-2</v>
      </c>
      <c r="AI370">
        <v>9.5957135898684793</v>
      </c>
      <c r="AJ370">
        <v>223.67117117117101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0.11</v>
      </c>
      <c r="AM370" t="s">
        <v>3176</v>
      </c>
      <c r="AN370">
        <v>-4.5599999999999996</v>
      </c>
      <c r="AO370" t="s">
        <v>3174</v>
      </c>
      <c r="AQ370">
        <f>(Table2[[#This Row],[Sharpe Ratio]]-AVERAGE(Table2[Sharpe Ratio]))/_xlfn.STDEV.P(Table2[Sharpe Ratio])</f>
        <v>-0.73468160532523463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0.88450491786012131</v>
      </c>
      <c r="AS370">
        <f>_xlfn.RANK.AVG(Table2[[#This Row],[1Y Return vs Nifty Z-Score]],Table2[1Y Return vs Nifty Z-Score])</f>
        <v>17</v>
      </c>
      <c r="AT370">
        <f>_xlfn.RANK.AVG(Table2[[#This Row],[6M Return vs Nifty Z-Score]],Table2[6M Return vs Nifty Z-Score])</f>
        <v>548</v>
      </c>
      <c r="AU370">
        <f>_xlfn.RANK.AVG(Table2[[#This Row],[Sharpe Ratio Z-Score]],Table2[Sharpe Ratio Z-Score])</f>
        <v>544</v>
      </c>
      <c r="AV370">
        <f>(Table2[[#This Row],[Rank 1Y]]+Table2[[#This Row],[Rank 6M]]+Table2[[#This Row],[Rank Sharpe]])/3</f>
        <v>369.66666666666669</v>
      </c>
    </row>
    <row r="371" spans="1:48" x14ac:dyDescent="0.3">
      <c r="A371" t="s">
        <v>177</v>
      </c>
      <c r="B371" t="s">
        <v>178</v>
      </c>
      <c r="C371" t="s">
        <v>3137</v>
      </c>
      <c r="D371" t="s">
        <v>179</v>
      </c>
      <c r="E371">
        <v>149254.64603413001</v>
      </c>
      <c r="F371">
        <v>667.1</v>
      </c>
      <c r="G371">
        <v>12.791648918708599</v>
      </c>
      <c r="H371">
        <f>(Table2[[#This Row],[1Y Return vs Nifty]]-AVERAGE(Table2[1Y Return vs Nifty]))/_xlfn.STDEV.P(Table2[1Y Return vs Nifty])</f>
        <v>-0.20360073033682013</v>
      </c>
      <c r="I371">
        <v>3.4721908179365899</v>
      </c>
      <c r="J371">
        <f>(Table2[[#This Row],[1M Return vs Nifty]]-AVERAGE(Table2[1M Return vs Nifty]))/_xlfn.STDEV.P(Table2[1M Return vs Nifty])</f>
        <v>0.13544692973649283</v>
      </c>
      <c r="K371">
        <v>16.0149139031085</v>
      </c>
      <c r="L371">
        <f>(Table2[[#This Row],[6M Return vs Nifty]]-AVERAGE(Table2[6M Return vs Nifty]))/_xlfn.STDEV.P(Table2[6M Return vs Nifty])</f>
        <v>0.10219262167577911</v>
      </c>
      <c r="M371">
        <v>-2.6832524889126201</v>
      </c>
      <c r="N371">
        <f>(Table2[[#This Row],[1W Return vs Nifty]]-AVERAGE(Table2[1W Return vs Nifty]))/_xlfn.STDEV.P(Table2[1W Return vs Nifty])</f>
        <v>-0.9668325295397755</v>
      </c>
      <c r="O371">
        <v>674.21</v>
      </c>
      <c r="P371">
        <v>667.93673233216703</v>
      </c>
      <c r="Q371">
        <v>611.108542057666</v>
      </c>
      <c r="R371">
        <v>40.3285151510511</v>
      </c>
      <c r="S371" s="1">
        <f>(Table2[[#This Row],[Close Price]]-Table2[[#This Row],[20D EMA]])/Table2[[#This Row],[20D EMA]]</f>
        <v>-1.0545675679684391E-2</v>
      </c>
      <c r="T371" s="1">
        <f>(Table2[[#This Row],[Close Price]]-Table2[[#This Row],[50D EMA]])/Table2[[#This Row],[50D EMA]]</f>
        <v>-1.2527119585794739E-3</v>
      </c>
      <c r="U371" s="1">
        <f>(Table2[[#This Row],[Close Price]]-Table2[[#This Row],[200D EMA]])/Table2[[#This Row],[200D EMA]]</f>
        <v>9.1622770897302405E-2</v>
      </c>
      <c r="V371">
        <v>0.96782168689586801</v>
      </c>
      <c r="W371">
        <v>665.45</v>
      </c>
      <c r="X371">
        <v>677</v>
      </c>
      <c r="Y371">
        <v>661.25</v>
      </c>
      <c r="Z371">
        <v>706.7</v>
      </c>
      <c r="AA371">
        <v>661.25</v>
      </c>
      <c r="AB371">
        <v>706.7</v>
      </c>
      <c r="AC371" s="1">
        <f>(Table2[[#This Row],[Close Price]]/Table2[[#This Row],[Day Low]])-1</f>
        <v>2.4795251333684654E-3</v>
      </c>
      <c r="AD371" s="1">
        <f>(Table2[[#This Row],[Day High]]/Table2[[#This Row],[Close Price]])-1</f>
        <v>1.4840353770049441E-2</v>
      </c>
      <c r="AE371" s="1">
        <f>(Table2[[#This Row],[Close Price]]/Table2[[#This Row],[Current Week Low]])-1</f>
        <v>8.8468809073725119E-3</v>
      </c>
      <c r="AF371" s="1">
        <f>(Table2[[#This Row],[Current Week High]]/Table2[[#This Row],[Close Price]])-1</f>
        <v>5.9361415080197988E-2</v>
      </c>
      <c r="AG371" s="1">
        <f>(Table2[[#This Row],[Close Price]]/Table2[[#This Row],[Current Month Low]])-1</f>
        <v>8.8468809073725119E-3</v>
      </c>
      <c r="AH371" s="1">
        <f>(Table2[[#This Row],[Current Month High]]/Table2[[#This Row],[Close Price]])-1</f>
        <v>5.9361415080197988E-2</v>
      </c>
      <c r="AI371">
        <v>7.2178084245240601</v>
      </c>
      <c r="AJ371">
        <v>48.657381615598801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7.0000000000000007E-2</v>
      </c>
      <c r="AM371" t="s">
        <v>3176</v>
      </c>
      <c r="AN371">
        <v>-2.7</v>
      </c>
      <c r="AO371" t="s">
        <v>3174</v>
      </c>
      <c r="AP371">
        <v>2.4302356720996E-2</v>
      </c>
      <c r="AQ371">
        <f>(Table2[[#This Row],[Sharpe Ratio]]-AVERAGE(Table2[Sharpe Ratio]))/_xlfn.STDEV.P(Table2[Sharpe Ratio])</f>
        <v>-0.45191305195341674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-1.3847067604177403</v>
      </c>
      <c r="AS371">
        <f>_xlfn.RANK.AVG(Table2[[#This Row],[1Y Return vs Nifty Z-Score]],Table2[1Y Return vs Nifty Z-Score])</f>
        <v>361</v>
      </c>
      <c r="AT371">
        <f>_xlfn.RANK.AVG(Table2[[#This Row],[6M Return vs Nifty Z-Score]],Table2[6M Return vs Nifty Z-Score])</f>
        <v>292</v>
      </c>
      <c r="AU371">
        <f>_xlfn.RANK.AVG(Table2[[#This Row],[Sharpe Ratio Z-Score]],Table2[Sharpe Ratio Z-Score])</f>
        <v>456</v>
      </c>
      <c r="AV371">
        <f>(Table2[[#This Row],[Rank 1Y]]+Table2[[#This Row],[Rank 6M]]+Table2[[#This Row],[Rank Sharpe]])/3</f>
        <v>369.66666666666669</v>
      </c>
    </row>
    <row r="372" spans="1:48" x14ac:dyDescent="0.3">
      <c r="A372" t="s">
        <v>1098</v>
      </c>
      <c r="B372" t="s">
        <v>1099</v>
      </c>
      <c r="C372" t="s">
        <v>3137</v>
      </c>
      <c r="D372" t="s">
        <v>138</v>
      </c>
      <c r="E372">
        <v>11794.62</v>
      </c>
      <c r="F372">
        <v>370.9</v>
      </c>
      <c r="G372">
        <v>13.2898609506027</v>
      </c>
      <c r="H372">
        <f>(Table2[[#This Row],[1Y Return vs Nifty]]-AVERAGE(Table2[1Y Return vs Nifty]))/_xlfn.STDEV.P(Table2[1Y Return vs Nifty])</f>
        <v>-0.19516434978006422</v>
      </c>
      <c r="I372">
        <v>-7.7910902359703798</v>
      </c>
      <c r="J372">
        <f>(Table2[[#This Row],[1M Return vs Nifty]]-AVERAGE(Table2[1M Return vs Nifty]))/_xlfn.STDEV.P(Table2[1M Return vs Nifty])</f>
        <v>-0.83727437927286508</v>
      </c>
      <c r="K372">
        <v>-17.085192528132598</v>
      </c>
      <c r="L372">
        <f>(Table2[[#This Row],[6M Return vs Nifty]]-AVERAGE(Table2[6M Return vs Nifty]))/_xlfn.STDEV.P(Table2[6M Return vs Nifty])</f>
        <v>-0.97428035045424988</v>
      </c>
      <c r="M372">
        <v>0.17973280999803501</v>
      </c>
      <c r="N372">
        <f>(Table2[[#This Row],[1W Return vs Nifty]]-AVERAGE(Table2[1W Return vs Nifty]))/_xlfn.STDEV.P(Table2[1W Return vs Nifty])</f>
        <v>-0.43168466859783694</v>
      </c>
      <c r="O372">
        <v>370.76</v>
      </c>
      <c r="P372">
        <v>380.76588904032099</v>
      </c>
      <c r="Q372">
        <v>373.72142724525003</v>
      </c>
      <c r="R372">
        <v>55.669310668737403</v>
      </c>
      <c r="S372" s="1">
        <f>(Table2[[#This Row],[Close Price]]-Table2[[#This Row],[20D EMA]])/Table2[[#This Row],[20D EMA]]</f>
        <v>3.7760276189445019E-4</v>
      </c>
      <c r="T372" s="1">
        <f>(Table2[[#This Row],[Close Price]]-Table2[[#This Row],[50D EMA]])/Table2[[#This Row],[50D EMA]]</f>
        <v>-2.5910643059930891E-2</v>
      </c>
      <c r="U372" s="1">
        <f>(Table2[[#This Row],[Close Price]]-Table2[[#This Row],[200D EMA]])/Table2[[#This Row],[200D EMA]]</f>
        <v>-7.5495463721391683E-3</v>
      </c>
      <c r="V372">
        <v>0.53820370981302901</v>
      </c>
      <c r="W372">
        <v>367.7</v>
      </c>
      <c r="X372">
        <v>379.5</v>
      </c>
      <c r="Y372">
        <v>363.5</v>
      </c>
      <c r="Z372">
        <v>379.5</v>
      </c>
      <c r="AA372">
        <v>363.5</v>
      </c>
      <c r="AB372">
        <v>379.5</v>
      </c>
      <c r="AC372" s="1">
        <f>(Table2[[#This Row],[Close Price]]/Table2[[#This Row],[Day Low]])-1</f>
        <v>8.7027468044600376E-3</v>
      </c>
      <c r="AD372" s="1">
        <f>(Table2[[#This Row],[Day High]]/Table2[[#This Row],[Close Price]])-1</f>
        <v>2.3186842814775011E-2</v>
      </c>
      <c r="AE372" s="1">
        <f>(Table2[[#This Row],[Close Price]]/Table2[[#This Row],[Current Week Low]])-1</f>
        <v>2.0357634112792233E-2</v>
      </c>
      <c r="AF372" s="1">
        <f>(Table2[[#This Row],[Current Week High]]/Table2[[#This Row],[Close Price]])-1</f>
        <v>2.3186842814775011E-2</v>
      </c>
      <c r="AG372" s="1">
        <f>(Table2[[#This Row],[Close Price]]/Table2[[#This Row],[Current Month Low]])-1</f>
        <v>2.0357634112792233E-2</v>
      </c>
      <c r="AH372" s="1">
        <f>(Table2[[#This Row],[Current Month High]]/Table2[[#This Row],[Close Price]])-1</f>
        <v>2.3186842814775011E-2</v>
      </c>
      <c r="AI372">
        <v>36.4249123753033</v>
      </c>
      <c r="AJ372">
        <v>44.882812499999901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0</v>
      </c>
      <c r="AM372" t="s">
        <v>3175</v>
      </c>
      <c r="AN372">
        <v>-0.28000000000000003</v>
      </c>
      <c r="AO372" t="s">
        <v>3174</v>
      </c>
      <c r="AP372">
        <v>0.15007039552911899</v>
      </c>
      <c r="AQ372">
        <f>(Table2[[#This Row],[Sharpe Ratio]]-AVERAGE(Table2[Sharpe Ratio]))/_xlfn.STDEV.P(Table2[Sharpe Ratio])</f>
        <v>1.0114531064183252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358</v>
      </c>
      <c r="AT372">
        <f>_xlfn.RANK.AVG(Table2[[#This Row],[6M Return vs Nifty Z-Score]],Table2[6M Return vs Nifty Z-Score])</f>
        <v>640</v>
      </c>
      <c r="AU372">
        <f>_xlfn.RANK.AVG(Table2[[#This Row],[Sharpe Ratio Z-Score]],Table2[Sharpe Ratio Z-Score])</f>
        <v>113</v>
      </c>
      <c r="AV372">
        <f>(Table2[[#This Row],[Rank 1Y]]+Table2[[#This Row],[Rank 6M]]+Table2[[#This Row],[Rank Sharpe]])/3</f>
        <v>370.33333333333331</v>
      </c>
    </row>
    <row r="373" spans="1:48" x14ac:dyDescent="0.3">
      <c r="A373" t="s">
        <v>1280</v>
      </c>
      <c r="B373" t="s">
        <v>1281</v>
      </c>
      <c r="C373" t="s">
        <v>3136</v>
      </c>
      <c r="D373" t="s">
        <v>72</v>
      </c>
      <c r="E373">
        <v>8987.9678229250003</v>
      </c>
      <c r="F373">
        <v>817.25</v>
      </c>
      <c r="G373">
        <v>-12.711567212147299</v>
      </c>
      <c r="H373">
        <f>(Table2[[#This Row],[1Y Return vs Nifty]]-AVERAGE(Table2[1Y Return vs Nifty]))/_xlfn.STDEV.P(Table2[1Y Return vs Nifty])</f>
        <v>-0.63545468593705356</v>
      </c>
      <c r="I373">
        <v>11.9775750134408</v>
      </c>
      <c r="J373">
        <f>(Table2[[#This Row],[1M Return vs Nifty]]-AVERAGE(Table2[1M Return vs Nifty]))/_xlfn.STDEV.P(Table2[1M Return vs Nifty])</f>
        <v>0.86999030201685712</v>
      </c>
      <c r="K373">
        <v>1.9950863613133001</v>
      </c>
      <c r="L373">
        <f>(Table2[[#This Row],[6M Return vs Nifty]]-AVERAGE(Table2[6M Return vs Nifty]))/_xlfn.STDEV.P(Table2[6M Return vs Nifty])</f>
        <v>-0.35375652924363804</v>
      </c>
      <c r="M373">
        <v>8.1329117707616394</v>
      </c>
      <c r="N373">
        <f>(Table2[[#This Row],[1W Return vs Nifty]]-AVERAGE(Table2[1W Return vs Nifty]))/_xlfn.STDEV.P(Table2[1W Return vs Nifty])</f>
        <v>1.0549197893993791</v>
      </c>
      <c r="O373">
        <v>792.8</v>
      </c>
      <c r="P373">
        <v>777.448631518914</v>
      </c>
      <c r="Q373">
        <v>746.16454819279397</v>
      </c>
      <c r="R373">
        <v>59.713967513679997</v>
      </c>
      <c r="S373" s="1">
        <f>(Table2[[#This Row],[Close Price]]-Table2[[#This Row],[20D EMA]])/Table2[[#This Row],[20D EMA]]</f>
        <v>3.0840060544904197E-2</v>
      </c>
      <c r="T373" s="1">
        <f>(Table2[[#This Row],[Close Price]]-Table2[[#This Row],[50D EMA]])/Table2[[#This Row],[50D EMA]]</f>
        <v>5.1194853097014811E-2</v>
      </c>
      <c r="U373" s="1">
        <f>(Table2[[#This Row],[Close Price]]-Table2[[#This Row],[200D EMA]])/Table2[[#This Row],[200D EMA]]</f>
        <v>9.5267795795678803E-2</v>
      </c>
      <c r="V373">
        <v>0.77429402272776704</v>
      </c>
      <c r="W373">
        <v>810.3</v>
      </c>
      <c r="X373">
        <v>860</v>
      </c>
      <c r="Y373">
        <v>782</v>
      </c>
      <c r="Z373">
        <v>864.95</v>
      </c>
      <c r="AA373">
        <v>782</v>
      </c>
      <c r="AB373">
        <v>864.95</v>
      </c>
      <c r="AC373" s="1">
        <f>(Table2[[#This Row],[Close Price]]/Table2[[#This Row],[Day Low]])-1</f>
        <v>8.5770702209058136E-3</v>
      </c>
      <c r="AD373" s="1">
        <f>(Table2[[#This Row],[Day High]]/Table2[[#This Row],[Close Price]])-1</f>
        <v>5.2309574793514946E-2</v>
      </c>
      <c r="AE373" s="1">
        <f>(Table2[[#This Row],[Close Price]]/Table2[[#This Row],[Current Week Low]])-1</f>
        <v>4.5076726342710982E-2</v>
      </c>
      <c r="AF373" s="1">
        <f>(Table2[[#This Row],[Current Week High]]/Table2[[#This Row],[Close Price]])-1</f>
        <v>5.8366472927500856E-2</v>
      </c>
      <c r="AG373" s="1">
        <f>(Table2[[#This Row],[Close Price]]/Table2[[#This Row],[Current Month Low]])-1</f>
        <v>4.5076726342710982E-2</v>
      </c>
      <c r="AH373" s="1">
        <f>(Table2[[#This Row],[Current Month High]]/Table2[[#This Row],[Close Price]])-1</f>
        <v>5.8366472927500856E-2</v>
      </c>
      <c r="AI373">
        <v>12.572652187213199</v>
      </c>
      <c r="AJ373">
        <v>32.670454545454497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0.03</v>
      </c>
      <c r="AM373" t="s">
        <v>3176</v>
      </c>
      <c r="AN373">
        <v>0.73</v>
      </c>
      <c r="AO373" t="s">
        <v>3176</v>
      </c>
      <c r="AP373">
        <v>0.14267445796095299</v>
      </c>
      <c r="AQ373">
        <f>(Table2[[#This Row],[Sharpe Ratio]]-AVERAGE(Table2[Sharpe Ratio]))/_xlfn.STDEV.P(Table2[Sharpe Ratio])</f>
        <v>0.92539813689465866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1.8610970131302034</v>
      </c>
      <c r="AS373">
        <f>_xlfn.RANK.AVG(Table2[[#This Row],[1Y Return vs Nifty Z-Score]],Table2[1Y Return vs Nifty Z-Score])</f>
        <v>542</v>
      </c>
      <c r="AT373">
        <f>_xlfn.RANK.AVG(Table2[[#This Row],[6M Return vs Nifty Z-Score]],Table2[6M Return vs Nifty Z-Score])</f>
        <v>442</v>
      </c>
      <c r="AU373">
        <f>_xlfn.RANK.AVG(Table2[[#This Row],[Sharpe Ratio Z-Score]],Table2[Sharpe Ratio Z-Score])</f>
        <v>129</v>
      </c>
      <c r="AV373">
        <f>(Table2[[#This Row],[Rank 1Y]]+Table2[[#This Row],[Rank 6M]]+Table2[[#This Row],[Rank Sharpe]])/3</f>
        <v>371</v>
      </c>
    </row>
    <row r="374" spans="1:48" x14ac:dyDescent="0.3">
      <c r="A374" t="s">
        <v>1987</v>
      </c>
      <c r="B374" t="s">
        <v>1988</v>
      </c>
      <c r="C374" t="s">
        <v>3137</v>
      </c>
      <c r="D374" t="s">
        <v>124</v>
      </c>
      <c r="E374">
        <v>3447.3976028699999</v>
      </c>
      <c r="F374">
        <v>638.95000000000005</v>
      </c>
      <c r="G374">
        <v>34.850181319983797</v>
      </c>
      <c r="H374">
        <f>(Table2[[#This Row],[1Y Return vs Nifty]]-AVERAGE(Table2[1Y Return vs Nifty]))/_xlfn.STDEV.P(Table2[1Y Return vs Nifty])</f>
        <v>0.16992331554620821</v>
      </c>
      <c r="I374">
        <v>-9.1740196968380694</v>
      </c>
      <c r="J374">
        <f>(Table2[[#This Row],[1M Return vs Nifty]]-AVERAGE(Table2[1M Return vs Nifty]))/_xlfn.STDEV.P(Table2[1M Return vs Nifty])</f>
        <v>-0.95670715814116869</v>
      </c>
      <c r="K374">
        <v>-5.59468229587723</v>
      </c>
      <c r="L374">
        <f>(Table2[[#This Row],[6M Return vs Nifty]]-AVERAGE(Table2[6M Return vs Nifty]))/_xlfn.STDEV.P(Table2[6M Return vs Nifty])</f>
        <v>-0.60058899309559444</v>
      </c>
      <c r="M374">
        <v>-2.9831882025706302</v>
      </c>
      <c r="N374">
        <f>(Table2[[#This Row],[1W Return vs Nifty]]-AVERAGE(Table2[1W Return vs Nifty]))/_xlfn.STDEV.P(Table2[1W Return vs Nifty])</f>
        <v>-1.0228963715878818</v>
      </c>
      <c r="O374">
        <v>672.54</v>
      </c>
      <c r="P374">
        <v>692.90854254735302</v>
      </c>
      <c r="Q374">
        <v>634.48269824695103</v>
      </c>
      <c r="R374">
        <v>18.3662155016649</v>
      </c>
      <c r="S374" s="1">
        <f>(Table2[[#This Row],[Close Price]]-Table2[[#This Row],[20D EMA]])/Table2[[#This Row],[20D EMA]]</f>
        <v>-4.9944984684925683E-2</v>
      </c>
      <c r="T374" s="1">
        <f>(Table2[[#This Row],[Close Price]]-Table2[[#This Row],[50D EMA]])/Table2[[#This Row],[50D EMA]]</f>
        <v>-7.7872531848119736E-2</v>
      </c>
      <c r="U374" s="1">
        <f>(Table2[[#This Row],[Close Price]]-Table2[[#This Row],[200D EMA]])/Table2[[#This Row],[200D EMA]]</f>
        <v>7.0408566937947732E-3</v>
      </c>
      <c r="V374">
        <v>0.30292170456007</v>
      </c>
      <c r="W374">
        <v>636.29999999999995</v>
      </c>
      <c r="X374">
        <v>652.45000000000005</v>
      </c>
      <c r="Y374">
        <v>636.29999999999995</v>
      </c>
      <c r="Z374">
        <v>672</v>
      </c>
      <c r="AA374">
        <v>636.29999999999995</v>
      </c>
      <c r="AB374">
        <v>672</v>
      </c>
      <c r="AC374" s="1">
        <f>(Table2[[#This Row],[Close Price]]/Table2[[#This Row],[Day Low]])-1</f>
        <v>4.1647021845043763E-3</v>
      </c>
      <c r="AD374" s="1">
        <f>(Table2[[#This Row],[Day High]]/Table2[[#This Row],[Close Price]])-1</f>
        <v>2.1128413803896962E-2</v>
      </c>
      <c r="AE374" s="1">
        <f>(Table2[[#This Row],[Close Price]]/Table2[[#This Row],[Current Week Low]])-1</f>
        <v>4.1647021845043763E-3</v>
      </c>
      <c r="AF374" s="1">
        <f>(Table2[[#This Row],[Current Week High]]/Table2[[#This Row],[Close Price]])-1</f>
        <v>5.1725487127318281E-2</v>
      </c>
      <c r="AG374" s="1">
        <f>(Table2[[#This Row],[Close Price]]/Table2[[#This Row],[Current Month Low]])-1</f>
        <v>4.1647021845043763E-3</v>
      </c>
      <c r="AH374" s="1">
        <f>(Table2[[#This Row],[Current Month High]]/Table2[[#This Row],[Close Price]])-1</f>
        <v>5.1725487127318281E-2</v>
      </c>
      <c r="AI374">
        <v>37.725956647624898</v>
      </c>
      <c r="AJ374">
        <v>76.505524861878399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-0.15</v>
      </c>
      <c r="AM374" t="s">
        <v>3174</v>
      </c>
      <c r="AN374">
        <v>-6.33</v>
      </c>
      <c r="AO374" t="s">
        <v>3174</v>
      </c>
      <c r="AP374">
        <v>6.4832745925198998E-2</v>
      </c>
      <c r="AQ374">
        <f>(Table2[[#This Row],[Sharpe Ratio]]-AVERAGE(Table2[Sharpe Ratio]))/_xlfn.STDEV.P(Table2[Sharpe Ratio])</f>
        <v>1.9675759553401111E-2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249</v>
      </c>
      <c r="AT374">
        <f>_xlfn.RANK.AVG(Table2[[#This Row],[6M Return vs Nifty Z-Score]],Table2[6M Return vs Nifty Z-Score])</f>
        <v>515</v>
      </c>
      <c r="AU374">
        <f>_xlfn.RANK.AVG(Table2[[#This Row],[Sharpe Ratio Z-Score]],Table2[Sharpe Ratio Z-Score])</f>
        <v>351</v>
      </c>
      <c r="AV374">
        <f>(Table2[[#This Row],[Rank 1Y]]+Table2[[#This Row],[Rank 6M]]+Table2[[#This Row],[Rank Sharpe]])/3</f>
        <v>371.66666666666669</v>
      </c>
    </row>
    <row r="375" spans="1:48" x14ac:dyDescent="0.3">
      <c r="A375" t="s">
        <v>1478</v>
      </c>
      <c r="B375" t="s">
        <v>1479</v>
      </c>
      <c r="C375" t="s">
        <v>3140</v>
      </c>
      <c r="D375" t="s">
        <v>124</v>
      </c>
      <c r="E375">
        <v>7189.1023937600003</v>
      </c>
      <c r="F375">
        <v>662.6</v>
      </c>
      <c r="G375">
        <v>-3.71971627654721</v>
      </c>
      <c r="H375">
        <f>(Table2[[#This Row],[1Y Return vs Nifty]]-AVERAGE(Table2[1Y Return vs Nifty]))/_xlfn.STDEV.P(Table2[1Y Return vs Nifty])</f>
        <v>-0.48319285453578242</v>
      </c>
      <c r="I375">
        <v>7.39728762425705</v>
      </c>
      <c r="J375">
        <f>(Table2[[#This Row],[1M Return vs Nifty]]-AVERAGE(Table2[1M Return vs Nifty]))/_xlfn.STDEV.P(Table2[1M Return vs Nifty])</f>
        <v>0.47442677807367917</v>
      </c>
      <c r="K375">
        <v>9.9679031799755808</v>
      </c>
      <c r="L375">
        <f>(Table2[[#This Row],[6M Return vs Nifty]]-AVERAGE(Table2[6M Return vs Nifty]))/_xlfn.STDEV.P(Table2[6M Return vs Nifty])</f>
        <v>-9.4466673639634055E-2</v>
      </c>
      <c r="M375">
        <v>1.22962807790108</v>
      </c>
      <c r="N375">
        <f>(Table2[[#This Row],[1W Return vs Nifty]]-AVERAGE(Table2[1W Return vs Nifty]))/_xlfn.STDEV.P(Table2[1W Return vs Nifty])</f>
        <v>-0.23543874059912959</v>
      </c>
      <c r="O375">
        <v>658.3</v>
      </c>
      <c r="P375">
        <v>638.83150086523801</v>
      </c>
      <c r="Q375">
        <v>593.67975752505697</v>
      </c>
      <c r="R375">
        <v>49.413323162649696</v>
      </c>
      <c r="S375" s="1">
        <f>(Table2[[#This Row],[Close Price]]-Table2[[#This Row],[20D EMA]])/Table2[[#This Row],[20D EMA]]</f>
        <v>6.5319763025977039E-3</v>
      </c>
      <c r="T375" s="1">
        <f>(Table2[[#This Row],[Close Price]]-Table2[[#This Row],[50D EMA]])/Table2[[#This Row],[50D EMA]]</f>
        <v>3.7206210248821141E-2</v>
      </c>
      <c r="U375" s="1">
        <f>(Table2[[#This Row],[Close Price]]-Table2[[#This Row],[200D EMA]])/Table2[[#This Row],[200D EMA]]</f>
        <v>0.11608993165315089</v>
      </c>
      <c r="V375">
        <v>0.46887374575881402</v>
      </c>
      <c r="W375">
        <v>657</v>
      </c>
      <c r="X375">
        <v>675.1</v>
      </c>
      <c r="Y375">
        <v>647.65</v>
      </c>
      <c r="Z375">
        <v>679.5</v>
      </c>
      <c r="AA375">
        <v>647.65</v>
      </c>
      <c r="AB375">
        <v>679.5</v>
      </c>
      <c r="AC375" s="1">
        <f>(Table2[[#This Row],[Close Price]]/Table2[[#This Row],[Day Low]])-1</f>
        <v>8.5235920852360092E-3</v>
      </c>
      <c r="AD375" s="1">
        <f>(Table2[[#This Row],[Day High]]/Table2[[#This Row],[Close Price]])-1</f>
        <v>1.8865076969514005E-2</v>
      </c>
      <c r="AE375" s="1">
        <f>(Table2[[#This Row],[Close Price]]/Table2[[#This Row],[Current Week Low]])-1</f>
        <v>2.3083455570138245E-2</v>
      </c>
      <c r="AF375" s="1">
        <f>(Table2[[#This Row],[Current Week High]]/Table2[[#This Row],[Close Price]])-1</f>
        <v>2.5505584062782916E-2</v>
      </c>
      <c r="AG375" s="1">
        <f>(Table2[[#This Row],[Close Price]]/Table2[[#This Row],[Current Month Low]])-1</f>
        <v>2.3083455570138245E-2</v>
      </c>
      <c r="AH375" s="1">
        <f>(Table2[[#This Row],[Current Month High]]/Table2[[#This Row],[Close Price]])-1</f>
        <v>2.5505584062782916E-2</v>
      </c>
      <c r="AI375">
        <v>27.0223362511319</v>
      </c>
      <c r="AJ375">
        <v>46.9831410825199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</v>
      </c>
      <c r="AM375">
        <v>0</v>
      </c>
      <c r="AN375">
        <v>-7.08</v>
      </c>
      <c r="AO375" t="s">
        <v>3174</v>
      </c>
      <c r="AP375">
        <v>8.0654075908000999E-2</v>
      </c>
      <c r="AQ375">
        <f>(Table2[[#This Row],[Sharpe Ratio]]-AVERAGE(Table2[Sharpe Ratio]))/_xlfn.STDEV.P(Table2[Sharpe Ratio])</f>
        <v>0.20376385615310155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-0.13490763454776533</v>
      </c>
      <c r="AS375">
        <f>_xlfn.RANK.AVG(Table2[[#This Row],[1Y Return vs Nifty Z-Score]],Table2[1Y Return vs Nifty Z-Score])</f>
        <v>471</v>
      </c>
      <c r="AT375">
        <f>_xlfn.RANK.AVG(Table2[[#This Row],[6M Return vs Nifty Z-Score]],Table2[6M Return vs Nifty Z-Score])</f>
        <v>357</v>
      </c>
      <c r="AU375">
        <f>_xlfn.RANK.AVG(Table2[[#This Row],[Sharpe Ratio Z-Score]],Table2[Sharpe Ratio Z-Score])</f>
        <v>288</v>
      </c>
      <c r="AV375">
        <f>(Table2[[#This Row],[Rank 1Y]]+Table2[[#This Row],[Rank 6M]]+Table2[[#This Row],[Rank Sharpe]])/3</f>
        <v>372</v>
      </c>
    </row>
    <row r="376" spans="1:48" x14ac:dyDescent="0.3">
      <c r="A376" t="s">
        <v>1916</v>
      </c>
      <c r="B376" t="s">
        <v>1917</v>
      </c>
      <c r="C376" t="s">
        <v>3140</v>
      </c>
      <c r="D376" t="s">
        <v>527</v>
      </c>
      <c r="E376">
        <v>3761.3481077199999</v>
      </c>
      <c r="F376">
        <v>4353.6499999999996</v>
      </c>
      <c r="G376">
        <v>-9.68700742032253</v>
      </c>
      <c r="H376">
        <f>(Table2[[#This Row],[1Y Return vs Nifty]]-AVERAGE(Table2[1Y Return vs Nifty]))/_xlfn.STDEV.P(Table2[1Y Return vs Nifty])</f>
        <v>-0.5842388665930518</v>
      </c>
      <c r="I376">
        <v>2.2869542950101298</v>
      </c>
      <c r="J376">
        <f>(Table2[[#This Row],[1M Return vs Nifty]]-AVERAGE(Table2[1M Return vs Nifty]))/_xlfn.STDEV.P(Table2[1M Return vs Nifty])</f>
        <v>3.3087340505892009E-2</v>
      </c>
      <c r="K376">
        <v>29.772761604942001</v>
      </c>
      <c r="L376">
        <f>(Table2[[#This Row],[6M Return vs Nifty]]-AVERAGE(Table2[6M Return vs Nifty]))/_xlfn.STDEV.P(Table2[6M Return vs Nifty])</f>
        <v>0.54962173301322259</v>
      </c>
      <c r="M376">
        <v>3.8393165703501801</v>
      </c>
      <c r="N376">
        <f>(Table2[[#This Row],[1W Return vs Nifty]]-AVERAGE(Table2[1W Return vs Nifty]))/_xlfn.STDEV.P(Table2[1W Return vs Nifty])</f>
        <v>0.25236300081753521</v>
      </c>
      <c r="O376">
        <v>4133.24</v>
      </c>
      <c r="P376">
        <v>4031.3013233480301</v>
      </c>
      <c r="Q376">
        <v>3666.7537585350101</v>
      </c>
      <c r="R376">
        <v>81.261449433034699</v>
      </c>
      <c r="S376" s="1">
        <f>(Table2[[#This Row],[Close Price]]-Table2[[#This Row],[20D EMA]])/Table2[[#This Row],[20D EMA]]</f>
        <v>5.3326204140093453E-2</v>
      </c>
      <c r="T376" s="1">
        <f>(Table2[[#This Row],[Close Price]]-Table2[[#This Row],[50D EMA]])/Table2[[#This Row],[50D EMA]]</f>
        <v>7.9961444406308035E-2</v>
      </c>
      <c r="U376" s="1">
        <f>(Table2[[#This Row],[Close Price]]-Table2[[#This Row],[200D EMA]])/Table2[[#This Row],[200D EMA]]</f>
        <v>0.18733088903669043</v>
      </c>
      <c r="V376">
        <v>0.65442487409142602</v>
      </c>
      <c r="W376">
        <v>4245.05</v>
      </c>
      <c r="X376">
        <v>4399.8999999999996</v>
      </c>
      <c r="Y376">
        <v>4199.8</v>
      </c>
      <c r="Z376">
        <v>4399.8999999999996</v>
      </c>
      <c r="AA376">
        <v>4199.8</v>
      </c>
      <c r="AB376">
        <v>4399.8999999999996</v>
      </c>
      <c r="AC376" s="1">
        <f>(Table2[[#This Row],[Close Price]]/Table2[[#This Row],[Day Low]])-1</f>
        <v>2.5582737541371525E-2</v>
      </c>
      <c r="AD376" s="1">
        <f>(Table2[[#This Row],[Day High]]/Table2[[#This Row],[Close Price]])-1</f>
        <v>1.0623270129661355E-2</v>
      </c>
      <c r="AE376" s="1">
        <f>(Table2[[#This Row],[Close Price]]/Table2[[#This Row],[Current Week Low]])-1</f>
        <v>3.6632696795085407E-2</v>
      </c>
      <c r="AF376" s="1">
        <f>(Table2[[#This Row],[Current Week High]]/Table2[[#This Row],[Close Price]])-1</f>
        <v>1.0623270129661355E-2</v>
      </c>
      <c r="AG376" s="1">
        <f>(Table2[[#This Row],[Close Price]]/Table2[[#This Row],[Current Month Low]])-1</f>
        <v>3.6632696795085407E-2</v>
      </c>
      <c r="AH376" s="1">
        <f>(Table2[[#This Row],[Current Month High]]/Table2[[#This Row],[Close Price]])-1</f>
        <v>1.0623270129661355E-2</v>
      </c>
      <c r="AI376">
        <v>1.06232701296613</v>
      </c>
      <c r="AJ376">
        <v>45.2960218929381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0.04</v>
      </c>
      <c r="AM376" t="s">
        <v>3176</v>
      </c>
      <c r="AN376">
        <v>12.06</v>
      </c>
      <c r="AO376" t="s">
        <v>3176</v>
      </c>
      <c r="AP376">
        <v>3.4700053635408998E-2</v>
      </c>
      <c r="AQ376">
        <f>(Table2[[#This Row],[Sharpe Ratio]]-AVERAGE(Table2[Sharpe Ratio]))/_xlfn.STDEV.P(Table2[Sharpe Ratio])</f>
        <v>-0.33093129908715885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-8.0098091343560884E-2</v>
      </c>
      <c r="AS376">
        <f>_xlfn.RANK.AVG(Table2[[#This Row],[1Y Return vs Nifty Z-Score]],Table2[1Y Return vs Nifty Z-Score])</f>
        <v>519</v>
      </c>
      <c r="AT376">
        <f>_xlfn.RANK.AVG(Table2[[#This Row],[6M Return vs Nifty Z-Score]],Table2[6M Return vs Nifty Z-Score])</f>
        <v>179</v>
      </c>
      <c r="AU376">
        <f>_xlfn.RANK.AVG(Table2[[#This Row],[Sharpe Ratio Z-Score]],Table2[Sharpe Ratio Z-Score])</f>
        <v>430</v>
      </c>
      <c r="AV376">
        <f>(Table2[[#This Row],[Rank 1Y]]+Table2[[#This Row],[Rank 6M]]+Table2[[#This Row],[Rank Sharpe]])/3</f>
        <v>376</v>
      </c>
    </row>
    <row r="377" spans="1:48" x14ac:dyDescent="0.3">
      <c r="A377" t="s">
        <v>139</v>
      </c>
      <c r="B377" t="s">
        <v>140</v>
      </c>
      <c r="C377" t="s">
        <v>3142</v>
      </c>
      <c r="D377" t="s">
        <v>141</v>
      </c>
      <c r="E377">
        <v>201552.25566105</v>
      </c>
      <c r="F377">
        <v>814.25</v>
      </c>
      <c r="G377">
        <v>30.163007540983699</v>
      </c>
      <c r="H377">
        <f>(Table2[[#This Row],[1Y Return vs Nifty]]-AVERAGE(Table2[1Y Return vs Nifty]))/_xlfn.STDEV.P(Table2[1Y Return vs Nifty])</f>
        <v>9.0553932223691791E-2</v>
      </c>
      <c r="I377">
        <v>-1.49653950986982</v>
      </c>
      <c r="J377">
        <f>(Table2[[#This Row],[1M Return vs Nifty]]-AVERAGE(Table2[1M Return vs Nifty]))/_xlfn.STDEV.P(Table2[1M Return vs Nifty])</f>
        <v>-0.29366336640601765</v>
      </c>
      <c r="K377">
        <v>-22.335086739094699</v>
      </c>
      <c r="L377">
        <f>(Table2[[#This Row],[6M Return vs Nifty]]-AVERAGE(Table2[6M Return vs Nifty]))/_xlfn.STDEV.P(Table2[6M Return vs Nifty])</f>
        <v>-1.1450160318147375</v>
      </c>
      <c r="M377">
        <v>2.2205793483728402</v>
      </c>
      <c r="N377">
        <f>(Table2[[#This Row],[1W Return vs Nifty]]-AVERAGE(Table2[1W Return vs Nifty]))/_xlfn.STDEV.P(Table2[1W Return vs Nifty])</f>
        <v>-5.0210596782800467E-2</v>
      </c>
      <c r="O377">
        <v>842.1</v>
      </c>
      <c r="P377">
        <v>842.48034760405301</v>
      </c>
      <c r="Q377">
        <v>789.06576795924502</v>
      </c>
      <c r="R377">
        <v>29.173786905679101</v>
      </c>
      <c r="S377" s="1">
        <f>(Table2[[#This Row],[Close Price]]-Table2[[#This Row],[20D EMA]])/Table2[[#This Row],[20D EMA]]</f>
        <v>-3.3072081700510653E-2</v>
      </c>
      <c r="T377" s="1">
        <f>(Table2[[#This Row],[Close Price]]-Table2[[#This Row],[50D EMA]])/Table2[[#This Row],[50D EMA]]</f>
        <v>-3.350861261552019E-2</v>
      </c>
      <c r="U377" s="1">
        <f>(Table2[[#This Row],[Close Price]]-Table2[[#This Row],[200D EMA]])/Table2[[#This Row],[200D EMA]]</f>
        <v>3.1916518322533206E-2</v>
      </c>
      <c r="V377">
        <v>0.73898273091137201</v>
      </c>
      <c r="W377">
        <v>809.55</v>
      </c>
      <c r="X377">
        <v>841</v>
      </c>
      <c r="Y377">
        <v>809.55</v>
      </c>
      <c r="Z377">
        <v>859.25</v>
      </c>
      <c r="AA377">
        <v>809.55</v>
      </c>
      <c r="AB377">
        <v>859.25</v>
      </c>
      <c r="AC377" s="1">
        <f>(Table2[[#This Row],[Close Price]]/Table2[[#This Row],[Day Low]])-1</f>
        <v>5.8056945216478084E-3</v>
      </c>
      <c r="AD377" s="1">
        <f>(Table2[[#This Row],[Day High]]/Table2[[#This Row],[Close Price]])-1</f>
        <v>3.2852318084126475E-2</v>
      </c>
      <c r="AE377" s="1">
        <f>(Table2[[#This Row],[Close Price]]/Table2[[#This Row],[Current Week Low]])-1</f>
        <v>5.8056945216478084E-3</v>
      </c>
      <c r="AF377" s="1">
        <f>(Table2[[#This Row],[Current Week High]]/Table2[[#This Row],[Close Price]])-1</f>
        <v>5.5265581823764176E-2</v>
      </c>
      <c r="AG377" s="1">
        <f>(Table2[[#This Row],[Close Price]]/Table2[[#This Row],[Current Month Low]])-1</f>
        <v>5.8056945216478084E-3</v>
      </c>
      <c r="AH377" s="1">
        <f>(Table2[[#This Row],[Current Month High]]/Table2[[#This Row],[Close Price]])-1</f>
        <v>5.5265581823764176E-2</v>
      </c>
      <c r="AI377">
        <v>18.8332821614983</v>
      </c>
      <c r="AJ377">
        <v>58.8625499951224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0.03</v>
      </c>
      <c r="AM377" t="s">
        <v>3176</v>
      </c>
      <c r="AN377">
        <v>-5.38</v>
      </c>
      <c r="AO377" t="s">
        <v>3174</v>
      </c>
      <c r="AP377">
        <v>0.119284788825699</v>
      </c>
      <c r="AQ377">
        <f>(Table2[[#This Row],[Sharpe Ratio]]-AVERAGE(Table2[Sharpe Ratio]))/_xlfn.STDEV.P(Table2[Sharpe Ratio])</f>
        <v>0.65324910290787708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267</v>
      </c>
      <c r="AT377">
        <f>_xlfn.RANK.AVG(Table2[[#This Row],[6M Return vs Nifty Z-Score]],Table2[6M Return vs Nifty Z-Score])</f>
        <v>680</v>
      </c>
      <c r="AU377">
        <f>_xlfn.RANK.AVG(Table2[[#This Row],[Sharpe Ratio Z-Score]],Table2[Sharpe Ratio Z-Score])</f>
        <v>185</v>
      </c>
      <c r="AV377">
        <f>(Table2[[#This Row],[Rank 1Y]]+Table2[[#This Row],[Rank 6M]]+Table2[[#This Row],[Rank Sharpe]])/3</f>
        <v>377.33333333333331</v>
      </c>
    </row>
    <row r="378" spans="1:48" x14ac:dyDescent="0.3">
      <c r="A378" t="s">
        <v>551</v>
      </c>
      <c r="B378" t="s">
        <v>552</v>
      </c>
      <c r="C378" t="s">
        <v>3129</v>
      </c>
      <c r="D378" t="s">
        <v>553</v>
      </c>
      <c r="E378">
        <v>38207.375979999997</v>
      </c>
      <c r="F378">
        <v>694.6</v>
      </c>
      <c r="G378">
        <v>27.8880052089016</v>
      </c>
      <c r="H378">
        <f>(Table2[[#This Row],[1Y Return vs Nifty]]-AVERAGE(Table2[1Y Return vs Nifty]))/_xlfn.STDEV.P(Table2[1Y Return vs Nifty])</f>
        <v>5.2030604378748409E-2</v>
      </c>
      <c r="I378">
        <v>-2.3231166394198</v>
      </c>
      <c r="J378">
        <f>(Table2[[#This Row],[1M Return vs Nifty]]-AVERAGE(Table2[1M Return vs Nifty]))/_xlfn.STDEV.P(Table2[1M Return vs Nifty])</f>
        <v>-0.36504835481258457</v>
      </c>
      <c r="K378">
        <v>-2.07571842441974</v>
      </c>
      <c r="L378">
        <f>(Table2[[#This Row],[6M Return vs Nifty]]-AVERAGE(Table2[6M Return vs Nifty]))/_xlfn.STDEV.P(Table2[6M Return vs Nifty])</f>
        <v>-0.48614617384378939</v>
      </c>
      <c r="M378">
        <v>5.7877305079799699</v>
      </c>
      <c r="N378">
        <f>(Table2[[#This Row],[1W Return vs Nifty]]-AVERAGE(Table2[1W Return vs Nifty]))/_xlfn.STDEV.P(Table2[1W Return vs Nifty])</f>
        <v>0.61655961452308838</v>
      </c>
      <c r="O378">
        <v>687.72</v>
      </c>
      <c r="P378">
        <v>700.35699481308097</v>
      </c>
      <c r="Q378">
        <v>638.986064478304</v>
      </c>
      <c r="R378">
        <v>57.230486653445901</v>
      </c>
      <c r="S378" s="1">
        <f>(Table2[[#This Row],[Close Price]]-Table2[[#This Row],[20D EMA]])/Table2[[#This Row],[20D EMA]]</f>
        <v>1.0004071424416908E-2</v>
      </c>
      <c r="T378" s="1">
        <f>(Table2[[#This Row],[Close Price]]-Table2[[#This Row],[50D EMA]])/Table2[[#This Row],[50D EMA]]</f>
        <v>-8.2200861213893375E-3</v>
      </c>
      <c r="U378" s="1">
        <f>(Table2[[#This Row],[Close Price]]-Table2[[#This Row],[200D EMA]])/Table2[[#This Row],[200D EMA]]</f>
        <v>8.7034661025200383E-2</v>
      </c>
      <c r="V378">
        <v>0.90812761306160406</v>
      </c>
      <c r="W378">
        <v>691.55</v>
      </c>
      <c r="X378">
        <v>716</v>
      </c>
      <c r="Y378">
        <v>670.1</v>
      </c>
      <c r="Z378">
        <v>719.5</v>
      </c>
      <c r="AA378">
        <v>670.1</v>
      </c>
      <c r="AB378">
        <v>719.5</v>
      </c>
      <c r="AC378" s="1">
        <f>(Table2[[#This Row],[Close Price]]/Table2[[#This Row],[Day Low]])-1</f>
        <v>4.4103824741523745E-3</v>
      </c>
      <c r="AD378" s="1">
        <f>(Table2[[#This Row],[Day High]]/Table2[[#This Row],[Close Price]])-1</f>
        <v>3.0809098761877207E-2</v>
      </c>
      <c r="AE378" s="1">
        <f>(Table2[[#This Row],[Close Price]]/Table2[[#This Row],[Current Week Low]])-1</f>
        <v>3.6561707207879435E-2</v>
      </c>
      <c r="AF378" s="1">
        <f>(Table2[[#This Row],[Current Week High]]/Table2[[#This Row],[Close Price]])-1</f>
        <v>3.5847970054707634E-2</v>
      </c>
      <c r="AG378" s="1">
        <f>(Table2[[#This Row],[Close Price]]/Table2[[#This Row],[Current Month Low]])-1</f>
        <v>3.6561707207879435E-2</v>
      </c>
      <c r="AH378" s="1">
        <f>(Table2[[#This Row],[Current Month High]]/Table2[[#This Row],[Close Price]])-1</f>
        <v>3.5847970054707634E-2</v>
      </c>
      <c r="AI378">
        <v>19.025338324215301</v>
      </c>
      <c r="AJ378">
        <v>60.787037037037003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-0.08</v>
      </c>
      <c r="AM378" t="s">
        <v>3174</v>
      </c>
      <c r="AN378">
        <v>2.31</v>
      </c>
      <c r="AO378" t="s">
        <v>3176</v>
      </c>
      <c r="AP378">
        <v>5.0392881474778002E-2</v>
      </c>
      <c r="AQ378">
        <f>(Table2[[#This Row],[Sharpe Ratio]]-AVERAGE(Table2[Sharpe Ratio]))/_xlfn.STDEV.P(Table2[Sharpe Ratio])</f>
        <v>-0.14833838114938352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277</v>
      </c>
      <c r="AT378">
        <f>_xlfn.RANK.AVG(Table2[[#This Row],[6M Return vs Nifty Z-Score]],Table2[6M Return vs Nifty Z-Score])</f>
        <v>485</v>
      </c>
      <c r="AU378">
        <f>_xlfn.RANK.AVG(Table2[[#This Row],[Sharpe Ratio Z-Score]],Table2[Sharpe Ratio Z-Score])</f>
        <v>377</v>
      </c>
      <c r="AV378">
        <f>(Table2[[#This Row],[Rank 1Y]]+Table2[[#This Row],[Rank 6M]]+Table2[[#This Row],[Rank Sharpe]])/3</f>
        <v>379.66666666666669</v>
      </c>
    </row>
    <row r="379" spans="1:48" x14ac:dyDescent="0.3">
      <c r="A379" t="s">
        <v>1161</v>
      </c>
      <c r="B379" t="s">
        <v>1162</v>
      </c>
      <c r="C379" t="s">
        <v>3140</v>
      </c>
      <c r="D379" t="s">
        <v>124</v>
      </c>
      <c r="E379">
        <v>10694.920840950001</v>
      </c>
      <c r="F379">
        <v>350.95</v>
      </c>
      <c r="G379">
        <v>-29.581973839325499</v>
      </c>
      <c r="H379">
        <f>(Table2[[#This Row],[1Y Return vs Nifty]]-AVERAGE(Table2[1Y Return vs Nifty]))/_xlfn.STDEV.P(Table2[1Y Return vs Nifty])</f>
        <v>-0.92112657128474629</v>
      </c>
      <c r="I379">
        <v>-8.4904969417310401</v>
      </c>
      <c r="J379">
        <f>(Table2[[#This Row],[1M Return vs Nifty]]-AVERAGE(Table2[1M Return vs Nifty]))/_xlfn.STDEV.P(Table2[1M Return vs Nifty])</f>
        <v>-0.89767665487100812</v>
      </c>
      <c r="K379">
        <v>3.5114405202643399</v>
      </c>
      <c r="L379">
        <f>(Table2[[#This Row],[6M Return vs Nifty]]-AVERAGE(Table2[6M Return vs Nifty]))/_xlfn.STDEV.P(Table2[6M Return vs Nifty])</f>
        <v>-0.30444205734976165</v>
      </c>
      <c r="M379">
        <v>1.9785536469600999</v>
      </c>
      <c r="N379">
        <f>(Table2[[#This Row],[1W Return vs Nifty]]-AVERAGE(Table2[1W Return vs Nifty]))/_xlfn.STDEV.P(Table2[1W Return vs Nifty])</f>
        <v>-9.5449926671529378E-2</v>
      </c>
      <c r="O379">
        <v>342.07</v>
      </c>
      <c r="P379">
        <v>351.98454086364802</v>
      </c>
      <c r="Q379">
        <v>339.13778592032799</v>
      </c>
      <c r="R379">
        <v>65.292094029621396</v>
      </c>
      <c r="S379" s="1">
        <f>(Table2[[#This Row],[Close Price]]-Table2[[#This Row],[20D EMA]])/Table2[[#This Row],[20D EMA]]</f>
        <v>2.5959598912503275E-2</v>
      </c>
      <c r="T379" s="1">
        <f>(Table2[[#This Row],[Close Price]]-Table2[[#This Row],[50D EMA]])/Table2[[#This Row],[50D EMA]]</f>
        <v>-2.9391656267335727E-3</v>
      </c>
      <c r="U379" s="1">
        <f>(Table2[[#This Row],[Close Price]]-Table2[[#This Row],[200D EMA]])/Table2[[#This Row],[200D EMA]]</f>
        <v>3.4830132677834344E-2</v>
      </c>
      <c r="V379">
        <v>1.0205548052617399</v>
      </c>
      <c r="W379">
        <v>335.35</v>
      </c>
      <c r="X379">
        <v>354.9</v>
      </c>
      <c r="Y379">
        <v>326.95</v>
      </c>
      <c r="Z379">
        <v>354.9</v>
      </c>
      <c r="AA379">
        <v>326.95</v>
      </c>
      <c r="AB379">
        <v>354.9</v>
      </c>
      <c r="AC379" s="1">
        <f>(Table2[[#This Row],[Close Price]]/Table2[[#This Row],[Day Low]])-1</f>
        <v>4.651856269569099E-2</v>
      </c>
      <c r="AD379" s="1">
        <f>(Table2[[#This Row],[Day High]]/Table2[[#This Row],[Close Price]])-1</f>
        <v>1.1255164553355179E-2</v>
      </c>
      <c r="AE379" s="1">
        <f>(Table2[[#This Row],[Close Price]]/Table2[[#This Row],[Current Week Low]])-1</f>
        <v>7.3405719528979896E-2</v>
      </c>
      <c r="AF379" s="1">
        <f>(Table2[[#This Row],[Current Week High]]/Table2[[#This Row],[Close Price]])-1</f>
        <v>1.1255164553355179E-2</v>
      </c>
      <c r="AG379" s="1">
        <f>(Table2[[#This Row],[Close Price]]/Table2[[#This Row],[Current Month Low]])-1</f>
        <v>7.3405719528979896E-2</v>
      </c>
      <c r="AH379" s="1">
        <f>(Table2[[#This Row],[Current Month High]]/Table2[[#This Row],[Close Price]])-1</f>
        <v>1.1255164553355179E-2</v>
      </c>
      <c r="AI379">
        <v>21.8977062259581</v>
      </c>
      <c r="AJ379">
        <v>38.825158227848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-0.04</v>
      </c>
      <c r="AM379" t="s">
        <v>3174</v>
      </c>
      <c r="AN379">
        <v>5.64</v>
      </c>
      <c r="AO379" t="s">
        <v>3176</v>
      </c>
      <c r="AP379">
        <v>0.18434858067676199</v>
      </c>
      <c r="AQ379">
        <f>(Table2[[#This Row],[Sharpe Ratio]]-AVERAGE(Table2[Sharpe Ratio]))/_xlfn.STDEV.P(Table2[Sharpe Ratio])</f>
        <v>1.4102947882226362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650</v>
      </c>
      <c r="AT379">
        <f>_xlfn.RANK.AVG(Table2[[#This Row],[6M Return vs Nifty Z-Score]],Table2[6M Return vs Nifty Z-Score])</f>
        <v>428</v>
      </c>
      <c r="AU379">
        <f>_xlfn.RANK.AVG(Table2[[#This Row],[Sharpe Ratio Z-Score]],Table2[Sharpe Ratio Z-Score])</f>
        <v>62</v>
      </c>
      <c r="AV379">
        <f>(Table2[[#This Row],[Rank 1Y]]+Table2[[#This Row],[Rank 6M]]+Table2[[#This Row],[Rank Sharpe]])/3</f>
        <v>380</v>
      </c>
    </row>
    <row r="380" spans="1:48" x14ac:dyDescent="0.3">
      <c r="A380" t="s">
        <v>104</v>
      </c>
      <c r="B380" t="s">
        <v>105</v>
      </c>
      <c r="C380" t="s">
        <v>3135</v>
      </c>
      <c r="D380" t="s">
        <v>106</v>
      </c>
      <c r="E380">
        <v>295152.77162573999</v>
      </c>
      <c r="F380">
        <v>1863.3</v>
      </c>
      <c r="G380">
        <v>58.475039215208298</v>
      </c>
      <c r="H380">
        <f>(Table2[[#This Row],[1Y Return vs Nifty]]-AVERAGE(Table2[1Y Return vs Nifty]))/_xlfn.STDEV.P(Table2[1Y Return vs Nifty])</f>
        <v>0.56997044215947834</v>
      </c>
      <c r="I380">
        <v>1.3901491257631999</v>
      </c>
      <c r="J380">
        <f>(Table2[[#This Row],[1M Return vs Nifty]]-AVERAGE(Table2[1M Return vs Nifty]))/_xlfn.STDEV.P(Table2[1M Return vs Nifty])</f>
        <v>-4.4362693279213397E-2</v>
      </c>
      <c r="K380">
        <v>-13.0520948187985</v>
      </c>
      <c r="L380">
        <f>(Table2[[#This Row],[6M Return vs Nifty]]-AVERAGE(Table2[6M Return vs Nifty]))/_xlfn.STDEV.P(Table2[6M Return vs Nifty])</f>
        <v>-0.84311700549412616</v>
      </c>
      <c r="M380">
        <v>4.3185955032853602</v>
      </c>
      <c r="N380">
        <f>(Table2[[#This Row],[1W Return vs Nifty]]-AVERAGE(Table2[1W Return vs Nifty]))/_xlfn.STDEV.P(Table2[1W Return vs Nifty])</f>
        <v>0.34194959277537279</v>
      </c>
      <c r="O380">
        <v>1869.07</v>
      </c>
      <c r="P380">
        <v>1839.3530653304999</v>
      </c>
      <c r="Q380">
        <v>1701.5770054945699</v>
      </c>
      <c r="R380">
        <v>46.504830103318703</v>
      </c>
      <c r="S380" s="1">
        <f>(Table2[[#This Row],[Close Price]]-Table2[[#This Row],[20D EMA]])/Table2[[#This Row],[20D EMA]]</f>
        <v>-3.0870967914524241E-3</v>
      </c>
      <c r="T380" s="1">
        <f>(Table2[[#This Row],[Close Price]]-Table2[[#This Row],[50D EMA]])/Table2[[#This Row],[50D EMA]]</f>
        <v>1.3019215897627123E-2</v>
      </c>
      <c r="U380" s="1">
        <f>(Table2[[#This Row],[Close Price]]-Table2[[#This Row],[200D EMA]])/Table2[[#This Row],[200D EMA]]</f>
        <v>9.5043006565797256E-2</v>
      </c>
      <c r="V380">
        <v>0.56350606888584298</v>
      </c>
      <c r="W380">
        <v>1852.3</v>
      </c>
      <c r="X380">
        <v>1929.45</v>
      </c>
      <c r="Y380">
        <v>1839.1</v>
      </c>
      <c r="Z380">
        <v>1960</v>
      </c>
      <c r="AA380">
        <v>1839.1</v>
      </c>
      <c r="AB380">
        <v>1960</v>
      </c>
      <c r="AC380" s="1">
        <f>(Table2[[#This Row],[Close Price]]/Table2[[#This Row],[Day Low]])-1</f>
        <v>5.9385628677859348E-3</v>
      </c>
      <c r="AD380" s="1">
        <f>(Table2[[#This Row],[Day High]]/Table2[[#This Row],[Close Price]])-1</f>
        <v>3.5501529544356814E-2</v>
      </c>
      <c r="AE380" s="1">
        <f>(Table2[[#This Row],[Close Price]]/Table2[[#This Row],[Current Week Low]])-1</f>
        <v>1.3158610189766717E-2</v>
      </c>
      <c r="AF380" s="1">
        <f>(Table2[[#This Row],[Current Week High]]/Table2[[#This Row],[Close Price]])-1</f>
        <v>5.1897171684645471E-2</v>
      </c>
      <c r="AG380" s="1">
        <f>(Table2[[#This Row],[Close Price]]/Table2[[#This Row],[Current Month Low]])-1</f>
        <v>1.3158610189766717E-2</v>
      </c>
      <c r="AH380" s="1">
        <f>(Table2[[#This Row],[Current Month High]]/Table2[[#This Row],[Close Price]])-1</f>
        <v>5.1897171684645471E-2</v>
      </c>
      <c r="AI380">
        <v>16.680083722427899</v>
      </c>
      <c r="AJ380">
        <v>128.471583593893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</v>
      </c>
      <c r="AM380" t="s">
        <v>3175</v>
      </c>
      <c r="AN380">
        <v>-3</v>
      </c>
      <c r="AO380" t="s">
        <v>3174</v>
      </c>
      <c r="AP380">
        <v>4.8827144959238997E-2</v>
      </c>
      <c r="AQ380">
        <f>(Table2[[#This Row],[Sharpe Ratio]]-AVERAGE(Table2[Sharpe Ratio]))/_xlfn.STDEV.P(Table2[Sharpe Ratio])</f>
        <v>-0.16655641055876544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-0.14211607439725388</v>
      </c>
      <c r="AS380">
        <f>_xlfn.RANK.AVG(Table2[[#This Row],[1Y Return vs Nifty Z-Score]],Table2[1Y Return vs Nifty Z-Score])</f>
        <v>159</v>
      </c>
      <c r="AT380">
        <f>_xlfn.RANK.AVG(Table2[[#This Row],[6M Return vs Nifty Z-Score]],Table2[6M Return vs Nifty Z-Score])</f>
        <v>598</v>
      </c>
      <c r="AU380">
        <f>_xlfn.RANK.AVG(Table2[[#This Row],[Sharpe Ratio Z-Score]],Table2[Sharpe Ratio Z-Score])</f>
        <v>385</v>
      </c>
      <c r="AV380">
        <f>(Table2[[#This Row],[Rank 1Y]]+Table2[[#This Row],[Rank 6M]]+Table2[[#This Row],[Rank Sharpe]])/3</f>
        <v>380.66666666666669</v>
      </c>
    </row>
    <row r="381" spans="1:48" x14ac:dyDescent="0.3">
      <c r="A381" t="s">
        <v>1300</v>
      </c>
      <c r="B381" t="s">
        <v>1301</v>
      </c>
      <c r="C381" t="s">
        <v>3133</v>
      </c>
      <c r="D381" t="s">
        <v>54</v>
      </c>
      <c r="E381">
        <v>8837.1960766249995</v>
      </c>
      <c r="F381">
        <v>509.45</v>
      </c>
      <c r="G381">
        <v>-3.4910833058217099</v>
      </c>
      <c r="H381">
        <f>(Table2[[#This Row],[1Y Return vs Nifty]]-AVERAGE(Table2[1Y Return vs Nifty]))/_xlfn.STDEV.P(Table2[1Y Return vs Nifty])</f>
        <v>-0.47932134075172361</v>
      </c>
      <c r="I381">
        <v>-12.575174258187999</v>
      </c>
      <c r="J381">
        <f>(Table2[[#This Row],[1M Return vs Nifty]]-AVERAGE(Table2[1M Return vs Nifty]))/_xlfn.STDEV.P(Table2[1M Return vs Nifty])</f>
        <v>-1.2504382211613758</v>
      </c>
      <c r="K381">
        <v>37.902869505357401</v>
      </c>
      <c r="L381">
        <f>(Table2[[#This Row],[6M Return vs Nifty]]-AVERAGE(Table2[6M Return vs Nifty]))/_xlfn.STDEV.P(Table2[6M Return vs Nifty])</f>
        <v>0.8140269678869595</v>
      </c>
      <c r="M381">
        <v>-0.68568185696802997</v>
      </c>
      <c r="N381">
        <f>(Table2[[#This Row],[1W Return vs Nifty]]-AVERAGE(Table2[1W Return vs Nifty]))/_xlfn.STDEV.P(Table2[1W Return vs Nifty])</f>
        <v>-0.59344756973144919</v>
      </c>
      <c r="O381">
        <v>478.38</v>
      </c>
      <c r="P381">
        <v>457.58313934864202</v>
      </c>
      <c r="Q381">
        <v>397.42252140185099</v>
      </c>
      <c r="R381">
        <v>68.392533835814902</v>
      </c>
      <c r="S381" s="1">
        <f>(Table2[[#This Row],[Close Price]]-Table2[[#This Row],[20D EMA]])/Table2[[#This Row],[20D EMA]]</f>
        <v>6.494836740666414E-2</v>
      </c>
      <c r="T381" s="1">
        <f>(Table2[[#This Row],[Close Price]]-Table2[[#This Row],[50D EMA]])/Table2[[#This Row],[50D EMA]]</f>
        <v>0.11334958872214812</v>
      </c>
      <c r="U381" s="1">
        <f>(Table2[[#This Row],[Close Price]]-Table2[[#This Row],[200D EMA]])/Table2[[#This Row],[200D EMA]]</f>
        <v>0.28188507838707311</v>
      </c>
      <c r="V381">
        <v>0.74835757944743397</v>
      </c>
      <c r="W381">
        <v>478</v>
      </c>
      <c r="X381">
        <v>516.70000000000005</v>
      </c>
      <c r="Y381">
        <v>460.5</v>
      </c>
      <c r="Z381">
        <v>516.70000000000005</v>
      </c>
      <c r="AA381">
        <v>460.5</v>
      </c>
      <c r="AB381">
        <v>516.70000000000005</v>
      </c>
      <c r="AC381" s="1">
        <f>(Table2[[#This Row],[Close Price]]/Table2[[#This Row],[Day Low]])-1</f>
        <v>6.5794979079497828E-2</v>
      </c>
      <c r="AD381" s="1">
        <f>(Table2[[#This Row],[Day High]]/Table2[[#This Row],[Close Price]])-1</f>
        <v>1.4231033467465126E-2</v>
      </c>
      <c r="AE381" s="1">
        <f>(Table2[[#This Row],[Close Price]]/Table2[[#This Row],[Current Week Low]])-1</f>
        <v>0.10629750271444083</v>
      </c>
      <c r="AF381" s="1">
        <f>(Table2[[#This Row],[Current Week High]]/Table2[[#This Row],[Close Price]])-1</f>
        <v>1.4231033467465126E-2</v>
      </c>
      <c r="AG381" s="1">
        <f>(Table2[[#This Row],[Close Price]]/Table2[[#This Row],[Current Month Low]])-1</f>
        <v>0.10629750271444083</v>
      </c>
      <c r="AH381" s="1">
        <f>(Table2[[#This Row],[Current Month High]]/Table2[[#This Row],[Close Price]])-1</f>
        <v>1.4231033467465126E-2</v>
      </c>
      <c r="AI381">
        <v>5.7022278928255901</v>
      </c>
      <c r="AJ381">
        <v>59.452269170579001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0.09</v>
      </c>
      <c r="AM381" t="s">
        <v>3176</v>
      </c>
      <c r="AN381">
        <v>6.32</v>
      </c>
      <c r="AO381" t="s">
        <v>3176</v>
      </c>
      <c r="AQ381">
        <f>(Table2[[#This Row],[Sharpe Ratio]]-AVERAGE(Table2[Sharpe Ratio]))/_xlfn.STDEV.P(Table2[Sharpe Ratio])</f>
        <v>-0.73468160532523463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-2.243861769082824</v>
      </c>
      <c r="AS381">
        <f>_xlfn.RANK.AVG(Table2[[#This Row],[1Y Return vs Nifty Z-Score]],Table2[1Y Return vs Nifty Z-Score])</f>
        <v>468</v>
      </c>
      <c r="AT381">
        <f>_xlfn.RANK.AVG(Table2[[#This Row],[6M Return vs Nifty Z-Score]],Table2[6M Return vs Nifty Z-Score])</f>
        <v>131</v>
      </c>
      <c r="AU381">
        <f>_xlfn.RANK.AVG(Table2[[#This Row],[Sharpe Ratio Z-Score]],Table2[Sharpe Ratio Z-Score])</f>
        <v>544</v>
      </c>
      <c r="AV381">
        <f>(Table2[[#This Row],[Rank 1Y]]+Table2[[#This Row],[Rank 6M]]+Table2[[#This Row],[Rank Sharpe]])/3</f>
        <v>381</v>
      </c>
    </row>
    <row r="382" spans="1:48" x14ac:dyDescent="0.3">
      <c r="A382" t="s">
        <v>437</v>
      </c>
      <c r="B382" t="s">
        <v>438</v>
      </c>
      <c r="C382" t="s">
        <v>3129</v>
      </c>
      <c r="D382" t="s">
        <v>34</v>
      </c>
      <c r="E382">
        <v>51382.480498008001</v>
      </c>
      <c r="F382">
        <v>59.19</v>
      </c>
      <c r="G382">
        <v>27.415385912852599</v>
      </c>
      <c r="H382">
        <f>(Table2[[#This Row],[1Y Return vs Nifty]]-AVERAGE(Table2[1Y Return vs Nifty]))/_xlfn.STDEV.P(Table2[1Y Return vs Nifty])</f>
        <v>4.4027593642984052E-2</v>
      </c>
      <c r="I382">
        <v>-3.3335265776554799</v>
      </c>
      <c r="J382">
        <f>(Table2[[#This Row],[1M Return vs Nifty]]-AVERAGE(Table2[1M Return vs Nifty]))/_xlfn.STDEV.P(Table2[1M Return vs Nifty])</f>
        <v>-0.45230954212138819</v>
      </c>
      <c r="K382">
        <v>-19.589992407692399</v>
      </c>
      <c r="L382">
        <f>(Table2[[#This Row],[6M Return vs Nifty]]-AVERAGE(Table2[6M Return vs Nifty]))/_xlfn.STDEV.P(Table2[6M Return vs Nifty])</f>
        <v>-1.055740794593359</v>
      </c>
      <c r="M382">
        <v>-0.41367916320791498</v>
      </c>
      <c r="N382">
        <f>(Table2[[#This Row],[1W Return vs Nifty]]-AVERAGE(Table2[1W Return vs Nifty]))/_xlfn.STDEV.P(Table2[1W Return vs Nifty])</f>
        <v>-0.54260495458020974</v>
      </c>
      <c r="O382">
        <v>60.54</v>
      </c>
      <c r="P382">
        <v>61.388822291551598</v>
      </c>
      <c r="Q382">
        <v>57.757564413981797</v>
      </c>
      <c r="R382">
        <v>32.011653694472898</v>
      </c>
      <c r="S382" s="1">
        <f>(Table2[[#This Row],[Close Price]]-Table2[[#This Row],[20D EMA]])/Table2[[#This Row],[20D EMA]]</f>
        <v>-2.2299306243805772E-2</v>
      </c>
      <c r="T382" s="1">
        <f>(Table2[[#This Row],[Close Price]]-Table2[[#This Row],[50D EMA]])/Table2[[#This Row],[50D EMA]]</f>
        <v>-3.581795853826316E-2</v>
      </c>
      <c r="U382" s="1">
        <f>(Table2[[#This Row],[Close Price]]-Table2[[#This Row],[200D EMA]])/Table2[[#This Row],[200D EMA]]</f>
        <v>2.4800830861757057E-2</v>
      </c>
      <c r="V382">
        <v>0.356303362925942</v>
      </c>
      <c r="W382">
        <v>58.8</v>
      </c>
      <c r="X382">
        <v>61.26</v>
      </c>
      <c r="Y382">
        <v>58.8</v>
      </c>
      <c r="Z382">
        <v>61.26</v>
      </c>
      <c r="AA382">
        <v>58.8</v>
      </c>
      <c r="AB382">
        <v>61.26</v>
      </c>
      <c r="AC382" s="1">
        <f>(Table2[[#This Row],[Close Price]]/Table2[[#This Row],[Day Low]])-1</f>
        <v>6.6326530612244028E-3</v>
      </c>
      <c r="AD382" s="1">
        <f>(Table2[[#This Row],[Day High]]/Table2[[#This Row],[Close Price]])-1</f>
        <v>3.4972123669538835E-2</v>
      </c>
      <c r="AE382" s="1">
        <f>(Table2[[#This Row],[Close Price]]/Table2[[#This Row],[Current Week Low]])-1</f>
        <v>6.6326530612244028E-3</v>
      </c>
      <c r="AF382" s="1">
        <f>(Table2[[#This Row],[Current Week High]]/Table2[[#This Row],[Close Price]])-1</f>
        <v>3.4972123669538835E-2</v>
      </c>
      <c r="AG382" s="1">
        <f>(Table2[[#This Row],[Close Price]]/Table2[[#This Row],[Current Month Low]])-1</f>
        <v>6.6326530612244028E-3</v>
      </c>
      <c r="AH382" s="1">
        <f>(Table2[[#This Row],[Current Month High]]/Table2[[#This Row],[Close Price]])-1</f>
        <v>3.4972123669538835E-2</v>
      </c>
      <c r="AI382">
        <v>29.9205946950498</v>
      </c>
      <c r="AJ382">
        <v>61.721311475409799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-7.0000000000000007E-2</v>
      </c>
      <c r="AM382" t="s">
        <v>3174</v>
      </c>
      <c r="AN382">
        <v>-2.4900000000000002</v>
      </c>
      <c r="AO382" t="s">
        <v>3174</v>
      </c>
      <c r="AP382">
        <v>0.109354549900699</v>
      </c>
      <c r="AQ382">
        <f>(Table2[[#This Row],[Sharpe Ratio]]-AVERAGE(Table2[Sharpe Ratio]))/_xlfn.STDEV.P(Table2[Sharpe Ratio])</f>
        <v>0.537706428273658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279</v>
      </c>
      <c r="AT382">
        <f>_xlfn.RANK.AVG(Table2[[#This Row],[6M Return vs Nifty Z-Score]],Table2[6M Return vs Nifty Z-Score])</f>
        <v>657</v>
      </c>
      <c r="AU382">
        <f>_xlfn.RANK.AVG(Table2[[#This Row],[Sharpe Ratio Z-Score]],Table2[Sharpe Ratio Z-Score])</f>
        <v>207</v>
      </c>
      <c r="AV382">
        <f>(Table2[[#This Row],[Rank 1Y]]+Table2[[#This Row],[Rank 6M]]+Table2[[#This Row],[Rank Sharpe]])/3</f>
        <v>381</v>
      </c>
    </row>
    <row r="383" spans="1:48" x14ac:dyDescent="0.3">
      <c r="A383" t="s">
        <v>1659</v>
      </c>
      <c r="B383" t="s">
        <v>1660</v>
      </c>
      <c r="C383" t="s">
        <v>3141</v>
      </c>
      <c r="D383" t="s">
        <v>75</v>
      </c>
      <c r="E383">
        <v>5277.8879999999999</v>
      </c>
      <c r="F383">
        <v>749.7</v>
      </c>
      <c r="G383">
        <v>53.642859072361901</v>
      </c>
      <c r="H383">
        <f>(Table2[[#This Row],[1Y Return vs Nifty]]-AVERAGE(Table2[1Y Return vs Nifty]))/_xlfn.STDEV.P(Table2[1Y Return vs Nifty])</f>
        <v>0.4881456206093705</v>
      </c>
      <c r="I383">
        <v>-17.628233366380201</v>
      </c>
      <c r="J383">
        <f>(Table2[[#This Row],[1M Return vs Nifty]]-AVERAGE(Table2[1M Return vs Nifty]))/_xlfn.STDEV.P(Table2[1M Return vs Nifty])</f>
        <v>-1.6868313331416014</v>
      </c>
      <c r="K383">
        <v>-28.1697532684537</v>
      </c>
      <c r="L383">
        <f>(Table2[[#This Row],[6M Return vs Nifty]]-AVERAGE(Table2[6M Return vs Nifty]))/_xlfn.STDEV.P(Table2[6M Return vs Nifty])</f>
        <v>-1.3347695250034657</v>
      </c>
      <c r="M383">
        <v>-4.3997468740684296</v>
      </c>
      <c r="N383">
        <f>(Table2[[#This Row],[1W Return vs Nifty]]-AVERAGE(Table2[1W Return vs Nifty]))/_xlfn.STDEV.P(Table2[1W Return vs Nifty])</f>
        <v>-1.2876788499468315</v>
      </c>
      <c r="O383">
        <v>807.13</v>
      </c>
      <c r="P383">
        <v>841.88869605254899</v>
      </c>
      <c r="Q383">
        <v>787.51747960329101</v>
      </c>
      <c r="R383">
        <v>22.5656801852064</v>
      </c>
      <c r="S383" s="1">
        <f>(Table2[[#This Row],[Close Price]]-Table2[[#This Row],[20D EMA]])/Table2[[#This Row],[20D EMA]]</f>
        <v>-7.1153345805508347E-2</v>
      </c>
      <c r="T383" s="1">
        <f>(Table2[[#This Row],[Close Price]]-Table2[[#This Row],[50D EMA]])/Table2[[#This Row],[50D EMA]]</f>
        <v>-0.10950223762927767</v>
      </c>
      <c r="U383" s="1">
        <f>(Table2[[#This Row],[Close Price]]-Table2[[#This Row],[200D EMA]])/Table2[[#This Row],[200D EMA]]</f>
        <v>-4.8021130429182823E-2</v>
      </c>
      <c r="V383">
        <v>0.73277580457806402</v>
      </c>
      <c r="W383">
        <v>744.1</v>
      </c>
      <c r="X383">
        <v>762.5</v>
      </c>
      <c r="Y383">
        <v>744.1</v>
      </c>
      <c r="Z383">
        <v>822.8</v>
      </c>
      <c r="AA383">
        <v>744.1</v>
      </c>
      <c r="AB383">
        <v>822.8</v>
      </c>
      <c r="AC383" s="1">
        <f>(Table2[[#This Row],[Close Price]]/Table2[[#This Row],[Day Low]])-1</f>
        <v>7.5258701787395132E-3</v>
      </c>
      <c r="AD383" s="1">
        <f>(Table2[[#This Row],[Day High]]/Table2[[#This Row],[Close Price]])-1</f>
        <v>1.7073496065092675E-2</v>
      </c>
      <c r="AE383" s="1">
        <f>(Table2[[#This Row],[Close Price]]/Table2[[#This Row],[Current Week Low]])-1</f>
        <v>7.5258701787395132E-3</v>
      </c>
      <c r="AF383" s="1">
        <f>(Table2[[#This Row],[Current Week High]]/Table2[[#This Row],[Close Price]])-1</f>
        <v>9.7505668934240175E-2</v>
      </c>
      <c r="AG383" s="1">
        <f>(Table2[[#This Row],[Close Price]]/Table2[[#This Row],[Current Month Low]])-1</f>
        <v>7.5258701787395132E-3</v>
      </c>
      <c r="AH383" s="1">
        <f>(Table2[[#This Row],[Current Month High]]/Table2[[#This Row],[Close Price]])-1</f>
        <v>9.7505668934240175E-2</v>
      </c>
      <c r="AI383">
        <v>55.395491529945197</v>
      </c>
      <c r="AJ383">
        <v>90.134415419731098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-0.3</v>
      </c>
      <c r="AM383" t="s">
        <v>3174</v>
      </c>
      <c r="AN383">
        <v>-7.93</v>
      </c>
      <c r="AO383" t="s">
        <v>3174</v>
      </c>
      <c r="AP383">
        <v>8.7469948580595994E-2</v>
      </c>
      <c r="AQ383">
        <f>(Table2[[#This Row],[Sharpe Ratio]]-AVERAGE(Table2[Sharpe Ratio]))/_xlfn.STDEV.P(Table2[Sharpe Ratio])</f>
        <v>0.28306951682308473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172</v>
      </c>
      <c r="AT383">
        <f>_xlfn.RANK.AVG(Table2[[#This Row],[6M Return vs Nifty Z-Score]],Table2[6M Return vs Nifty Z-Score])</f>
        <v>713</v>
      </c>
      <c r="AU383">
        <f>_xlfn.RANK.AVG(Table2[[#This Row],[Sharpe Ratio Z-Score]],Table2[Sharpe Ratio Z-Score])</f>
        <v>259</v>
      </c>
      <c r="AV383">
        <f>(Table2[[#This Row],[Rank 1Y]]+Table2[[#This Row],[Rank 6M]]+Table2[[#This Row],[Rank Sharpe]])/3</f>
        <v>381.33333333333331</v>
      </c>
    </row>
    <row r="384" spans="1:48" x14ac:dyDescent="0.3">
      <c r="A384" t="s">
        <v>685</v>
      </c>
      <c r="B384" t="s">
        <v>686</v>
      </c>
      <c r="C384" t="s">
        <v>3143</v>
      </c>
      <c r="D384" t="s">
        <v>267</v>
      </c>
      <c r="E384">
        <v>26866.519240199999</v>
      </c>
      <c r="F384">
        <v>538.25</v>
      </c>
      <c r="G384">
        <v>-7.4190216428383096</v>
      </c>
      <c r="H384">
        <f>(Table2[[#This Row],[1Y Return vs Nifty]]-AVERAGE(Table2[1Y Return vs Nifty]))/_xlfn.STDEV.P(Table2[1Y Return vs Nifty])</f>
        <v>-0.54583435226724386</v>
      </c>
      <c r="I384">
        <v>0.60950173938876295</v>
      </c>
      <c r="J384">
        <f>(Table2[[#This Row],[1M Return vs Nifty]]-AVERAGE(Table2[1M Return vs Nifty]))/_xlfn.STDEV.P(Table2[1M Return vs Nifty])</f>
        <v>-0.111781089740649</v>
      </c>
      <c r="K384">
        <v>38.270785635745803</v>
      </c>
      <c r="L384">
        <f>(Table2[[#This Row],[6M Return vs Nifty]]-AVERAGE(Table2[6M Return vs Nifty]))/_xlfn.STDEV.P(Table2[6M Return vs Nifty])</f>
        <v>0.82599223969647773</v>
      </c>
      <c r="M384">
        <v>-0.92320619569016205</v>
      </c>
      <c r="N384">
        <f>(Table2[[#This Row],[1W Return vs Nifty]]-AVERAGE(Table2[1W Return vs Nifty]))/_xlfn.STDEV.P(Table2[1W Return vs Nifty])</f>
        <v>-0.63784550703038045</v>
      </c>
      <c r="O384">
        <v>522.25</v>
      </c>
      <c r="P384">
        <v>508.50450304847902</v>
      </c>
      <c r="Q384">
        <v>453.82498713236703</v>
      </c>
      <c r="R384">
        <v>63.826914282926197</v>
      </c>
      <c r="S384" s="1">
        <f>(Table2[[#This Row],[Close Price]]-Table2[[#This Row],[20D EMA]])/Table2[[#This Row],[20D EMA]]</f>
        <v>3.0636668262326472E-2</v>
      </c>
      <c r="T384" s="1">
        <f>(Table2[[#This Row],[Close Price]]-Table2[[#This Row],[50D EMA]])/Table2[[#This Row],[50D EMA]]</f>
        <v>5.8496034495657448E-2</v>
      </c>
      <c r="U384" s="1">
        <f>(Table2[[#This Row],[Close Price]]-Table2[[#This Row],[200D EMA]])/Table2[[#This Row],[200D EMA]]</f>
        <v>0.18602989095223341</v>
      </c>
      <c r="V384">
        <v>0.70976447561978595</v>
      </c>
      <c r="W384">
        <v>519.20000000000005</v>
      </c>
      <c r="X384">
        <v>548.29999999999995</v>
      </c>
      <c r="Y384">
        <v>501.35</v>
      </c>
      <c r="Z384">
        <v>548.29999999999995</v>
      </c>
      <c r="AA384">
        <v>501.35</v>
      </c>
      <c r="AB384">
        <v>548.29999999999995</v>
      </c>
      <c r="AC384" s="1">
        <f>(Table2[[#This Row],[Close Price]]/Table2[[#This Row],[Day Low]])-1</f>
        <v>3.6691063174113969E-2</v>
      </c>
      <c r="AD384" s="1">
        <f>(Table2[[#This Row],[Day High]]/Table2[[#This Row],[Close Price]])-1</f>
        <v>1.8671620993961913E-2</v>
      </c>
      <c r="AE384" s="1">
        <f>(Table2[[#This Row],[Close Price]]/Table2[[#This Row],[Current Week Low]])-1</f>
        <v>7.3601276553306061E-2</v>
      </c>
      <c r="AF384" s="1">
        <f>(Table2[[#This Row],[Current Week High]]/Table2[[#This Row],[Close Price]])-1</f>
        <v>1.8671620993961913E-2</v>
      </c>
      <c r="AG384" s="1">
        <f>(Table2[[#This Row],[Close Price]]/Table2[[#This Row],[Current Month Low]])-1</f>
        <v>7.3601276553306061E-2</v>
      </c>
      <c r="AH384" s="1">
        <f>(Table2[[#This Row],[Current Month High]]/Table2[[#This Row],[Close Price]])-1</f>
        <v>1.8671620993961913E-2</v>
      </c>
      <c r="AI384">
        <v>5.4064096609382304</v>
      </c>
      <c r="AJ384">
        <v>60.145789943469197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0.11</v>
      </c>
      <c r="AM384" t="s">
        <v>3176</v>
      </c>
      <c r="AN384">
        <v>-1.01</v>
      </c>
      <c r="AO384" t="s">
        <v>3174</v>
      </c>
      <c r="AP384">
        <v>4.1486845049440004E-3</v>
      </c>
      <c r="AQ384">
        <f>(Table2[[#This Row],[Sharpe Ratio]]-AVERAGE(Table2[Sharpe Ratio]))/_xlfn.STDEV.P(Table2[Sharpe Ratio])</f>
        <v>-0.68640984595114973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-1.1558785552929454</v>
      </c>
      <c r="AS384">
        <f>_xlfn.RANK.AVG(Table2[[#This Row],[1Y Return vs Nifty Z-Score]],Table2[1Y Return vs Nifty Z-Score])</f>
        <v>502</v>
      </c>
      <c r="AT384">
        <f>_xlfn.RANK.AVG(Table2[[#This Row],[6M Return vs Nifty Z-Score]],Table2[6M Return vs Nifty Z-Score])</f>
        <v>129</v>
      </c>
      <c r="AU384">
        <f>_xlfn.RANK.AVG(Table2[[#This Row],[Sharpe Ratio Z-Score]],Table2[Sharpe Ratio Z-Score])</f>
        <v>516</v>
      </c>
      <c r="AV384">
        <f>(Table2[[#This Row],[Rank 1Y]]+Table2[[#This Row],[Rank 6M]]+Table2[[#This Row],[Rank Sharpe]])/3</f>
        <v>382.33333333333331</v>
      </c>
    </row>
    <row r="385" spans="1:48" x14ac:dyDescent="0.3">
      <c r="A385" t="s">
        <v>1234</v>
      </c>
      <c r="B385" t="s">
        <v>1235</v>
      </c>
      <c r="C385" t="s">
        <v>3146</v>
      </c>
      <c r="D385" t="s">
        <v>1236</v>
      </c>
      <c r="E385">
        <v>9705.7640673000005</v>
      </c>
      <c r="F385">
        <v>504.7</v>
      </c>
      <c r="G385">
        <v>2.3375406085437702</v>
      </c>
      <c r="H385">
        <f>(Table2[[#This Row],[1Y Return vs Nifty]]-AVERAGE(Table2[1Y Return vs Nifty]))/_xlfn.STDEV.P(Table2[1Y Return vs Nifty])</f>
        <v>-0.38062342437091723</v>
      </c>
      <c r="I385">
        <v>-3.42301846146486</v>
      </c>
      <c r="J385">
        <f>(Table2[[#This Row],[1M Return vs Nifty]]-AVERAGE(Table2[1M Return vs Nifty]))/_xlfn.STDEV.P(Table2[1M Return vs Nifty])</f>
        <v>-0.46003825473613535</v>
      </c>
      <c r="K385">
        <v>20.390306405279599</v>
      </c>
      <c r="L385">
        <f>(Table2[[#This Row],[6M Return vs Nifty]]-AVERAGE(Table2[6M Return vs Nifty]))/_xlfn.STDEV.P(Table2[6M Return vs Nifty])</f>
        <v>0.24448798803152302</v>
      </c>
      <c r="M385">
        <v>-2.3232905819095899</v>
      </c>
      <c r="N385">
        <f>(Table2[[#This Row],[1W Return vs Nifty]]-AVERAGE(Table2[1W Return vs Nifty]))/_xlfn.STDEV.P(Table2[1W Return vs Nifty])</f>
        <v>-0.89954861975981659</v>
      </c>
      <c r="O385">
        <v>511.78</v>
      </c>
      <c r="P385">
        <v>513.47033376678303</v>
      </c>
      <c r="Q385">
        <v>455.61443224991302</v>
      </c>
      <c r="R385">
        <v>43.023260018496998</v>
      </c>
      <c r="S385" s="1">
        <f>(Table2[[#This Row],[Close Price]]-Table2[[#This Row],[20D EMA]])/Table2[[#This Row],[20D EMA]]</f>
        <v>-1.383406932666377E-2</v>
      </c>
      <c r="T385" s="1">
        <f>(Table2[[#This Row],[Close Price]]-Table2[[#This Row],[50D EMA]])/Table2[[#This Row],[50D EMA]]</f>
        <v>-1.7080507266007901E-2</v>
      </c>
      <c r="U385" s="1">
        <f>(Table2[[#This Row],[Close Price]]-Table2[[#This Row],[200D EMA]])/Table2[[#This Row],[200D EMA]]</f>
        <v>0.10773488343574379</v>
      </c>
      <c r="V385">
        <v>0.476071143779835</v>
      </c>
      <c r="W385">
        <v>497.05</v>
      </c>
      <c r="X385">
        <v>508.75</v>
      </c>
      <c r="Y385">
        <v>489.8</v>
      </c>
      <c r="Z385">
        <v>514.79999999999995</v>
      </c>
      <c r="AA385">
        <v>489.8</v>
      </c>
      <c r="AB385">
        <v>514.79999999999995</v>
      </c>
      <c r="AC385" s="1">
        <f>(Table2[[#This Row],[Close Price]]/Table2[[#This Row],[Day Low]])-1</f>
        <v>1.5390805753948245E-2</v>
      </c>
      <c r="AD385" s="1">
        <f>(Table2[[#This Row],[Day High]]/Table2[[#This Row],[Close Price]])-1</f>
        <v>8.0245690509213041E-3</v>
      </c>
      <c r="AE385" s="1">
        <f>(Table2[[#This Row],[Close Price]]/Table2[[#This Row],[Current Week Low]])-1</f>
        <v>3.0420579828501326E-2</v>
      </c>
      <c r="AF385" s="1">
        <f>(Table2[[#This Row],[Current Week High]]/Table2[[#This Row],[Close Price]])-1</f>
        <v>2.0011888250445642E-2</v>
      </c>
      <c r="AG385" s="1">
        <f>(Table2[[#This Row],[Close Price]]/Table2[[#This Row],[Current Month Low]])-1</f>
        <v>3.0420579828501326E-2</v>
      </c>
      <c r="AH385" s="1">
        <f>(Table2[[#This Row],[Current Month High]]/Table2[[#This Row],[Close Price]])-1</f>
        <v>2.0011888250445642E-2</v>
      </c>
      <c r="AI385">
        <v>15.197146819893</v>
      </c>
      <c r="AJ385">
        <v>63.016795865633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-0.11</v>
      </c>
      <c r="AM385" t="s">
        <v>3174</v>
      </c>
      <c r="AN385">
        <v>-5.24</v>
      </c>
      <c r="AO385" t="s">
        <v>3174</v>
      </c>
      <c r="AP385">
        <v>2.0815283061625001E-2</v>
      </c>
      <c r="AQ385">
        <f>(Table2[[#This Row],[Sharpe Ratio]]-AVERAGE(Table2[Sharpe Ratio]))/_xlfn.STDEV.P(Table2[Sharpe Ratio])</f>
        <v>-0.49248667966703774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423</v>
      </c>
      <c r="AT385">
        <f>_xlfn.RANK.AVG(Table2[[#This Row],[6M Return vs Nifty Z-Score]],Table2[6M Return vs Nifty Z-Score])</f>
        <v>251</v>
      </c>
      <c r="AU385">
        <f>_xlfn.RANK.AVG(Table2[[#This Row],[Sharpe Ratio Z-Score]],Table2[Sharpe Ratio Z-Score])</f>
        <v>474</v>
      </c>
      <c r="AV385">
        <f>(Table2[[#This Row],[Rank 1Y]]+Table2[[#This Row],[Rank 6M]]+Table2[[#This Row],[Rank Sharpe]])/3</f>
        <v>382.66666666666669</v>
      </c>
    </row>
    <row r="386" spans="1:48" x14ac:dyDescent="0.3">
      <c r="A386" t="s">
        <v>1779</v>
      </c>
      <c r="B386" t="s">
        <v>1780</v>
      </c>
      <c r="C386" t="s">
        <v>3133</v>
      </c>
      <c r="D386" t="s">
        <v>274</v>
      </c>
      <c r="E386">
        <v>4492.5426928899997</v>
      </c>
      <c r="F386">
        <v>523.29999999999995</v>
      </c>
      <c r="G386">
        <v>14.995893810456099</v>
      </c>
      <c r="H386">
        <f>(Table2[[#This Row],[1Y Return vs Nifty]]-AVERAGE(Table2[1Y Return vs Nifty]))/_xlfn.STDEV.P(Table2[1Y Return vs Nifty])</f>
        <v>-0.16627556041595418</v>
      </c>
      <c r="I386">
        <v>13.3873268207915</v>
      </c>
      <c r="J386">
        <f>(Table2[[#This Row],[1M Return vs Nifty]]-AVERAGE(Table2[1M Return vs Nifty]))/_xlfn.STDEV.P(Table2[1M Return vs Nifty])</f>
        <v>0.99173951673158811</v>
      </c>
      <c r="K386">
        <v>19.205168976102598</v>
      </c>
      <c r="L386">
        <f>(Table2[[#This Row],[6M Return vs Nifty]]-AVERAGE(Table2[6M Return vs Nifty]))/_xlfn.STDEV.P(Table2[6M Return vs Nifty])</f>
        <v>0.20594525967447488</v>
      </c>
      <c r="M386">
        <v>-0.75164933360175301</v>
      </c>
      <c r="N386">
        <f>(Table2[[#This Row],[1W Return vs Nifty]]-AVERAGE(Table2[1W Return vs Nifty]))/_xlfn.STDEV.P(Table2[1W Return vs Nifty])</f>
        <v>-0.60577817933175226</v>
      </c>
      <c r="O386">
        <v>501.3</v>
      </c>
      <c r="P386">
        <v>473.25732664823698</v>
      </c>
      <c r="Q386">
        <v>428.33036132387599</v>
      </c>
      <c r="R386">
        <v>67.190265637716195</v>
      </c>
      <c r="S386" s="1">
        <f>(Table2[[#This Row],[Close Price]]-Table2[[#This Row],[20D EMA]])/Table2[[#This Row],[20D EMA]]</f>
        <v>4.3885896668661363E-2</v>
      </c>
      <c r="T386" s="1">
        <f>(Table2[[#This Row],[Close Price]]-Table2[[#This Row],[50D EMA]])/Table2[[#This Row],[50D EMA]]</f>
        <v>0.10574093740118412</v>
      </c>
      <c r="U386" s="1">
        <f>(Table2[[#This Row],[Close Price]]-Table2[[#This Row],[200D EMA]])/Table2[[#This Row],[200D EMA]]</f>
        <v>0.22172053921789123</v>
      </c>
      <c r="V386">
        <v>1.3122638577038801</v>
      </c>
      <c r="W386">
        <v>518.25</v>
      </c>
      <c r="X386">
        <v>538.95000000000005</v>
      </c>
      <c r="Y386">
        <v>509.1</v>
      </c>
      <c r="Z386">
        <v>538.95000000000005</v>
      </c>
      <c r="AA386">
        <v>509.1</v>
      </c>
      <c r="AB386">
        <v>538.95000000000005</v>
      </c>
      <c r="AC386" s="1">
        <f>(Table2[[#This Row],[Close Price]]/Table2[[#This Row],[Day Low]])-1</f>
        <v>9.7443318861551997E-3</v>
      </c>
      <c r="AD386" s="1">
        <f>(Table2[[#This Row],[Day High]]/Table2[[#This Row],[Close Price]])-1</f>
        <v>2.9906363462641083E-2</v>
      </c>
      <c r="AE386" s="1">
        <f>(Table2[[#This Row],[Close Price]]/Table2[[#This Row],[Current Week Low]])-1</f>
        <v>2.7892359065016636E-2</v>
      </c>
      <c r="AF386" s="1">
        <f>(Table2[[#This Row],[Current Week High]]/Table2[[#This Row],[Close Price]])-1</f>
        <v>2.9906363462641083E-2</v>
      </c>
      <c r="AG386" s="1">
        <f>(Table2[[#This Row],[Close Price]]/Table2[[#This Row],[Current Month Low]])-1</f>
        <v>2.7892359065016636E-2</v>
      </c>
      <c r="AH386" s="1">
        <f>(Table2[[#This Row],[Current Month High]]/Table2[[#This Row],[Close Price]])-1</f>
        <v>2.9906363462641083E-2</v>
      </c>
      <c r="AI386">
        <v>3.9461112172749901</v>
      </c>
      <c r="AJ386">
        <v>52.077884335948802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7.0000000000000007E-2</v>
      </c>
      <c r="AM386" t="s">
        <v>3176</v>
      </c>
      <c r="AN386">
        <v>5.94</v>
      </c>
      <c r="AO386" t="s">
        <v>3176</v>
      </c>
      <c r="AQ386">
        <f>(Table2[[#This Row],[Sharpe Ratio]]-AVERAGE(Table2[Sharpe Ratio]))/_xlfn.STDEV.P(Table2[Sharpe Ratio])</f>
        <v>-0.73468160532523463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-0.30905056866687808</v>
      </c>
      <c r="AS386">
        <f>_xlfn.RANK.AVG(Table2[[#This Row],[1Y Return vs Nifty Z-Score]],Table2[1Y Return vs Nifty Z-Score])</f>
        <v>347</v>
      </c>
      <c r="AT386">
        <f>_xlfn.RANK.AVG(Table2[[#This Row],[6M Return vs Nifty Z-Score]],Table2[6M Return vs Nifty Z-Score])</f>
        <v>262</v>
      </c>
      <c r="AU386">
        <f>_xlfn.RANK.AVG(Table2[[#This Row],[Sharpe Ratio Z-Score]],Table2[Sharpe Ratio Z-Score])</f>
        <v>544</v>
      </c>
      <c r="AV386">
        <f>(Table2[[#This Row],[Rank 1Y]]+Table2[[#This Row],[Rank 6M]]+Table2[[#This Row],[Rank Sharpe]])/3</f>
        <v>384.33333333333331</v>
      </c>
    </row>
    <row r="387" spans="1:48" x14ac:dyDescent="0.3">
      <c r="A387" t="s">
        <v>1451</v>
      </c>
      <c r="B387" t="s">
        <v>1452</v>
      </c>
      <c r="C387" t="s">
        <v>624</v>
      </c>
      <c r="D387" t="s">
        <v>624</v>
      </c>
      <c r="E387">
        <v>7452.3905867550002</v>
      </c>
      <c r="F387">
        <v>531.54999999999995</v>
      </c>
      <c r="G387">
        <v>19.0246923633599</v>
      </c>
      <c r="H387">
        <f>(Table2[[#This Row],[1Y Return vs Nifty]]-AVERAGE(Table2[1Y Return vs Nifty]))/_xlfn.STDEV.P(Table2[1Y Return vs Nifty])</f>
        <v>-9.8054651238817694E-2</v>
      </c>
      <c r="I387">
        <v>-10.005192614029101</v>
      </c>
      <c r="J387">
        <f>(Table2[[#This Row],[1M Return vs Nifty]]-AVERAGE(Table2[1M Return vs Nifty]))/_xlfn.STDEV.P(Table2[1M Return vs Nifty])</f>
        <v>-1.0284890487069498</v>
      </c>
      <c r="K387">
        <v>-5.9868895966376998</v>
      </c>
      <c r="L387">
        <f>(Table2[[#This Row],[6M Return vs Nifty]]-AVERAGE(Table2[6M Return vs Nifty]))/_xlfn.STDEV.P(Table2[6M Return vs Nifty])</f>
        <v>-0.61334425597119158</v>
      </c>
      <c r="M387">
        <v>-3.2851017361693899</v>
      </c>
      <c r="N387">
        <f>(Table2[[#This Row],[1W Return vs Nifty]]-AVERAGE(Table2[1W Return vs Nifty]))/_xlfn.STDEV.P(Table2[1W Return vs Nifty])</f>
        <v>-1.0793299068059194</v>
      </c>
      <c r="O387">
        <v>558.85</v>
      </c>
      <c r="P387">
        <v>546.73337552841099</v>
      </c>
      <c r="Q387">
        <v>508.53978354092101</v>
      </c>
      <c r="R387">
        <v>31.6491361770127</v>
      </c>
      <c r="S387" s="1">
        <f>(Table2[[#This Row],[Close Price]]-Table2[[#This Row],[20D EMA]])/Table2[[#This Row],[20D EMA]]</f>
        <v>-4.8850317616534071E-2</v>
      </c>
      <c r="T387" s="1">
        <f>(Table2[[#This Row],[Close Price]]-Table2[[#This Row],[50D EMA]])/Table2[[#This Row],[50D EMA]]</f>
        <v>-2.7771078569579718E-2</v>
      </c>
      <c r="U387" s="1">
        <f>(Table2[[#This Row],[Close Price]]-Table2[[#This Row],[200D EMA]])/Table2[[#This Row],[200D EMA]]</f>
        <v>4.5247623104058228E-2</v>
      </c>
      <c r="V387">
        <v>1.5027171535936601</v>
      </c>
      <c r="W387">
        <v>527.35</v>
      </c>
      <c r="X387">
        <v>548.20000000000005</v>
      </c>
      <c r="Y387">
        <v>527.35</v>
      </c>
      <c r="Z387">
        <v>558</v>
      </c>
      <c r="AA387">
        <v>527.35</v>
      </c>
      <c r="AB387">
        <v>558</v>
      </c>
      <c r="AC387" s="1">
        <f>(Table2[[#This Row],[Close Price]]/Table2[[#This Row],[Day Low]])-1</f>
        <v>7.9643500521473509E-3</v>
      </c>
      <c r="AD387" s="1">
        <f>(Table2[[#This Row],[Day High]]/Table2[[#This Row],[Close Price]])-1</f>
        <v>3.1323487912708226E-2</v>
      </c>
      <c r="AE387" s="1">
        <f>(Table2[[#This Row],[Close Price]]/Table2[[#This Row],[Current Week Low]])-1</f>
        <v>7.9643500521473509E-3</v>
      </c>
      <c r="AF387" s="1">
        <f>(Table2[[#This Row],[Current Week High]]/Table2[[#This Row],[Close Price]])-1</f>
        <v>4.9760135452920684E-2</v>
      </c>
      <c r="AG387" s="1">
        <f>(Table2[[#This Row],[Close Price]]/Table2[[#This Row],[Current Month Low]])-1</f>
        <v>7.9643500521473509E-3</v>
      </c>
      <c r="AH387" s="1">
        <f>(Table2[[#This Row],[Current Month High]]/Table2[[#This Row],[Close Price]])-1</f>
        <v>4.9760135452920684E-2</v>
      </c>
      <c r="AI387">
        <v>25.293951650832401</v>
      </c>
      <c r="AJ387">
        <v>48.685314685314601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-0.08</v>
      </c>
      <c r="AM387" t="s">
        <v>3174</v>
      </c>
      <c r="AN387">
        <v>-8.66</v>
      </c>
      <c r="AO387" t="s">
        <v>3174</v>
      </c>
      <c r="AP387">
        <v>7.7342885856449994E-2</v>
      </c>
      <c r="AQ387">
        <f>(Table2[[#This Row],[Sharpe Ratio]]-AVERAGE(Table2[Sharpe Ratio]))/_xlfn.STDEV.P(Table2[Sharpe Ratio])</f>
        <v>0.16523671117019062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-2.6539811515526877</v>
      </c>
      <c r="AS387">
        <f>_xlfn.RANK.AVG(Table2[[#This Row],[1Y Return vs Nifty Z-Score]],Table2[1Y Return vs Nifty Z-Score])</f>
        <v>331</v>
      </c>
      <c r="AT387">
        <f>_xlfn.RANK.AVG(Table2[[#This Row],[6M Return vs Nifty Z-Score]],Table2[6M Return vs Nifty Z-Score])</f>
        <v>520</v>
      </c>
      <c r="AU387">
        <f>_xlfn.RANK.AVG(Table2[[#This Row],[Sharpe Ratio Z-Score]],Table2[Sharpe Ratio Z-Score])</f>
        <v>303</v>
      </c>
      <c r="AV387">
        <f>(Table2[[#This Row],[Rank 1Y]]+Table2[[#This Row],[Rank 6M]]+Table2[[#This Row],[Rank Sharpe]])/3</f>
        <v>384.66666666666669</v>
      </c>
    </row>
    <row r="388" spans="1:48" x14ac:dyDescent="0.3">
      <c r="A388" t="s">
        <v>974</v>
      </c>
      <c r="B388" t="s">
        <v>975</v>
      </c>
      <c r="C388" t="s">
        <v>3140</v>
      </c>
      <c r="D388" t="s">
        <v>86</v>
      </c>
      <c r="E388">
        <v>15329.53039158</v>
      </c>
      <c r="F388">
        <v>2738.2</v>
      </c>
      <c r="G388">
        <v>-5.0463891304738997</v>
      </c>
      <c r="H388">
        <f>(Table2[[#This Row],[1Y Return vs Nifty]]-AVERAGE(Table2[1Y Return vs Nifty]))/_xlfn.STDEV.P(Table2[1Y Return vs Nifty])</f>
        <v>-0.50565782196640041</v>
      </c>
      <c r="I388">
        <v>-11.7128467496744</v>
      </c>
      <c r="J388">
        <f>(Table2[[#This Row],[1M Return vs Nifty]]-AVERAGE(Table2[1M Return vs Nifty]))/_xlfn.STDEV.P(Table2[1M Return vs Nifty])</f>
        <v>-1.1759657527162095</v>
      </c>
      <c r="K388">
        <v>-6.6413612419163002</v>
      </c>
      <c r="L388">
        <f>(Table2[[#This Row],[6M Return vs Nifty]]-AVERAGE(Table2[6M Return vs Nifty]))/_xlfn.STDEV.P(Table2[6M Return vs Nifty])</f>
        <v>-0.63462881101126034</v>
      </c>
      <c r="M388">
        <v>1.9630176167305899</v>
      </c>
      <c r="N388">
        <f>(Table2[[#This Row],[1W Return vs Nifty]]-AVERAGE(Table2[1W Return vs Nifty]))/_xlfn.STDEV.P(Table2[1W Return vs Nifty])</f>
        <v>-9.8353914110100929E-2</v>
      </c>
      <c r="O388">
        <v>2857.67</v>
      </c>
      <c r="P388">
        <v>2938.2005129087102</v>
      </c>
      <c r="Q388">
        <v>2636.4404870778299</v>
      </c>
      <c r="R388">
        <v>32.323835689469398</v>
      </c>
      <c r="S388" s="1">
        <f>(Table2[[#This Row],[Close Price]]-Table2[[#This Row],[20D EMA]])/Table2[[#This Row],[20D EMA]]</f>
        <v>-4.180678664786356E-2</v>
      </c>
      <c r="T388" s="1">
        <f>(Table2[[#This Row],[Close Price]]-Table2[[#This Row],[50D EMA]])/Table2[[#This Row],[50D EMA]]</f>
        <v>-6.8069048395447043E-2</v>
      </c>
      <c r="U388" s="1">
        <f>(Table2[[#This Row],[Close Price]]-Table2[[#This Row],[200D EMA]])/Table2[[#This Row],[200D EMA]]</f>
        <v>3.8597310813929225E-2</v>
      </c>
      <c r="V388">
        <v>0.27649809046313001</v>
      </c>
      <c r="W388">
        <v>2732</v>
      </c>
      <c r="X388">
        <v>2817</v>
      </c>
      <c r="Y388">
        <v>2720.05</v>
      </c>
      <c r="Z388">
        <v>2834</v>
      </c>
      <c r="AA388">
        <v>2720.05</v>
      </c>
      <c r="AB388">
        <v>2834</v>
      </c>
      <c r="AC388" s="1">
        <f>(Table2[[#This Row],[Close Price]]/Table2[[#This Row],[Day Low]])-1</f>
        <v>2.2693997071741023E-3</v>
      </c>
      <c r="AD388" s="1">
        <f>(Table2[[#This Row],[Day High]]/Table2[[#This Row],[Close Price]])-1</f>
        <v>2.8778029362354962E-2</v>
      </c>
      <c r="AE388" s="1">
        <f>(Table2[[#This Row],[Close Price]]/Table2[[#This Row],[Current Week Low]])-1</f>
        <v>6.6726714582450164E-3</v>
      </c>
      <c r="AF388" s="1">
        <f>(Table2[[#This Row],[Current Week High]]/Table2[[#This Row],[Close Price]])-1</f>
        <v>3.4986487473522843E-2</v>
      </c>
      <c r="AG388" s="1">
        <f>(Table2[[#This Row],[Close Price]]/Table2[[#This Row],[Current Month Low]])-1</f>
        <v>6.6726714582450164E-3</v>
      </c>
      <c r="AH388" s="1">
        <f>(Table2[[#This Row],[Current Month High]]/Table2[[#This Row],[Close Price]])-1</f>
        <v>3.4986487473522843E-2</v>
      </c>
      <c r="AI388">
        <v>33.481849390110298</v>
      </c>
      <c r="AJ388">
        <v>57.821325648414899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0</v>
      </c>
      <c r="AM388">
        <v>0</v>
      </c>
      <c r="AN388">
        <v>-4.9400000000000004</v>
      </c>
      <c r="AO388" t="s">
        <v>3174</v>
      </c>
      <c r="AP388">
        <v>0.13828340084176999</v>
      </c>
      <c r="AQ388">
        <f>(Table2[[#This Row],[Sharpe Ratio]]-AVERAGE(Table2[Sharpe Ratio]))/_xlfn.STDEV.P(Table2[Sharpe Ratio])</f>
        <v>0.87430626610948192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481</v>
      </c>
      <c r="AT388">
        <f>_xlfn.RANK.AVG(Table2[[#This Row],[6M Return vs Nifty Z-Score]],Table2[6M Return vs Nifty Z-Score])</f>
        <v>530</v>
      </c>
      <c r="AU388">
        <f>_xlfn.RANK.AVG(Table2[[#This Row],[Sharpe Ratio Z-Score]],Table2[Sharpe Ratio Z-Score])</f>
        <v>144</v>
      </c>
      <c r="AV388">
        <f>(Table2[[#This Row],[Rank 1Y]]+Table2[[#This Row],[Rank 6M]]+Table2[[#This Row],[Rank Sharpe]])/3</f>
        <v>385</v>
      </c>
    </row>
    <row r="389" spans="1:48" x14ac:dyDescent="0.3">
      <c r="A389" t="s">
        <v>875</v>
      </c>
      <c r="B389" t="s">
        <v>876</v>
      </c>
      <c r="C389" t="s">
        <v>3139</v>
      </c>
      <c r="D389" t="s">
        <v>877</v>
      </c>
      <c r="E389">
        <v>18053.7771674</v>
      </c>
      <c r="F389">
        <v>812.6</v>
      </c>
      <c r="G389">
        <v>-11.3482690459716</v>
      </c>
      <c r="H389">
        <f>(Table2[[#This Row],[1Y Return vs Nifty]]-AVERAGE(Table2[1Y Return vs Nifty]))/_xlfn.STDEV.P(Table2[1Y Return vs Nifty])</f>
        <v>-0.61236953060979238</v>
      </c>
      <c r="I389">
        <v>15.7521694283586</v>
      </c>
      <c r="J389">
        <f>(Table2[[#This Row],[1M Return vs Nifty]]-AVERAGE(Table2[1M Return vs Nifty]))/_xlfn.STDEV.P(Table2[1M Return vs Nifty])</f>
        <v>1.1959724383664292</v>
      </c>
      <c r="K389">
        <v>11.448797512014201</v>
      </c>
      <c r="L389">
        <f>(Table2[[#This Row],[6M Return vs Nifty]]-AVERAGE(Table2[6M Return vs Nifty]))/_xlfn.STDEV.P(Table2[6M Return vs Nifty])</f>
        <v>-4.6305416927917967E-2</v>
      </c>
      <c r="M389">
        <v>5.2004980746573297</v>
      </c>
      <c r="N389">
        <f>(Table2[[#This Row],[1W Return vs Nifty]]-AVERAGE(Table2[1W Return vs Nifty]))/_xlfn.STDEV.P(Table2[1W Return vs Nifty])</f>
        <v>0.50679440521938968</v>
      </c>
      <c r="O389">
        <v>770.44</v>
      </c>
      <c r="P389">
        <v>738.62190522149103</v>
      </c>
      <c r="Q389">
        <v>697.35089325844501</v>
      </c>
      <c r="R389">
        <v>77.327725957712403</v>
      </c>
      <c r="S389" s="1">
        <f>(Table2[[#This Row],[Close Price]]-Table2[[#This Row],[20D EMA]])/Table2[[#This Row],[20D EMA]]</f>
        <v>5.4721977052074093E-2</v>
      </c>
      <c r="T389" s="1">
        <f>(Table2[[#This Row],[Close Price]]-Table2[[#This Row],[50D EMA]])/Table2[[#This Row],[50D EMA]]</f>
        <v>0.10015691960330519</v>
      </c>
      <c r="U389" s="1">
        <f>(Table2[[#This Row],[Close Price]]-Table2[[#This Row],[200D EMA]])/Table2[[#This Row],[200D EMA]]</f>
        <v>0.16526702389817199</v>
      </c>
      <c r="V389">
        <v>1.49830198516047</v>
      </c>
      <c r="W389">
        <v>803.05</v>
      </c>
      <c r="X389">
        <v>828.8</v>
      </c>
      <c r="Y389">
        <v>780</v>
      </c>
      <c r="Z389">
        <v>828.8</v>
      </c>
      <c r="AA389">
        <v>780</v>
      </c>
      <c r="AB389">
        <v>828.8</v>
      </c>
      <c r="AC389" s="1">
        <f>(Table2[[#This Row],[Close Price]]/Table2[[#This Row],[Day Low]])-1</f>
        <v>1.1892161135670376E-2</v>
      </c>
      <c r="AD389" s="1">
        <f>(Table2[[#This Row],[Day High]]/Table2[[#This Row],[Close Price]])-1</f>
        <v>1.9936007875953621E-2</v>
      </c>
      <c r="AE389" s="1">
        <f>(Table2[[#This Row],[Close Price]]/Table2[[#This Row],[Current Week Low]])-1</f>
        <v>4.1794871794871735E-2</v>
      </c>
      <c r="AF389" s="1">
        <f>(Table2[[#This Row],[Current Week High]]/Table2[[#This Row],[Close Price]])-1</f>
        <v>1.9936007875953621E-2</v>
      </c>
      <c r="AG389" s="1">
        <f>(Table2[[#This Row],[Close Price]]/Table2[[#This Row],[Current Month Low]])-1</f>
        <v>4.1794871794871735E-2</v>
      </c>
      <c r="AH389" s="1">
        <f>(Table2[[#This Row],[Current Month High]]/Table2[[#This Row],[Close Price]])-1</f>
        <v>1.9936007875953621E-2</v>
      </c>
      <c r="AI389">
        <v>4.5409795717450097</v>
      </c>
      <c r="AJ389">
        <v>36.801346801346803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0.09</v>
      </c>
      <c r="AM389" t="s">
        <v>3176</v>
      </c>
      <c r="AN389">
        <v>11.22</v>
      </c>
      <c r="AO389" t="s">
        <v>3176</v>
      </c>
      <c r="AP389">
        <v>7.9729992759293003E-2</v>
      </c>
      <c r="AQ389">
        <f>(Table2[[#This Row],[Sharpe Ratio]]-AVERAGE(Table2[Sharpe Ratio]))/_xlfn.STDEV.P(Table2[Sharpe Ratio])</f>
        <v>0.19301174440709615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1.2371036404552047</v>
      </c>
      <c r="AS389">
        <f>_xlfn.RANK.AVG(Table2[[#This Row],[1Y Return vs Nifty Z-Score]],Table2[1Y Return vs Nifty Z-Score])</f>
        <v>527</v>
      </c>
      <c r="AT389">
        <f>_xlfn.RANK.AVG(Table2[[#This Row],[6M Return vs Nifty Z-Score]],Table2[6M Return vs Nifty Z-Score])</f>
        <v>340</v>
      </c>
      <c r="AU389">
        <f>_xlfn.RANK.AVG(Table2[[#This Row],[Sharpe Ratio Z-Score]],Table2[Sharpe Ratio Z-Score])</f>
        <v>291</v>
      </c>
      <c r="AV389">
        <f>(Table2[[#This Row],[Rank 1Y]]+Table2[[#This Row],[Rank 6M]]+Table2[[#This Row],[Rank Sharpe]])/3</f>
        <v>386</v>
      </c>
    </row>
    <row r="390" spans="1:48" x14ac:dyDescent="0.3">
      <c r="A390" t="s">
        <v>1498</v>
      </c>
      <c r="B390" t="s">
        <v>1499</v>
      </c>
      <c r="C390" t="s">
        <v>3141</v>
      </c>
      <c r="D390" t="s">
        <v>141</v>
      </c>
      <c r="E390">
        <v>7012.8798188000001</v>
      </c>
      <c r="F390">
        <v>995.3</v>
      </c>
      <c r="G390">
        <v>11.405355597468599</v>
      </c>
      <c r="H390">
        <f>(Table2[[#This Row],[1Y Return vs Nifty]]-AVERAGE(Table2[1Y Return vs Nifty]))/_xlfn.STDEV.P(Table2[1Y Return vs Nifty])</f>
        <v>-0.22707526983520721</v>
      </c>
      <c r="I390">
        <v>9.0776851998021506</v>
      </c>
      <c r="J390">
        <f>(Table2[[#This Row],[1M Return vs Nifty]]-AVERAGE(Table2[1M Return vs Nifty]))/_xlfn.STDEV.P(Table2[1M Return vs Nifty])</f>
        <v>0.61954954660953054</v>
      </c>
      <c r="K390">
        <v>5.0434626268963401</v>
      </c>
      <c r="L390">
        <f>(Table2[[#This Row],[6M Return vs Nifty]]-AVERAGE(Table2[6M Return vs Nifty]))/_xlfn.STDEV.P(Table2[6M Return vs Nifty])</f>
        <v>-0.25461803657445381</v>
      </c>
      <c r="M390">
        <v>3.7269655757557398</v>
      </c>
      <c r="N390">
        <f>(Table2[[#This Row],[1W Return vs Nifty]]-AVERAGE(Table2[1W Return vs Nifty]))/_xlfn.STDEV.P(Table2[1W Return vs Nifty])</f>
        <v>0.23136240592981752</v>
      </c>
      <c r="O390">
        <v>937.83</v>
      </c>
      <c r="P390">
        <v>921.77656950510004</v>
      </c>
      <c r="Q390">
        <v>858.06123083946602</v>
      </c>
      <c r="R390">
        <v>79.533669358849394</v>
      </c>
      <c r="S390" s="1">
        <f>(Table2[[#This Row],[Close Price]]-Table2[[#This Row],[20D EMA]])/Table2[[#This Row],[20D EMA]]</f>
        <v>6.127976285680764E-2</v>
      </c>
      <c r="T390" s="1">
        <f>(Table2[[#This Row],[Close Price]]-Table2[[#This Row],[50D EMA]])/Table2[[#This Row],[50D EMA]]</f>
        <v>7.9762746122278294E-2</v>
      </c>
      <c r="U390" s="1">
        <f>(Table2[[#This Row],[Close Price]]-Table2[[#This Row],[200D EMA]])/Table2[[#This Row],[200D EMA]]</f>
        <v>0.1599405313141456</v>
      </c>
      <c r="V390">
        <v>1.12609888379964</v>
      </c>
      <c r="W390">
        <v>959.85</v>
      </c>
      <c r="X390">
        <v>1023.9</v>
      </c>
      <c r="Y390">
        <v>927</v>
      </c>
      <c r="Z390">
        <v>1023.9</v>
      </c>
      <c r="AA390">
        <v>927</v>
      </c>
      <c r="AB390">
        <v>1023.9</v>
      </c>
      <c r="AC390" s="1">
        <f>(Table2[[#This Row],[Close Price]]/Table2[[#This Row],[Day Low]])-1</f>
        <v>3.6932854091785039E-2</v>
      </c>
      <c r="AD390" s="1">
        <f>(Table2[[#This Row],[Day High]]/Table2[[#This Row],[Close Price]])-1</f>
        <v>2.8735054757359713E-2</v>
      </c>
      <c r="AE390" s="1">
        <f>(Table2[[#This Row],[Close Price]]/Table2[[#This Row],[Current Week Low]])-1</f>
        <v>7.3678532901833904E-2</v>
      </c>
      <c r="AF390" s="1">
        <f>(Table2[[#This Row],[Current Week High]]/Table2[[#This Row],[Close Price]])-1</f>
        <v>2.8735054757359713E-2</v>
      </c>
      <c r="AG390" s="1">
        <f>(Table2[[#This Row],[Close Price]]/Table2[[#This Row],[Current Month Low]])-1</f>
        <v>7.3678532901833904E-2</v>
      </c>
      <c r="AH390" s="1">
        <f>(Table2[[#This Row],[Current Month High]]/Table2[[#This Row],[Close Price]])-1</f>
        <v>2.8735054757359713E-2</v>
      </c>
      <c r="AI390">
        <v>2.8735054757359699</v>
      </c>
      <c r="AJ390">
        <v>61.561561561561497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0.02</v>
      </c>
      <c r="AM390" t="s">
        <v>3176</v>
      </c>
      <c r="AN390">
        <v>8.2899999999999991</v>
      </c>
      <c r="AO390" t="s">
        <v>3176</v>
      </c>
      <c r="AP390">
        <v>4.8356711647977002E-2</v>
      </c>
      <c r="AQ390">
        <f>(Table2[[#This Row],[Sharpe Ratio]]-AVERAGE(Table2[Sharpe Ratio]))/_xlfn.STDEV.P(Table2[Sharpe Ratio])</f>
        <v>-0.17203010796229926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0.19718853816738782</v>
      </c>
      <c r="AS390">
        <f>_xlfn.RANK.AVG(Table2[[#This Row],[1Y Return vs Nifty Z-Score]],Table2[1Y Return vs Nifty Z-Score])</f>
        <v>366</v>
      </c>
      <c r="AT390">
        <f>_xlfn.RANK.AVG(Table2[[#This Row],[6M Return vs Nifty Z-Score]],Table2[6M Return vs Nifty Z-Score])</f>
        <v>406</v>
      </c>
      <c r="AU390">
        <f>_xlfn.RANK.AVG(Table2[[#This Row],[Sharpe Ratio Z-Score]],Table2[Sharpe Ratio Z-Score])</f>
        <v>387</v>
      </c>
      <c r="AV390">
        <f>(Table2[[#This Row],[Rank 1Y]]+Table2[[#This Row],[Rank 6M]]+Table2[[#This Row],[Rank Sharpe]])/3</f>
        <v>386.33333333333331</v>
      </c>
    </row>
    <row r="391" spans="1:48" x14ac:dyDescent="0.3">
      <c r="A391" t="s">
        <v>1292</v>
      </c>
      <c r="B391" t="s">
        <v>1293</v>
      </c>
      <c r="C391" t="s">
        <v>3138</v>
      </c>
      <c r="D391" t="s">
        <v>78</v>
      </c>
      <c r="E391">
        <v>8885.9064677450006</v>
      </c>
      <c r="F391">
        <v>219.85</v>
      </c>
      <c r="G391">
        <v>11.2415007936183</v>
      </c>
      <c r="H391">
        <f>(Table2[[#This Row],[1Y Return vs Nifty]]-AVERAGE(Table2[1Y Return vs Nifty]))/_xlfn.STDEV.P(Table2[1Y Return vs Nifty])</f>
        <v>-0.22984987460755352</v>
      </c>
      <c r="I391">
        <v>6.8309937529977196</v>
      </c>
      <c r="J391">
        <f>(Table2[[#This Row],[1M Return vs Nifty]]-AVERAGE(Table2[1M Return vs Nifty]))/_xlfn.STDEV.P(Table2[1M Return vs Nifty])</f>
        <v>0.42552041472369617</v>
      </c>
      <c r="K391">
        <v>-4.29678997160498</v>
      </c>
      <c r="L391">
        <f>(Table2[[#This Row],[6M Return vs Nifty]]-AVERAGE(Table2[6M Return vs Nifty]))/_xlfn.STDEV.P(Table2[6M Return vs Nifty])</f>
        <v>-0.55837927963994771</v>
      </c>
      <c r="M391">
        <v>3.0906388133041101</v>
      </c>
      <c r="N391">
        <f>(Table2[[#This Row],[1W Return vs Nifty]]-AVERAGE(Table2[1W Return vs Nifty]))/_xlfn.STDEV.P(Table2[1W Return vs Nifty])</f>
        <v>0.11242050779444553</v>
      </c>
      <c r="O391">
        <v>218.98</v>
      </c>
      <c r="P391">
        <v>215.612237431441</v>
      </c>
      <c r="Q391">
        <v>201.76595767257899</v>
      </c>
      <c r="R391">
        <v>47.7498762439999</v>
      </c>
      <c r="S391" s="1">
        <f>(Table2[[#This Row],[Close Price]]-Table2[[#This Row],[20D EMA]])/Table2[[#This Row],[20D EMA]]</f>
        <v>3.9729655676317682E-3</v>
      </c>
      <c r="T391" s="1">
        <f>(Table2[[#This Row],[Close Price]]-Table2[[#This Row],[50D EMA]])/Table2[[#This Row],[50D EMA]]</f>
        <v>1.9654554950325993E-2</v>
      </c>
      <c r="U391" s="1">
        <f>(Table2[[#This Row],[Close Price]]-Table2[[#This Row],[200D EMA]])/Table2[[#This Row],[200D EMA]]</f>
        <v>8.9628808229222479E-2</v>
      </c>
      <c r="V391">
        <v>0.66349358827822202</v>
      </c>
      <c r="W391">
        <v>218.59</v>
      </c>
      <c r="X391">
        <v>227.1</v>
      </c>
      <c r="Y391">
        <v>218.59</v>
      </c>
      <c r="Z391">
        <v>230</v>
      </c>
      <c r="AA391">
        <v>218.59</v>
      </c>
      <c r="AB391">
        <v>230</v>
      </c>
      <c r="AC391" s="1">
        <f>(Table2[[#This Row],[Close Price]]/Table2[[#This Row],[Day Low]])-1</f>
        <v>5.7642161123563351E-3</v>
      </c>
      <c r="AD391" s="1">
        <f>(Table2[[#This Row],[Day High]]/Table2[[#This Row],[Close Price]])-1</f>
        <v>3.2977029793040735E-2</v>
      </c>
      <c r="AE391" s="1">
        <f>(Table2[[#This Row],[Close Price]]/Table2[[#This Row],[Current Week Low]])-1</f>
        <v>5.7642161123563351E-3</v>
      </c>
      <c r="AF391" s="1">
        <f>(Table2[[#This Row],[Current Week High]]/Table2[[#This Row],[Close Price]])-1</f>
        <v>4.6167841710257118E-2</v>
      </c>
      <c r="AG391" s="1">
        <f>(Table2[[#This Row],[Close Price]]/Table2[[#This Row],[Current Month Low]])-1</f>
        <v>5.7642161123563351E-3</v>
      </c>
      <c r="AH391" s="1">
        <f>(Table2[[#This Row],[Current Month High]]/Table2[[#This Row],[Close Price]])-1</f>
        <v>4.6167841710257118E-2</v>
      </c>
      <c r="AI391">
        <v>16.443029338185099</v>
      </c>
      <c r="AJ391">
        <v>49.557823129251702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-0.02</v>
      </c>
      <c r="AM391" t="s">
        <v>3174</v>
      </c>
      <c r="AN391">
        <v>-2.2000000000000002</v>
      </c>
      <c r="AO391" t="s">
        <v>3174</v>
      </c>
      <c r="AP391">
        <v>7.8846876066585997E-2</v>
      </c>
      <c r="AQ391">
        <f>(Table2[[#This Row],[Sharpe Ratio]]-AVERAGE(Table2[Sharpe Ratio]))/_xlfn.STDEV.P(Table2[Sharpe Ratio])</f>
        <v>0.18273629530056892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-6.7551936428790579E-2</v>
      </c>
      <c r="AS391">
        <f>_xlfn.RANK.AVG(Table2[[#This Row],[1Y Return vs Nifty Z-Score]],Table2[1Y Return vs Nifty Z-Score])</f>
        <v>367</v>
      </c>
      <c r="AT391">
        <f>_xlfn.RANK.AVG(Table2[[#This Row],[6M Return vs Nifty Z-Score]],Table2[6M Return vs Nifty Z-Score])</f>
        <v>500</v>
      </c>
      <c r="AU391">
        <f>_xlfn.RANK.AVG(Table2[[#This Row],[Sharpe Ratio Z-Score]],Table2[Sharpe Ratio Z-Score])</f>
        <v>293</v>
      </c>
      <c r="AV391">
        <f>(Table2[[#This Row],[Rank 1Y]]+Table2[[#This Row],[Rank 6M]]+Table2[[#This Row],[Rank Sharpe]])/3</f>
        <v>386.66666666666669</v>
      </c>
    </row>
    <row r="392" spans="1:48" x14ac:dyDescent="0.3">
      <c r="A392" t="s">
        <v>188</v>
      </c>
      <c r="B392" t="s">
        <v>189</v>
      </c>
      <c r="C392" t="s">
        <v>3133</v>
      </c>
      <c r="D392" t="s">
        <v>190</v>
      </c>
      <c r="E392">
        <v>136392.4470324</v>
      </c>
      <c r="F392">
        <v>5137.8</v>
      </c>
      <c r="G392">
        <v>11.8364998791278</v>
      </c>
      <c r="H392">
        <f>(Table2[[#This Row],[1Y Return vs Nifty]]-AVERAGE(Table2[1Y Return vs Nifty]))/_xlfn.STDEV.P(Table2[1Y Return vs Nifty])</f>
        <v>-0.21977456852312144</v>
      </c>
      <c r="I392">
        <v>1.43116589238742</v>
      </c>
      <c r="J392">
        <f>(Table2[[#This Row],[1M Return vs Nifty]]-AVERAGE(Table2[1M Return vs Nifty]))/_xlfn.STDEV.P(Table2[1M Return vs Nifty])</f>
        <v>-4.0820396613518189E-2</v>
      </c>
      <c r="K392">
        <v>34.363661729769603</v>
      </c>
      <c r="L392">
        <f>(Table2[[#This Row],[6M Return vs Nifty]]-AVERAGE(Table2[6M Return vs Nifty]))/_xlfn.STDEV.P(Table2[6M Return vs Nifty])</f>
        <v>0.69892578169932784</v>
      </c>
      <c r="M392">
        <v>3.21257082927101</v>
      </c>
      <c r="N392">
        <f>(Table2[[#This Row],[1W Return vs Nifty]]-AVERAGE(Table2[1W Return vs Nifty]))/_xlfn.STDEV.P(Table2[1W Return vs Nifty])</f>
        <v>0.13521198267552598</v>
      </c>
      <c r="O392">
        <v>4959.75</v>
      </c>
      <c r="P392">
        <v>4774.9056724643897</v>
      </c>
      <c r="Q392">
        <v>4216.5931638762704</v>
      </c>
      <c r="R392">
        <v>71.457100832823301</v>
      </c>
      <c r="S392" s="1">
        <f>(Table2[[#This Row],[Close Price]]-Table2[[#This Row],[20D EMA]])/Table2[[#This Row],[20D EMA]]</f>
        <v>3.5898986844095003E-2</v>
      </c>
      <c r="T392" s="1">
        <f>(Table2[[#This Row],[Close Price]]-Table2[[#This Row],[50D EMA]])/Table2[[#This Row],[50D EMA]]</f>
        <v>7.6000313394320132E-2</v>
      </c>
      <c r="U392" s="1">
        <f>(Table2[[#This Row],[Close Price]]-Table2[[#This Row],[200D EMA]])/Table2[[#This Row],[200D EMA]]</f>
        <v>0.21847183266712739</v>
      </c>
      <c r="V392">
        <v>0.85984542009402998</v>
      </c>
      <c r="W392">
        <v>5062.3500000000004</v>
      </c>
      <c r="X392">
        <v>5170</v>
      </c>
      <c r="Y392">
        <v>5015.25</v>
      </c>
      <c r="Z392">
        <v>5170</v>
      </c>
      <c r="AA392">
        <v>5015.25</v>
      </c>
      <c r="AB392">
        <v>5170</v>
      </c>
      <c r="AC392" s="1">
        <f>(Table2[[#This Row],[Close Price]]/Table2[[#This Row],[Day Low]])-1</f>
        <v>1.4904145308008987E-2</v>
      </c>
      <c r="AD392" s="1">
        <f>(Table2[[#This Row],[Day High]]/Table2[[#This Row],[Close Price]])-1</f>
        <v>6.2672739304761027E-3</v>
      </c>
      <c r="AE392" s="1">
        <f>(Table2[[#This Row],[Close Price]]/Table2[[#This Row],[Current Week Low]])-1</f>
        <v>2.4435471810976495E-2</v>
      </c>
      <c r="AF392" s="1">
        <f>(Table2[[#This Row],[Current Week High]]/Table2[[#This Row],[Close Price]])-1</f>
        <v>6.2672739304761027E-3</v>
      </c>
      <c r="AG392" s="1">
        <f>(Table2[[#This Row],[Close Price]]/Table2[[#This Row],[Current Month Low]])-1</f>
        <v>2.4435471810976495E-2</v>
      </c>
      <c r="AH392" s="1">
        <f>(Table2[[#This Row],[Current Month High]]/Table2[[#This Row],[Close Price]])-1</f>
        <v>6.2672739304761027E-3</v>
      </c>
      <c r="AI392">
        <v>0.62672739304761005</v>
      </c>
      <c r="AJ392">
        <v>55.912966952932898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-0.02</v>
      </c>
      <c r="AM392" t="s">
        <v>3174</v>
      </c>
      <c r="AN392">
        <v>4.84</v>
      </c>
      <c r="AO392" t="s">
        <v>3176</v>
      </c>
      <c r="AP392">
        <v>-3.4053503892921E-2</v>
      </c>
      <c r="AQ392">
        <f>(Table2[[#This Row],[Sharpe Ratio]]-AVERAGE(Table2[Sharpe Ratio]))/_xlfn.STDEV.P(Table2[Sharpe Ratio])</f>
        <v>-1.1309090224268712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-0.55736622318865692</v>
      </c>
      <c r="AS392">
        <f>_xlfn.RANK.AVG(Table2[[#This Row],[1Y Return vs Nifty Z-Score]],Table2[1Y Return vs Nifty Z-Score])</f>
        <v>364</v>
      </c>
      <c r="AT392">
        <f>_xlfn.RANK.AVG(Table2[[#This Row],[6M Return vs Nifty Z-Score]],Table2[6M Return vs Nifty Z-Score])</f>
        <v>152</v>
      </c>
      <c r="AU392">
        <f>_xlfn.RANK.AVG(Table2[[#This Row],[Sharpe Ratio Z-Score]],Table2[Sharpe Ratio Z-Score])</f>
        <v>649</v>
      </c>
      <c r="AV392">
        <f>(Table2[[#This Row],[Rank 1Y]]+Table2[[#This Row],[Rank 6M]]+Table2[[#This Row],[Rank Sharpe]])/3</f>
        <v>388.33333333333331</v>
      </c>
    </row>
    <row r="393" spans="1:48" x14ac:dyDescent="0.3">
      <c r="A393" t="s">
        <v>1985</v>
      </c>
      <c r="B393" t="s">
        <v>1986</v>
      </c>
      <c r="C393" t="s">
        <v>3139</v>
      </c>
      <c r="D393" t="s">
        <v>46</v>
      </c>
      <c r="E393">
        <v>3449.3539114999999</v>
      </c>
      <c r="F393">
        <v>2035.25</v>
      </c>
      <c r="G393">
        <v>-19.233425418614502</v>
      </c>
      <c r="H393">
        <f>(Table2[[#This Row],[1Y Return vs Nifty]]-AVERAGE(Table2[1Y Return vs Nifty]))/_xlfn.STDEV.P(Table2[1Y Return vs Nifty])</f>
        <v>-0.74589135595841138</v>
      </c>
      <c r="I393">
        <v>3.42375781310156</v>
      </c>
      <c r="J393">
        <f>(Table2[[#This Row],[1M Return vs Nifty]]-AVERAGE(Table2[1M Return vs Nifty]))/_xlfn.STDEV.P(Table2[1M Return vs Nifty])</f>
        <v>0.13126415070106737</v>
      </c>
      <c r="K393">
        <v>21.474652608728601</v>
      </c>
      <c r="L393">
        <f>(Table2[[#This Row],[6M Return vs Nifty]]-AVERAGE(Table2[6M Return vs Nifty]))/_xlfn.STDEV.P(Table2[6M Return vs Nifty])</f>
        <v>0.27975281060450874</v>
      </c>
      <c r="M393">
        <v>4.1957141081740001</v>
      </c>
      <c r="N393">
        <f>(Table2[[#This Row],[1W Return vs Nifty]]-AVERAGE(Table2[1W Return vs Nifty]))/_xlfn.STDEV.P(Table2[1W Return vs Nifty])</f>
        <v>0.31898066039265094</v>
      </c>
      <c r="O393">
        <v>1971.83</v>
      </c>
      <c r="P393">
        <v>1912.0023737643701</v>
      </c>
      <c r="Q393">
        <v>1743.8322883272001</v>
      </c>
      <c r="R393">
        <v>74.644617442973299</v>
      </c>
      <c r="S393" s="1">
        <f>(Table2[[#This Row],[Close Price]]-Table2[[#This Row],[20D EMA]])/Table2[[#This Row],[20D EMA]]</f>
        <v>3.2163016081508081E-2</v>
      </c>
      <c r="T393" s="1">
        <f>(Table2[[#This Row],[Close Price]]-Table2[[#This Row],[50D EMA]])/Table2[[#This Row],[50D EMA]]</f>
        <v>6.4459975534956429E-2</v>
      </c>
      <c r="U393" s="1">
        <f>(Table2[[#This Row],[Close Price]]-Table2[[#This Row],[200D EMA]])/Table2[[#This Row],[200D EMA]]</f>
        <v>0.16711338218903329</v>
      </c>
      <c r="V393">
        <v>0.60153525940253605</v>
      </c>
      <c r="W393">
        <v>2013.05</v>
      </c>
      <c r="X393">
        <v>2064</v>
      </c>
      <c r="Y393">
        <v>1929.6</v>
      </c>
      <c r="Z393">
        <v>2064</v>
      </c>
      <c r="AA393">
        <v>1929.6</v>
      </c>
      <c r="AB393">
        <v>2064</v>
      </c>
      <c r="AC393" s="1">
        <f>(Table2[[#This Row],[Close Price]]/Table2[[#This Row],[Day Low]])-1</f>
        <v>1.1028042025781781E-2</v>
      </c>
      <c r="AD393" s="1">
        <f>(Table2[[#This Row],[Day High]]/Table2[[#This Row],[Close Price]])-1</f>
        <v>1.4126028743397523E-2</v>
      </c>
      <c r="AE393" s="1">
        <f>(Table2[[#This Row],[Close Price]]/Table2[[#This Row],[Current Week Low]])-1</f>
        <v>5.4752280265339959E-2</v>
      </c>
      <c r="AF393" s="1">
        <f>(Table2[[#This Row],[Current Week High]]/Table2[[#This Row],[Close Price]])-1</f>
        <v>1.4126028743397523E-2</v>
      </c>
      <c r="AG393" s="1">
        <f>(Table2[[#This Row],[Close Price]]/Table2[[#This Row],[Current Month Low]])-1</f>
        <v>5.4752280265339959E-2</v>
      </c>
      <c r="AH393" s="1">
        <f>(Table2[[#This Row],[Current Month High]]/Table2[[#This Row],[Close Price]])-1</f>
        <v>1.4126028743397523E-2</v>
      </c>
      <c r="AI393">
        <v>2.6900872128731099</v>
      </c>
      <c r="AJ393">
        <v>43.935643564356397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0.19</v>
      </c>
      <c r="AM393" t="s">
        <v>3176</v>
      </c>
      <c r="AN393">
        <v>5.22</v>
      </c>
      <c r="AO393" t="s">
        <v>3176</v>
      </c>
      <c r="AP393">
        <v>6.5608194155867994E-2</v>
      </c>
      <c r="AQ393">
        <f>(Table2[[#This Row],[Sharpe Ratio]]-AVERAGE(Table2[Sharpe Ratio]))/_xlfn.STDEV.P(Table2[Sharpe Ratio])</f>
        <v>2.8698438996319811E-2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1.2804704736135486E-2</v>
      </c>
      <c r="AS393">
        <f>_xlfn.RANK.AVG(Table2[[#This Row],[1Y Return vs Nifty Z-Score]],Table2[1Y Return vs Nifty Z-Score])</f>
        <v>577</v>
      </c>
      <c r="AT393">
        <f>_xlfn.RANK.AVG(Table2[[#This Row],[6M Return vs Nifty Z-Score]],Table2[6M Return vs Nifty Z-Score])</f>
        <v>240</v>
      </c>
      <c r="AU393">
        <f>_xlfn.RANK.AVG(Table2[[#This Row],[Sharpe Ratio Z-Score]],Table2[Sharpe Ratio Z-Score])</f>
        <v>350</v>
      </c>
      <c r="AV393">
        <f>(Table2[[#This Row],[Rank 1Y]]+Table2[[#This Row],[Rank 6M]]+Table2[[#This Row],[Rank Sharpe]])/3</f>
        <v>389</v>
      </c>
    </row>
    <row r="394" spans="1:48" x14ac:dyDescent="0.3">
      <c r="A394" t="s">
        <v>521</v>
      </c>
      <c r="B394" t="s">
        <v>522</v>
      </c>
      <c r="C394" t="s">
        <v>3137</v>
      </c>
      <c r="D394" t="s">
        <v>390</v>
      </c>
      <c r="E394">
        <v>40231.869029939997</v>
      </c>
      <c r="F394">
        <v>769.8</v>
      </c>
      <c r="G394">
        <v>9.3299040729799501</v>
      </c>
      <c r="H394">
        <f>(Table2[[#This Row],[1Y Return vs Nifty]]-AVERAGE(Table2[1Y Return vs Nifty]))/_xlfn.STDEV.P(Table2[1Y Return vs Nifty])</f>
        <v>-0.2622195412834874</v>
      </c>
      <c r="I394">
        <v>2.0138063135685198</v>
      </c>
      <c r="J394">
        <f>(Table2[[#This Row],[1M Return vs Nifty]]-AVERAGE(Table2[1M Return vs Nifty]))/_xlfn.STDEV.P(Table2[1M Return vs Nifty])</f>
        <v>9.4976901376289686E-3</v>
      </c>
      <c r="K394">
        <v>21.470954264258001</v>
      </c>
      <c r="L394">
        <f>(Table2[[#This Row],[6M Return vs Nifty]]-AVERAGE(Table2[6M Return vs Nifty]))/_xlfn.STDEV.P(Table2[6M Return vs Nifty])</f>
        <v>0.27963253401650146</v>
      </c>
      <c r="M394">
        <v>1.8877299612295799</v>
      </c>
      <c r="N394">
        <f>(Table2[[#This Row],[1W Return vs Nifty]]-AVERAGE(Table2[1W Return vs Nifty]))/_xlfn.STDEV.P(Table2[1W Return vs Nifty])</f>
        <v>-0.11242664714579942</v>
      </c>
      <c r="O394">
        <v>765.02</v>
      </c>
      <c r="P394">
        <v>747.939670453183</v>
      </c>
      <c r="Q394">
        <v>661.38776869993603</v>
      </c>
      <c r="R394">
        <v>50.788096476667498</v>
      </c>
      <c r="S394" s="1">
        <f>(Table2[[#This Row],[Close Price]]-Table2[[#This Row],[20D EMA]])/Table2[[#This Row],[20D EMA]]</f>
        <v>6.2482026613682948E-3</v>
      </c>
      <c r="T394" s="1">
        <f>(Table2[[#This Row],[Close Price]]-Table2[[#This Row],[50D EMA]])/Table2[[#This Row],[50D EMA]]</f>
        <v>2.9227396821419564E-2</v>
      </c>
      <c r="U394" s="1">
        <f>(Table2[[#This Row],[Close Price]]-Table2[[#This Row],[200D EMA]])/Table2[[#This Row],[200D EMA]]</f>
        <v>0.16391629302907368</v>
      </c>
      <c r="V394">
        <v>0.59030833521232895</v>
      </c>
      <c r="W394">
        <v>765</v>
      </c>
      <c r="X394">
        <v>781.3</v>
      </c>
      <c r="Y394">
        <v>741.3</v>
      </c>
      <c r="Z394">
        <v>786.65</v>
      </c>
      <c r="AA394">
        <v>741.3</v>
      </c>
      <c r="AB394">
        <v>786.65</v>
      </c>
      <c r="AC394" s="1">
        <f>(Table2[[#This Row],[Close Price]]/Table2[[#This Row],[Day Low]])-1</f>
        <v>6.2745098039214131E-3</v>
      </c>
      <c r="AD394" s="1">
        <f>(Table2[[#This Row],[Day High]]/Table2[[#This Row],[Close Price]])-1</f>
        <v>1.4938945180566376E-2</v>
      </c>
      <c r="AE394" s="1">
        <f>(Table2[[#This Row],[Close Price]]/Table2[[#This Row],[Current Week Low]])-1</f>
        <v>3.8445973290165858E-2</v>
      </c>
      <c r="AF394" s="1">
        <f>(Table2[[#This Row],[Current Week High]]/Table2[[#This Row],[Close Price]])-1</f>
        <v>2.1888802286308184E-2</v>
      </c>
      <c r="AG394" s="1">
        <f>(Table2[[#This Row],[Close Price]]/Table2[[#This Row],[Current Month Low]])-1</f>
        <v>3.8445973290165858E-2</v>
      </c>
      <c r="AH394" s="1">
        <f>(Table2[[#This Row],[Current Month High]]/Table2[[#This Row],[Close Price]])-1</f>
        <v>2.1888802286308184E-2</v>
      </c>
      <c r="AI394">
        <v>5.3455442972200702</v>
      </c>
      <c r="AJ394">
        <v>56.463414634146297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0.15</v>
      </c>
      <c r="AM394" t="s">
        <v>3176</v>
      </c>
      <c r="AN394">
        <v>1.91</v>
      </c>
      <c r="AO394" t="s">
        <v>3176</v>
      </c>
      <c r="AQ394">
        <f>(Table2[[#This Row],[Sharpe Ratio]]-AVERAGE(Table2[Sharpe Ratio]))/_xlfn.STDEV.P(Table2[Sharpe Ratio])</f>
        <v>-0.73468160532523463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-0.82019756960039103</v>
      </c>
      <c r="AS394">
        <f>_xlfn.RANK.AVG(Table2[[#This Row],[1Y Return vs Nifty Z-Score]],Table2[1Y Return vs Nifty Z-Score])</f>
        <v>382</v>
      </c>
      <c r="AT394">
        <f>_xlfn.RANK.AVG(Table2[[#This Row],[6M Return vs Nifty Z-Score]],Table2[6M Return vs Nifty Z-Score])</f>
        <v>241</v>
      </c>
      <c r="AU394">
        <f>_xlfn.RANK.AVG(Table2[[#This Row],[Sharpe Ratio Z-Score]],Table2[Sharpe Ratio Z-Score])</f>
        <v>544</v>
      </c>
      <c r="AV394">
        <f>(Table2[[#This Row],[Rank 1Y]]+Table2[[#This Row],[Rank 6M]]+Table2[[#This Row],[Rank Sharpe]])/3</f>
        <v>389</v>
      </c>
    </row>
    <row r="395" spans="1:48" x14ac:dyDescent="0.3">
      <c r="A395" t="s">
        <v>385</v>
      </c>
      <c r="B395" t="s">
        <v>386</v>
      </c>
      <c r="C395" t="s">
        <v>3136</v>
      </c>
      <c r="D395" t="s">
        <v>387</v>
      </c>
      <c r="E395">
        <v>61854.932799802998</v>
      </c>
      <c r="F395">
        <v>216.49</v>
      </c>
      <c r="G395">
        <v>25.0910301975651</v>
      </c>
      <c r="H395">
        <f>(Table2[[#This Row],[1Y Return vs Nifty]]-AVERAGE(Table2[1Y Return vs Nifty]))/_xlfn.STDEV.P(Table2[1Y Return vs Nifty])</f>
        <v>4.6685494848452049E-3</v>
      </c>
      <c r="I395">
        <v>8.8976389336435204</v>
      </c>
      <c r="J395">
        <f>(Table2[[#This Row],[1M Return vs Nifty]]-AVERAGE(Table2[1M Return vs Nifty]))/_xlfn.STDEV.P(Table2[1M Return vs Nifty])</f>
        <v>0.60400036170844706</v>
      </c>
      <c r="K395">
        <v>27.883445038153098</v>
      </c>
      <c r="L395">
        <f>(Table2[[#This Row],[6M Return vs Nifty]]-AVERAGE(Table2[6M Return vs Nifty]))/_xlfn.STDEV.P(Table2[6M Return vs Nifty])</f>
        <v>0.48817787559933273</v>
      </c>
      <c r="M395">
        <v>3.89707699139512</v>
      </c>
      <c r="N395">
        <f>(Table2[[#This Row],[1W Return vs Nifty]]-AVERAGE(Table2[1W Return vs Nifty]))/_xlfn.STDEV.P(Table2[1W Return vs Nifty])</f>
        <v>0.26315955146034375</v>
      </c>
      <c r="O395">
        <v>207.1</v>
      </c>
      <c r="P395">
        <v>195.53601899982399</v>
      </c>
      <c r="Q395">
        <v>175.81137071805699</v>
      </c>
      <c r="R395">
        <v>62.460465906051503</v>
      </c>
      <c r="S395" s="1">
        <f>(Table2[[#This Row],[Close Price]]-Table2[[#This Row],[20D EMA]])/Table2[[#This Row],[20D EMA]]</f>
        <v>4.5340415258329381E-2</v>
      </c>
      <c r="T395" s="1">
        <f>(Table2[[#This Row],[Close Price]]-Table2[[#This Row],[50D EMA]])/Table2[[#This Row],[50D EMA]]</f>
        <v>0.10716174496830108</v>
      </c>
      <c r="U395" s="1">
        <f>(Table2[[#This Row],[Close Price]]-Table2[[#This Row],[200D EMA]])/Table2[[#This Row],[200D EMA]]</f>
        <v>0.23137655497367129</v>
      </c>
      <c r="V395">
        <v>1.8412961703466699</v>
      </c>
      <c r="W395">
        <v>210.08</v>
      </c>
      <c r="X395">
        <v>220.8</v>
      </c>
      <c r="Y395">
        <v>204.24</v>
      </c>
      <c r="Z395">
        <v>220.8</v>
      </c>
      <c r="AA395">
        <v>204.24</v>
      </c>
      <c r="AB395">
        <v>220.8</v>
      </c>
      <c r="AC395" s="1">
        <f>(Table2[[#This Row],[Close Price]]/Table2[[#This Row],[Day Low]])-1</f>
        <v>3.0512185833968086E-2</v>
      </c>
      <c r="AD395" s="1">
        <f>(Table2[[#This Row],[Day High]]/Table2[[#This Row],[Close Price]])-1</f>
        <v>1.9908540810199105E-2</v>
      </c>
      <c r="AE395" s="1">
        <f>(Table2[[#This Row],[Close Price]]/Table2[[#This Row],[Current Week Low]])-1</f>
        <v>5.997845671758717E-2</v>
      </c>
      <c r="AF395" s="1">
        <f>(Table2[[#This Row],[Current Week High]]/Table2[[#This Row],[Close Price]])-1</f>
        <v>1.9908540810199105E-2</v>
      </c>
      <c r="AG395" s="1">
        <f>(Table2[[#This Row],[Close Price]]/Table2[[#This Row],[Current Month Low]])-1</f>
        <v>5.997845671758717E-2</v>
      </c>
      <c r="AH395" s="1">
        <f>(Table2[[#This Row],[Current Month High]]/Table2[[#This Row],[Close Price]])-1</f>
        <v>1.9908540810199105E-2</v>
      </c>
      <c r="AI395">
        <v>6.1480899810614797</v>
      </c>
      <c r="AJ395">
        <v>58.600732600732599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0.03</v>
      </c>
      <c r="AM395" t="s">
        <v>3176</v>
      </c>
      <c r="AN395">
        <v>2.7</v>
      </c>
      <c r="AO395" t="s">
        <v>3176</v>
      </c>
      <c r="AP395">
        <v>-6.6164823284252994E-2</v>
      </c>
      <c r="AQ395">
        <f>(Table2[[#This Row],[Sharpe Ratio]]-AVERAGE(Table2[Sharpe Ratio]))/_xlfn.STDEV.P(Table2[Sharpe Ratio])</f>
        <v>-1.5045382730954959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-0.14453193484252708</v>
      </c>
      <c r="AS395">
        <f>_xlfn.RANK.AVG(Table2[[#This Row],[1Y Return vs Nifty Z-Score]],Table2[1Y Return vs Nifty Z-Score])</f>
        <v>295</v>
      </c>
      <c r="AT395">
        <f>_xlfn.RANK.AVG(Table2[[#This Row],[6M Return vs Nifty Z-Score]],Table2[6M Return vs Nifty Z-Score])</f>
        <v>192</v>
      </c>
      <c r="AU395">
        <f>_xlfn.RANK.AVG(Table2[[#This Row],[Sharpe Ratio Z-Score]],Table2[Sharpe Ratio Z-Score])</f>
        <v>682</v>
      </c>
      <c r="AV395">
        <f>(Table2[[#This Row],[Rank 1Y]]+Table2[[#This Row],[Rank 6M]]+Table2[[#This Row],[Rank Sharpe]])/3</f>
        <v>389.66666666666669</v>
      </c>
    </row>
    <row r="396" spans="1:48" x14ac:dyDescent="0.3">
      <c r="A396" t="s">
        <v>1194</v>
      </c>
      <c r="B396" t="s">
        <v>1195</v>
      </c>
      <c r="C396" t="s">
        <v>3131</v>
      </c>
      <c r="D396" t="s">
        <v>228</v>
      </c>
      <c r="E396">
        <v>10142.780803199999</v>
      </c>
      <c r="F396">
        <v>759.6</v>
      </c>
      <c r="G396">
        <v>-8.3429434431045895</v>
      </c>
      <c r="H396">
        <f>(Table2[[#This Row],[1Y Return vs Nifty]]-AVERAGE(Table2[1Y Return vs Nifty]))/_xlfn.STDEV.P(Table2[1Y Return vs Nifty])</f>
        <v>-0.56147940981853595</v>
      </c>
      <c r="I396">
        <v>20.498336514942501</v>
      </c>
      <c r="J396">
        <f>(Table2[[#This Row],[1M Return vs Nifty]]-AVERAGE(Table2[1M Return vs Nifty]))/_xlfn.STDEV.P(Table2[1M Return vs Nifty])</f>
        <v>1.6058616916970649</v>
      </c>
      <c r="K396">
        <v>14.004324526191001</v>
      </c>
      <c r="L396">
        <f>(Table2[[#This Row],[6M Return vs Nifty]]-AVERAGE(Table2[6M Return vs Nifty]))/_xlfn.STDEV.P(Table2[6M Return vs Nifty])</f>
        <v>3.6804761766644337E-2</v>
      </c>
      <c r="M396">
        <v>11.143437894927199</v>
      </c>
      <c r="N396">
        <f>(Table2[[#This Row],[1W Return vs Nifty]]-AVERAGE(Table2[1W Return vs Nifty]))/_xlfn.STDEV.P(Table2[1W Return vs Nifty])</f>
        <v>1.6176459117689306</v>
      </c>
      <c r="O396">
        <v>719.19</v>
      </c>
      <c r="P396">
        <v>671.921946911394</v>
      </c>
      <c r="Q396">
        <v>626.09496810363805</v>
      </c>
      <c r="R396">
        <v>58.113778590952798</v>
      </c>
      <c r="S396" s="1">
        <f>(Table2[[#This Row],[Close Price]]-Table2[[#This Row],[20D EMA]])/Table2[[#This Row],[20D EMA]]</f>
        <v>5.6188211738205436E-2</v>
      </c>
      <c r="T396" s="1">
        <f>(Table2[[#This Row],[Close Price]]-Table2[[#This Row],[50D EMA]])/Table2[[#This Row],[50D EMA]]</f>
        <v>0.13048844957607567</v>
      </c>
      <c r="U396" s="1">
        <f>(Table2[[#This Row],[Close Price]]-Table2[[#This Row],[200D EMA]])/Table2[[#This Row],[200D EMA]]</f>
        <v>0.21323447511602228</v>
      </c>
      <c r="V396">
        <v>2.3881240068717098</v>
      </c>
      <c r="W396">
        <v>756.25</v>
      </c>
      <c r="X396">
        <v>796.25</v>
      </c>
      <c r="Y396">
        <v>713.65</v>
      </c>
      <c r="Z396">
        <v>855</v>
      </c>
      <c r="AA396">
        <v>713.65</v>
      </c>
      <c r="AB396">
        <v>855</v>
      </c>
      <c r="AC396" s="1">
        <f>(Table2[[#This Row],[Close Price]]/Table2[[#This Row],[Day Low]])-1</f>
        <v>4.429752066115622E-3</v>
      </c>
      <c r="AD396" s="1">
        <f>(Table2[[#This Row],[Day High]]/Table2[[#This Row],[Close Price]])-1</f>
        <v>4.8249078462348605E-2</v>
      </c>
      <c r="AE396" s="1">
        <f>(Table2[[#This Row],[Close Price]]/Table2[[#This Row],[Current Week Low]])-1</f>
        <v>6.4387304701184034E-2</v>
      </c>
      <c r="AF396" s="1">
        <f>(Table2[[#This Row],[Current Week High]]/Table2[[#This Row],[Close Price]])-1</f>
        <v>0.12559241706161139</v>
      </c>
      <c r="AG396" s="1">
        <f>(Table2[[#This Row],[Close Price]]/Table2[[#This Row],[Current Month Low]])-1</f>
        <v>6.4387304701184034E-2</v>
      </c>
      <c r="AH396" s="1">
        <f>(Table2[[#This Row],[Current Month High]]/Table2[[#This Row],[Close Price]])-1</f>
        <v>0.12559241706161139</v>
      </c>
      <c r="AI396">
        <v>12.559241706161099</v>
      </c>
      <c r="AJ396">
        <v>37.708484408992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0.13</v>
      </c>
      <c r="AM396" t="s">
        <v>3176</v>
      </c>
      <c r="AN396">
        <v>6.95</v>
      </c>
      <c r="AO396" t="s">
        <v>3176</v>
      </c>
      <c r="AP396">
        <v>6.6754663907966999E-2</v>
      </c>
      <c r="AQ396">
        <f>(Table2[[#This Row],[Sharpe Ratio]]-AVERAGE(Table2[Sharpe Ratio]))/_xlfn.STDEV.P(Table2[Sharpe Ratio])</f>
        <v>4.20381161727931E-2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2.7408710715868967</v>
      </c>
      <c r="AS396">
        <f>_xlfn.RANK.AVG(Table2[[#This Row],[1Y Return vs Nifty Z-Score]],Table2[1Y Return vs Nifty Z-Score])</f>
        <v>512</v>
      </c>
      <c r="AT396">
        <f>_xlfn.RANK.AVG(Table2[[#This Row],[6M Return vs Nifty Z-Score]],Table2[6M Return vs Nifty Z-Score])</f>
        <v>315</v>
      </c>
      <c r="AU396">
        <f>_xlfn.RANK.AVG(Table2[[#This Row],[Sharpe Ratio Z-Score]],Table2[Sharpe Ratio Z-Score])</f>
        <v>344</v>
      </c>
      <c r="AV396">
        <f>(Table2[[#This Row],[Rank 1Y]]+Table2[[#This Row],[Rank 6M]]+Table2[[#This Row],[Rank Sharpe]])/3</f>
        <v>390.33333333333331</v>
      </c>
    </row>
    <row r="397" spans="1:48" x14ac:dyDescent="0.3">
      <c r="A397" t="s">
        <v>1077</v>
      </c>
      <c r="B397" t="s">
        <v>1078</v>
      </c>
      <c r="C397" t="s">
        <v>3132</v>
      </c>
      <c r="D397" t="s">
        <v>46</v>
      </c>
      <c r="E397">
        <v>12233.976333090999</v>
      </c>
      <c r="F397">
        <v>217.67</v>
      </c>
      <c r="G397">
        <v>10.7360807739199</v>
      </c>
      <c r="H397">
        <f>(Table2[[#This Row],[1Y Return vs Nifty]]-AVERAGE(Table2[1Y Return vs Nifty]))/_xlfn.STDEV.P(Table2[1Y Return vs Nifty])</f>
        <v>-0.23840831028195553</v>
      </c>
      <c r="I397">
        <v>-14.8542424349894</v>
      </c>
      <c r="J397">
        <f>(Table2[[#This Row],[1M Return vs Nifty]]-AVERAGE(Table2[1M Return vs Nifty]))/_xlfn.STDEV.P(Table2[1M Return vs Nifty])</f>
        <v>-1.4472634774654294</v>
      </c>
      <c r="K397">
        <v>-13.559027901296201</v>
      </c>
      <c r="L397">
        <f>(Table2[[#This Row],[6M Return vs Nifty]]-AVERAGE(Table2[6M Return vs Nifty]))/_xlfn.STDEV.P(Table2[6M Return vs Nifty])</f>
        <v>-0.85960335012630784</v>
      </c>
      <c r="M397">
        <v>-2.04300138578003</v>
      </c>
      <c r="N397">
        <f>(Table2[[#This Row],[1W Return vs Nifty]]-AVERAGE(Table2[1W Return vs Nifty]))/_xlfn.STDEV.P(Table2[1W Return vs Nifty])</f>
        <v>-0.84715709549633489</v>
      </c>
      <c r="O397">
        <v>223.63</v>
      </c>
      <c r="P397">
        <v>234.43971878766101</v>
      </c>
      <c r="Q397">
        <v>216.87186938463</v>
      </c>
      <c r="R397">
        <v>42.328244392598101</v>
      </c>
      <c r="S397" s="1">
        <f>(Table2[[#This Row],[Close Price]]-Table2[[#This Row],[20D EMA]])/Table2[[#This Row],[20D EMA]]</f>
        <v>-2.6651164870545134E-2</v>
      </c>
      <c r="T397" s="1">
        <f>(Table2[[#This Row],[Close Price]]-Table2[[#This Row],[50D EMA]])/Table2[[#This Row],[50D EMA]]</f>
        <v>-7.1531048042460119E-2</v>
      </c>
      <c r="U397" s="1">
        <f>(Table2[[#This Row],[Close Price]]-Table2[[#This Row],[200D EMA]])/Table2[[#This Row],[200D EMA]]</f>
        <v>3.68019428999559E-3</v>
      </c>
      <c r="V397">
        <v>0.55766598018060598</v>
      </c>
      <c r="W397">
        <v>213</v>
      </c>
      <c r="X397">
        <v>218.99</v>
      </c>
      <c r="Y397">
        <v>213</v>
      </c>
      <c r="Z397">
        <v>225.59</v>
      </c>
      <c r="AA397">
        <v>213</v>
      </c>
      <c r="AB397">
        <v>225.59</v>
      </c>
      <c r="AC397" s="1">
        <f>(Table2[[#This Row],[Close Price]]/Table2[[#This Row],[Day Low]])-1</f>
        <v>2.1924882629107856E-2</v>
      </c>
      <c r="AD397" s="1">
        <f>(Table2[[#This Row],[Day High]]/Table2[[#This Row],[Close Price]])-1</f>
        <v>6.0642256627005953E-3</v>
      </c>
      <c r="AE397" s="1">
        <f>(Table2[[#This Row],[Close Price]]/Table2[[#This Row],[Current Week Low]])-1</f>
        <v>2.1924882629107856E-2</v>
      </c>
      <c r="AF397" s="1">
        <f>(Table2[[#This Row],[Current Week High]]/Table2[[#This Row],[Close Price]])-1</f>
        <v>3.6385353976202683E-2</v>
      </c>
      <c r="AG397" s="1">
        <f>(Table2[[#This Row],[Close Price]]/Table2[[#This Row],[Current Month Low]])-1</f>
        <v>2.1924882629107856E-2</v>
      </c>
      <c r="AH397" s="1">
        <f>(Table2[[#This Row],[Current Month High]]/Table2[[#This Row],[Close Price]])-1</f>
        <v>3.6385353976202683E-2</v>
      </c>
      <c r="AI397">
        <v>39.615013552625499</v>
      </c>
      <c r="AJ397">
        <v>86.921425504508306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-0.2</v>
      </c>
      <c r="AM397" t="s">
        <v>3174</v>
      </c>
      <c r="AN397">
        <v>-0.56000000000000005</v>
      </c>
      <c r="AO397" t="s">
        <v>3174</v>
      </c>
      <c r="AP397">
        <v>0.116519547062403</v>
      </c>
      <c r="AQ397">
        <f>(Table2[[#This Row],[Sharpe Ratio]]-AVERAGE(Table2[Sharpe Ratio]))/_xlfn.STDEV.P(Table2[Sharpe Ratio])</f>
        <v>0.62107430512561079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373</v>
      </c>
      <c r="AT397">
        <f>_xlfn.RANK.AVG(Table2[[#This Row],[6M Return vs Nifty Z-Score]],Table2[6M Return vs Nifty Z-Score])</f>
        <v>605</v>
      </c>
      <c r="AU397">
        <f>_xlfn.RANK.AVG(Table2[[#This Row],[Sharpe Ratio Z-Score]],Table2[Sharpe Ratio Z-Score])</f>
        <v>194</v>
      </c>
      <c r="AV397">
        <f>(Table2[[#This Row],[Rank 1Y]]+Table2[[#This Row],[Rank 6M]]+Table2[[#This Row],[Rank Sharpe]])/3</f>
        <v>390.66666666666669</v>
      </c>
    </row>
    <row r="398" spans="1:48" x14ac:dyDescent="0.3">
      <c r="A398" t="s">
        <v>515</v>
      </c>
      <c r="B398" t="s">
        <v>516</v>
      </c>
      <c r="C398" t="s">
        <v>3140</v>
      </c>
      <c r="D398" t="s">
        <v>255</v>
      </c>
      <c r="E398">
        <v>40968.0527095</v>
      </c>
      <c r="F398">
        <v>4343.5</v>
      </c>
      <c r="G398">
        <v>-7.6616297616172302</v>
      </c>
      <c r="H398">
        <f>(Table2[[#This Row],[1Y Return vs Nifty]]-AVERAGE(Table2[1Y Return vs Nifty]))/_xlfn.STDEV.P(Table2[1Y Return vs Nifty])</f>
        <v>-0.54994251161537588</v>
      </c>
      <c r="I398">
        <v>-4.08251069994036</v>
      </c>
      <c r="J398">
        <f>(Table2[[#This Row],[1M Return vs Nifty]]-AVERAGE(Table2[1M Return vs Nifty]))/_xlfn.STDEV.P(Table2[1M Return vs Nifty])</f>
        <v>-0.51699343062326097</v>
      </c>
      <c r="K398">
        <v>8.30771647262908</v>
      </c>
      <c r="L398">
        <f>(Table2[[#This Row],[6M Return vs Nifty]]-AVERAGE(Table2[6M Return vs Nifty]))/_xlfn.STDEV.P(Table2[6M Return vs Nifty])</f>
        <v>-0.14845882991443324</v>
      </c>
      <c r="M398">
        <v>1.5699822971144</v>
      </c>
      <c r="N398">
        <f>(Table2[[#This Row],[1W Return vs Nifty]]-AVERAGE(Table2[1W Return vs Nifty]))/_xlfn.STDEV.P(Table2[1W Return vs Nifty])</f>
        <v>-0.17181989056735517</v>
      </c>
      <c r="O398">
        <v>4405.9799999999996</v>
      </c>
      <c r="P398">
        <v>4344.3537367214603</v>
      </c>
      <c r="Q398">
        <v>3968.0856921108698</v>
      </c>
      <c r="R398">
        <v>40.580612872372299</v>
      </c>
      <c r="S398" s="1">
        <f>(Table2[[#This Row],[Close Price]]-Table2[[#This Row],[20D EMA]])/Table2[[#This Row],[20D EMA]]</f>
        <v>-1.418072710271031E-2</v>
      </c>
      <c r="T398" s="1">
        <f>(Table2[[#This Row],[Close Price]]-Table2[[#This Row],[50D EMA]])/Table2[[#This Row],[50D EMA]]</f>
        <v>-1.9651639189598386E-4</v>
      </c>
      <c r="U398" s="1">
        <f>(Table2[[#This Row],[Close Price]]-Table2[[#This Row],[200D EMA]])/Table2[[#This Row],[200D EMA]]</f>
        <v>9.4608417513640977E-2</v>
      </c>
      <c r="V398">
        <v>0.61383022336247095</v>
      </c>
      <c r="W398">
        <v>4288</v>
      </c>
      <c r="X398">
        <v>4414.8500000000004</v>
      </c>
      <c r="Y398">
        <v>4285.05</v>
      </c>
      <c r="Z398">
        <v>4449.8999999999996</v>
      </c>
      <c r="AA398">
        <v>4285.05</v>
      </c>
      <c r="AB398">
        <v>4449.8999999999996</v>
      </c>
      <c r="AC398" s="1">
        <f>(Table2[[#This Row],[Close Price]]/Table2[[#This Row],[Day Low]])-1</f>
        <v>1.2943097014925353E-2</v>
      </c>
      <c r="AD398" s="1">
        <f>(Table2[[#This Row],[Day High]]/Table2[[#This Row],[Close Price]])-1</f>
        <v>1.6426844710486943E-2</v>
      </c>
      <c r="AE398" s="1">
        <f>(Table2[[#This Row],[Close Price]]/Table2[[#This Row],[Current Week Low]])-1</f>
        <v>1.3640447602711658E-2</v>
      </c>
      <c r="AF398" s="1">
        <f>(Table2[[#This Row],[Current Week High]]/Table2[[#This Row],[Close Price]])-1</f>
        <v>2.4496373892022527E-2</v>
      </c>
      <c r="AG398" s="1">
        <f>(Table2[[#This Row],[Close Price]]/Table2[[#This Row],[Current Month Low]])-1</f>
        <v>1.3640447602711658E-2</v>
      </c>
      <c r="AH398" s="1">
        <f>(Table2[[#This Row],[Current Month High]]/Table2[[#This Row],[Close Price]])-1</f>
        <v>2.4496373892022527E-2</v>
      </c>
      <c r="AI398">
        <v>13.962242431219</v>
      </c>
      <c r="AJ398">
        <v>30.042963428691099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0.01</v>
      </c>
      <c r="AM398" t="s">
        <v>3176</v>
      </c>
      <c r="AN398">
        <v>-2.37</v>
      </c>
      <c r="AO398" t="s">
        <v>3174</v>
      </c>
      <c r="AP398">
        <v>7.8612173492791995E-2</v>
      </c>
      <c r="AQ398">
        <f>(Table2[[#This Row],[Sharpe Ratio]]-AVERAGE(Table2[Sharpe Ratio]))/_xlfn.STDEV.P(Table2[Sharpe Ratio])</f>
        <v>0.18000542816589984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-1.2072092345545253</v>
      </c>
      <c r="AS398">
        <f>_xlfn.RANK.AVG(Table2[[#This Row],[1Y Return vs Nifty Z-Score]],Table2[1Y Return vs Nifty Z-Score])</f>
        <v>506</v>
      </c>
      <c r="AT398">
        <f>_xlfn.RANK.AVG(Table2[[#This Row],[6M Return vs Nifty Z-Score]],Table2[6M Return vs Nifty Z-Score])</f>
        <v>373</v>
      </c>
      <c r="AU398">
        <f>_xlfn.RANK.AVG(Table2[[#This Row],[Sharpe Ratio Z-Score]],Table2[Sharpe Ratio Z-Score])</f>
        <v>295</v>
      </c>
      <c r="AV398">
        <f>(Table2[[#This Row],[Rank 1Y]]+Table2[[#This Row],[Rank 6M]]+Table2[[#This Row],[Rank Sharpe]])/3</f>
        <v>391.33333333333331</v>
      </c>
    </row>
    <row r="399" spans="1:48" x14ac:dyDescent="0.3">
      <c r="A399" t="s">
        <v>1542</v>
      </c>
      <c r="B399" t="s">
        <v>1543</v>
      </c>
      <c r="C399" t="s">
        <v>3143</v>
      </c>
      <c r="D399" t="s">
        <v>382</v>
      </c>
      <c r="E399">
        <v>6581.79958205</v>
      </c>
      <c r="F399">
        <v>338.45</v>
      </c>
      <c r="G399">
        <v>15.0339232165176</v>
      </c>
      <c r="H399">
        <f>(Table2[[#This Row],[1Y Return vs Nifty]]-AVERAGE(Table2[1Y Return vs Nifty]))/_xlfn.STDEV.P(Table2[1Y Return vs Nifty])</f>
        <v>-0.16563159655851284</v>
      </c>
      <c r="I399">
        <v>-1.2770444295497201</v>
      </c>
      <c r="J399">
        <f>(Table2[[#This Row],[1M Return vs Nifty]]-AVERAGE(Table2[1M Return vs Nifty]))/_xlfn.STDEV.P(Table2[1M Return vs Nifty])</f>
        <v>-0.27470729660466781</v>
      </c>
      <c r="K399">
        <v>22.483137287796598</v>
      </c>
      <c r="L399">
        <f>(Table2[[#This Row],[6M Return vs Nifty]]-AVERAGE(Table2[6M Return vs Nifty]))/_xlfn.STDEV.P(Table2[6M Return vs Nifty])</f>
        <v>0.31255048459625429</v>
      </c>
      <c r="M399">
        <v>-3.5765710863404001</v>
      </c>
      <c r="N399">
        <f>(Table2[[#This Row],[1W Return vs Nifty]]-AVERAGE(Table2[1W Return vs Nifty]))/_xlfn.STDEV.P(Table2[1W Return vs Nifty])</f>
        <v>-1.133811220186572</v>
      </c>
      <c r="O399">
        <v>343.43</v>
      </c>
      <c r="P399">
        <v>334.56434930882301</v>
      </c>
      <c r="Q399">
        <v>290.077826942662</v>
      </c>
      <c r="R399">
        <v>41.259430569002902</v>
      </c>
      <c r="S399" s="1">
        <f>(Table2[[#This Row],[Close Price]]-Table2[[#This Row],[20D EMA]])/Table2[[#This Row],[20D EMA]]</f>
        <v>-1.4500771627405928E-2</v>
      </c>
      <c r="T399" s="1">
        <f>(Table2[[#This Row],[Close Price]]-Table2[[#This Row],[50D EMA]])/Table2[[#This Row],[50D EMA]]</f>
        <v>1.1614060790411019E-2</v>
      </c>
      <c r="U399" s="1">
        <f>(Table2[[#This Row],[Close Price]]-Table2[[#This Row],[200D EMA]])/Table2[[#This Row],[200D EMA]]</f>
        <v>0.16675584468887875</v>
      </c>
      <c r="V399">
        <v>0.47652460420468201</v>
      </c>
      <c r="W399">
        <v>331.35</v>
      </c>
      <c r="X399">
        <v>343.5</v>
      </c>
      <c r="Y399">
        <v>331.35</v>
      </c>
      <c r="Z399">
        <v>358.8</v>
      </c>
      <c r="AA399">
        <v>331.35</v>
      </c>
      <c r="AB399">
        <v>358.8</v>
      </c>
      <c r="AC399" s="1">
        <f>(Table2[[#This Row],[Close Price]]/Table2[[#This Row],[Day Low]])-1</f>
        <v>2.1427493586841706E-2</v>
      </c>
      <c r="AD399" s="1">
        <f>(Table2[[#This Row],[Day High]]/Table2[[#This Row],[Close Price]])-1</f>
        <v>1.492096321465497E-2</v>
      </c>
      <c r="AE399" s="1">
        <f>(Table2[[#This Row],[Close Price]]/Table2[[#This Row],[Current Week Low]])-1</f>
        <v>2.1427493586841706E-2</v>
      </c>
      <c r="AF399" s="1">
        <f>(Table2[[#This Row],[Current Week High]]/Table2[[#This Row],[Close Price]])-1</f>
        <v>6.01270497857882E-2</v>
      </c>
      <c r="AG399" s="1">
        <f>(Table2[[#This Row],[Close Price]]/Table2[[#This Row],[Current Month Low]])-1</f>
        <v>2.1427493586841706E-2</v>
      </c>
      <c r="AH399" s="1">
        <f>(Table2[[#This Row],[Current Month High]]/Table2[[#This Row],[Close Price]])-1</f>
        <v>6.01270497857882E-2</v>
      </c>
      <c r="AI399">
        <v>10.2673954793913</v>
      </c>
      <c r="AJ399">
        <v>65.017064846416304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0.01</v>
      </c>
      <c r="AM399" t="s">
        <v>3176</v>
      </c>
      <c r="AN399">
        <v>-3.04</v>
      </c>
      <c r="AO399" t="s">
        <v>3174</v>
      </c>
      <c r="AP399">
        <v>-9.3132091052590005E-3</v>
      </c>
      <c r="AQ399">
        <f>(Table2[[#This Row],[Sharpe Ratio]]-AVERAGE(Table2[Sharpe Ratio]))/_xlfn.STDEV.P(Table2[Sharpe Ratio])</f>
        <v>-0.84304486803992162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-2.1046444967934201</v>
      </c>
      <c r="AS399">
        <f>_xlfn.RANK.AVG(Table2[[#This Row],[1Y Return vs Nifty Z-Score]],Table2[1Y Return vs Nifty Z-Score])</f>
        <v>346</v>
      </c>
      <c r="AT399">
        <f>_xlfn.RANK.AVG(Table2[[#This Row],[6M Return vs Nifty Z-Score]],Table2[6M Return vs Nifty Z-Score])</f>
        <v>234</v>
      </c>
      <c r="AU399">
        <f>_xlfn.RANK.AVG(Table2[[#This Row],[Sharpe Ratio Z-Score]],Table2[Sharpe Ratio Z-Score])</f>
        <v>594</v>
      </c>
      <c r="AV399">
        <f>(Table2[[#This Row],[Rank 1Y]]+Table2[[#This Row],[Rank 6M]]+Table2[[#This Row],[Rank Sharpe]])/3</f>
        <v>391.33333333333331</v>
      </c>
    </row>
    <row r="400" spans="1:48" x14ac:dyDescent="0.3">
      <c r="A400" t="s">
        <v>1276</v>
      </c>
      <c r="B400" t="s">
        <v>1277</v>
      </c>
      <c r="C400" t="s">
        <v>3131</v>
      </c>
      <c r="D400" t="s">
        <v>360</v>
      </c>
      <c r="E400">
        <v>9069.1903609500005</v>
      </c>
      <c r="F400">
        <v>665.65</v>
      </c>
      <c r="G400">
        <v>26.526746638649801</v>
      </c>
      <c r="H400">
        <f>(Table2[[#This Row],[1Y Return vs Nifty]]-AVERAGE(Table2[1Y Return vs Nifty]))/_xlfn.STDEV.P(Table2[1Y Return vs Nifty])</f>
        <v>2.8979986168807825E-2</v>
      </c>
      <c r="I400">
        <v>-5.3127058282249404</v>
      </c>
      <c r="J400">
        <f>(Table2[[#This Row],[1M Return vs Nifty]]-AVERAGE(Table2[1M Return vs Nifty]))/_xlfn.STDEV.P(Table2[1M Return vs Nifty])</f>
        <v>-0.62323574223696476</v>
      </c>
      <c r="K400">
        <v>14.107045562177699</v>
      </c>
      <c r="L400">
        <f>(Table2[[#This Row],[6M Return vs Nifty]]-AVERAGE(Table2[6M Return vs Nifty]))/_xlfn.STDEV.P(Table2[6M Return vs Nifty])</f>
        <v>4.0145428333338853E-2</v>
      </c>
      <c r="M400">
        <v>2.7842840805978701</v>
      </c>
      <c r="N400">
        <f>(Table2[[#This Row],[1W Return vs Nifty]]-AVERAGE(Table2[1W Return vs Nifty]))/_xlfn.STDEV.P(Table2[1W Return vs Nifty])</f>
        <v>5.5156825735175594E-2</v>
      </c>
      <c r="O400">
        <v>678.97</v>
      </c>
      <c r="P400">
        <v>658.82266375576205</v>
      </c>
      <c r="Q400">
        <v>562.70619013187104</v>
      </c>
      <c r="R400">
        <v>39.960412361349903</v>
      </c>
      <c r="S400" s="1">
        <f>(Table2[[#This Row],[Close Price]]-Table2[[#This Row],[20D EMA]])/Table2[[#This Row],[20D EMA]]</f>
        <v>-1.9617950719472213E-2</v>
      </c>
      <c r="T400" s="1">
        <f>(Table2[[#This Row],[Close Price]]-Table2[[#This Row],[50D EMA]])/Table2[[#This Row],[50D EMA]]</f>
        <v>1.0362934701300666E-2</v>
      </c>
      <c r="U400" s="1">
        <f>(Table2[[#This Row],[Close Price]]-Table2[[#This Row],[200D EMA]])/Table2[[#This Row],[200D EMA]]</f>
        <v>0.1829441574900818</v>
      </c>
      <c r="V400">
        <v>0.21930039953201899</v>
      </c>
      <c r="W400">
        <v>660</v>
      </c>
      <c r="X400">
        <v>679.15</v>
      </c>
      <c r="Y400">
        <v>660</v>
      </c>
      <c r="Z400">
        <v>699.4</v>
      </c>
      <c r="AA400">
        <v>660</v>
      </c>
      <c r="AB400">
        <v>699.4</v>
      </c>
      <c r="AC400" s="1">
        <f>(Table2[[#This Row],[Close Price]]/Table2[[#This Row],[Day Low]])-1</f>
        <v>8.5606060606060463E-3</v>
      </c>
      <c r="AD400" s="1">
        <f>(Table2[[#This Row],[Day High]]/Table2[[#This Row],[Close Price]])-1</f>
        <v>2.0280928415834065E-2</v>
      </c>
      <c r="AE400" s="1">
        <f>(Table2[[#This Row],[Close Price]]/Table2[[#This Row],[Current Week Low]])-1</f>
        <v>8.5606060606060463E-3</v>
      </c>
      <c r="AF400" s="1">
        <f>(Table2[[#This Row],[Current Week High]]/Table2[[#This Row],[Close Price]])-1</f>
        <v>5.0702321039585385E-2</v>
      </c>
      <c r="AG400" s="1">
        <f>(Table2[[#This Row],[Close Price]]/Table2[[#This Row],[Current Month Low]])-1</f>
        <v>8.5606060606060463E-3</v>
      </c>
      <c r="AH400" s="1">
        <f>(Table2[[#This Row],[Current Month High]]/Table2[[#This Row],[Close Price]])-1</f>
        <v>5.0702321039585385E-2</v>
      </c>
      <c r="AI400">
        <v>19.1316758056035</v>
      </c>
      <c r="AJ400">
        <v>72.492873801502896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-7.0000000000000007E-2</v>
      </c>
      <c r="AM400" t="s">
        <v>3174</v>
      </c>
      <c r="AN400">
        <v>-4.9400000000000004</v>
      </c>
      <c r="AO400" t="s">
        <v>3174</v>
      </c>
      <c r="AP400">
        <v>-2.4538630768950001E-3</v>
      </c>
      <c r="AQ400">
        <f>(Table2[[#This Row],[Sharpe Ratio]]-AVERAGE(Table2[Sharpe Ratio]))/_xlfn.STDEV.P(Table2[Sharpe Ratio])</f>
        <v>-0.76323337585482465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-1.2621868778544671</v>
      </c>
      <c r="AS400">
        <f>_xlfn.RANK.AVG(Table2[[#This Row],[1Y Return vs Nifty Z-Score]],Table2[1Y Return vs Nifty Z-Score])</f>
        <v>284</v>
      </c>
      <c r="AT400">
        <f>_xlfn.RANK.AVG(Table2[[#This Row],[6M Return vs Nifty Z-Score]],Table2[6M Return vs Nifty Z-Score])</f>
        <v>314</v>
      </c>
      <c r="AU400">
        <f>_xlfn.RANK.AVG(Table2[[#This Row],[Sharpe Ratio Z-Score]],Table2[Sharpe Ratio Z-Score])</f>
        <v>577</v>
      </c>
      <c r="AV400">
        <f>(Table2[[#This Row],[Rank 1Y]]+Table2[[#This Row],[Rank 6M]]+Table2[[#This Row],[Rank Sharpe]])/3</f>
        <v>391.66666666666669</v>
      </c>
    </row>
    <row r="401" spans="1:48" x14ac:dyDescent="0.3">
      <c r="A401" t="s">
        <v>832</v>
      </c>
      <c r="B401" t="s">
        <v>833</v>
      </c>
      <c r="C401" t="s">
        <v>3141</v>
      </c>
      <c r="D401" t="s">
        <v>412</v>
      </c>
      <c r="E401">
        <v>19403.992587180001</v>
      </c>
      <c r="F401">
        <v>8177.7</v>
      </c>
      <c r="G401">
        <v>4.2510328050952104</v>
      </c>
      <c r="H401">
        <f>(Table2[[#This Row],[1Y Return vs Nifty]]-AVERAGE(Table2[1Y Return vs Nifty]))/_xlfn.STDEV.P(Table2[1Y Return vs Nifty])</f>
        <v>-0.34822166100699647</v>
      </c>
      <c r="I401">
        <v>-1.9431253611814201</v>
      </c>
      <c r="J401">
        <f>(Table2[[#This Row],[1M Return vs Nifty]]-AVERAGE(Table2[1M Return vs Nifty]))/_xlfn.STDEV.P(Table2[1M Return vs Nifty])</f>
        <v>-0.33223148628101568</v>
      </c>
      <c r="K401">
        <v>28.273014873305101</v>
      </c>
      <c r="L401">
        <f>(Table2[[#This Row],[6M Return vs Nifty]]-AVERAGE(Table2[6M Return vs Nifty]))/_xlfn.STDEV.P(Table2[6M Return vs Nifty])</f>
        <v>0.50084736351078163</v>
      </c>
      <c r="M401">
        <v>0.44068466685207502</v>
      </c>
      <c r="N401">
        <f>(Table2[[#This Row],[1W Return vs Nifty]]-AVERAGE(Table2[1W Return vs Nifty]))/_xlfn.STDEV.P(Table2[1W Return vs Nifty])</f>
        <v>-0.38290767066585263</v>
      </c>
      <c r="O401">
        <v>8118.49</v>
      </c>
      <c r="P401">
        <v>7991.4112234927497</v>
      </c>
      <c r="Q401">
        <v>7316.6436914817996</v>
      </c>
      <c r="R401">
        <v>53.118206438712797</v>
      </c>
      <c r="S401" s="1">
        <f>(Table2[[#This Row],[Close Price]]-Table2[[#This Row],[20D EMA]])/Table2[[#This Row],[20D EMA]]</f>
        <v>7.2932281742048135E-3</v>
      </c>
      <c r="T401" s="1">
        <f>(Table2[[#This Row],[Close Price]]-Table2[[#This Row],[50D EMA]])/Table2[[#This Row],[50D EMA]]</f>
        <v>2.3311123817481409E-2</v>
      </c>
      <c r="U401" s="1">
        <f>(Table2[[#This Row],[Close Price]]-Table2[[#This Row],[200D EMA]])/Table2[[#This Row],[200D EMA]]</f>
        <v>0.11768460305381022</v>
      </c>
      <c r="V401">
        <v>0.51743914918719702</v>
      </c>
      <c r="W401">
        <v>8080</v>
      </c>
      <c r="X401">
        <v>8235</v>
      </c>
      <c r="Y401">
        <v>7958.1</v>
      </c>
      <c r="Z401">
        <v>8442</v>
      </c>
      <c r="AA401">
        <v>7958.1</v>
      </c>
      <c r="AB401">
        <v>8442</v>
      </c>
      <c r="AC401" s="1">
        <f>(Table2[[#This Row],[Close Price]]/Table2[[#This Row],[Day Low]])-1</f>
        <v>1.2091584158415714E-2</v>
      </c>
      <c r="AD401" s="1">
        <f>(Table2[[#This Row],[Day High]]/Table2[[#This Row],[Close Price]])-1</f>
        <v>7.0068601195936164E-3</v>
      </c>
      <c r="AE401" s="1">
        <f>(Table2[[#This Row],[Close Price]]/Table2[[#This Row],[Current Week Low]])-1</f>
        <v>2.7594526331661928E-2</v>
      </c>
      <c r="AF401" s="1">
        <f>(Table2[[#This Row],[Current Week High]]/Table2[[#This Row],[Close Price]])-1</f>
        <v>3.2319600865769127E-2</v>
      </c>
      <c r="AG401" s="1">
        <f>(Table2[[#This Row],[Close Price]]/Table2[[#This Row],[Current Month Low]])-1</f>
        <v>2.7594526331661928E-2</v>
      </c>
      <c r="AH401" s="1">
        <f>(Table2[[#This Row],[Current Month High]]/Table2[[#This Row],[Close Price]])-1</f>
        <v>3.2319600865769127E-2</v>
      </c>
      <c r="AI401">
        <v>9.8108270051481394</v>
      </c>
      <c r="AJ401">
        <v>49.048591112893199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0.01</v>
      </c>
      <c r="AM401" t="s">
        <v>3176</v>
      </c>
      <c r="AN401">
        <v>1.85</v>
      </c>
      <c r="AO401" t="s">
        <v>3176</v>
      </c>
      <c r="AP401">
        <v>-2.850814486473E-3</v>
      </c>
      <c r="AQ401">
        <f>(Table2[[#This Row],[Sharpe Ratio]]-AVERAGE(Table2[Sharpe Ratio]))/_xlfn.STDEV.P(Table2[Sharpe Ratio])</f>
        <v>-0.76785207918199205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-1.330365533625075</v>
      </c>
      <c r="AS401">
        <f>_xlfn.RANK.AVG(Table2[[#This Row],[1Y Return vs Nifty Z-Score]],Table2[1Y Return vs Nifty Z-Score])</f>
        <v>409</v>
      </c>
      <c r="AT401">
        <f>_xlfn.RANK.AVG(Table2[[#This Row],[6M Return vs Nifty Z-Score]],Table2[6M Return vs Nifty Z-Score])</f>
        <v>188</v>
      </c>
      <c r="AU401">
        <f>_xlfn.RANK.AVG(Table2[[#This Row],[Sharpe Ratio Z-Score]],Table2[Sharpe Ratio Z-Score])</f>
        <v>579</v>
      </c>
      <c r="AV401">
        <f>(Table2[[#This Row],[Rank 1Y]]+Table2[[#This Row],[Rank 6M]]+Table2[[#This Row],[Rank Sharpe]])/3</f>
        <v>392</v>
      </c>
    </row>
    <row r="402" spans="1:48" x14ac:dyDescent="0.3">
      <c r="A402" t="s">
        <v>44</v>
      </c>
      <c r="B402" t="s">
        <v>45</v>
      </c>
      <c r="C402" t="s">
        <v>3132</v>
      </c>
      <c r="D402" t="s">
        <v>46</v>
      </c>
      <c r="E402">
        <v>491526.30187750002</v>
      </c>
      <c r="F402">
        <v>3574.75</v>
      </c>
      <c r="G402">
        <v>4.1964038654795504</v>
      </c>
      <c r="H402">
        <f>(Table2[[#This Row],[1Y Return vs Nifty]]-AVERAGE(Table2[1Y Return vs Nifty]))/_xlfn.STDEV.P(Table2[1Y Return vs Nifty])</f>
        <v>-0.34914670997110442</v>
      </c>
      <c r="I402">
        <v>-1.7808125287908301</v>
      </c>
      <c r="J402">
        <f>(Table2[[#This Row],[1M Return vs Nifty]]-AVERAGE(Table2[1M Return vs Nifty]))/_xlfn.STDEV.P(Table2[1M Return vs Nifty])</f>
        <v>-0.31821379906923963</v>
      </c>
      <c r="K402">
        <v>-12.4334400692762</v>
      </c>
      <c r="L402">
        <f>(Table2[[#This Row],[6M Return vs Nifty]]-AVERAGE(Table2[6M Return vs Nifty]))/_xlfn.STDEV.P(Table2[6M Return vs Nifty])</f>
        <v>-0.82299727813542289</v>
      </c>
      <c r="M402">
        <v>-0.96158974238747297</v>
      </c>
      <c r="N402">
        <f>(Table2[[#This Row],[1W Return vs Nifty]]-AVERAGE(Table2[1W Return vs Nifty]))/_xlfn.STDEV.P(Table2[1W Return vs Nifty])</f>
        <v>-0.64502014146467068</v>
      </c>
      <c r="O402">
        <v>3636.41</v>
      </c>
      <c r="P402">
        <v>3623.3565735582401</v>
      </c>
      <c r="Q402">
        <v>3441.51964766116</v>
      </c>
      <c r="R402">
        <v>32.950588851516898</v>
      </c>
      <c r="S402" s="1">
        <f>(Table2[[#This Row],[Close Price]]-Table2[[#This Row],[20D EMA]])/Table2[[#This Row],[20D EMA]]</f>
        <v>-1.6956283807381418E-2</v>
      </c>
      <c r="T402" s="1">
        <f>(Table2[[#This Row],[Close Price]]-Table2[[#This Row],[50D EMA]])/Table2[[#This Row],[50D EMA]]</f>
        <v>-1.3414791663881728E-2</v>
      </c>
      <c r="U402" s="1">
        <f>(Table2[[#This Row],[Close Price]]-Table2[[#This Row],[200D EMA]])/Table2[[#This Row],[200D EMA]]</f>
        <v>3.871265196157829E-2</v>
      </c>
      <c r="V402">
        <v>0.79782954555711405</v>
      </c>
      <c r="W402">
        <v>3536.2</v>
      </c>
      <c r="X402">
        <v>3623.8</v>
      </c>
      <c r="Y402">
        <v>3536.2</v>
      </c>
      <c r="Z402">
        <v>3721.95</v>
      </c>
      <c r="AA402">
        <v>3536.2</v>
      </c>
      <c r="AB402">
        <v>3721.95</v>
      </c>
      <c r="AC402" s="1">
        <f>(Table2[[#This Row],[Close Price]]/Table2[[#This Row],[Day Low]])-1</f>
        <v>1.0901532718737617E-2</v>
      </c>
      <c r="AD402" s="1">
        <f>(Table2[[#This Row],[Day High]]/Table2[[#This Row],[Close Price]])-1</f>
        <v>1.3721239247499906E-2</v>
      </c>
      <c r="AE402" s="1">
        <f>(Table2[[#This Row],[Close Price]]/Table2[[#This Row],[Current Week Low]])-1</f>
        <v>1.0901532718737617E-2</v>
      </c>
      <c r="AF402" s="1">
        <f>(Table2[[#This Row],[Current Week High]]/Table2[[#This Row],[Close Price]])-1</f>
        <v>4.1177704734596698E-2</v>
      </c>
      <c r="AG402" s="1">
        <f>(Table2[[#This Row],[Close Price]]/Table2[[#This Row],[Current Month Low]])-1</f>
        <v>1.0901532718737617E-2</v>
      </c>
      <c r="AH402" s="1">
        <f>(Table2[[#This Row],[Current Month High]]/Table2[[#This Row],[Close Price]])-1</f>
        <v>4.1177704734596698E-2</v>
      </c>
      <c r="AI402">
        <v>9.6552206448003304</v>
      </c>
      <c r="AJ402">
        <v>31.812315634218201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-0.04</v>
      </c>
      <c r="AM402" t="s">
        <v>3174</v>
      </c>
      <c r="AN402">
        <v>-0.59</v>
      </c>
      <c r="AO402" t="s">
        <v>3174</v>
      </c>
      <c r="AP402">
        <v>0.122190386343699</v>
      </c>
      <c r="AQ402">
        <f>(Table2[[#This Row],[Sharpe Ratio]]-AVERAGE(Table2[Sharpe Ratio]))/_xlfn.STDEV.P(Table2[Sharpe Ratio])</f>
        <v>0.68705700130547465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-1.4483209273349629</v>
      </c>
      <c r="AS402">
        <f>_xlfn.RANK.AVG(Table2[[#This Row],[1Y Return vs Nifty Z-Score]],Table2[1Y Return vs Nifty Z-Score])</f>
        <v>410</v>
      </c>
      <c r="AT402">
        <f>_xlfn.RANK.AVG(Table2[[#This Row],[6M Return vs Nifty Z-Score]],Table2[6M Return vs Nifty Z-Score])</f>
        <v>589</v>
      </c>
      <c r="AU402">
        <f>_xlfn.RANK.AVG(Table2[[#This Row],[Sharpe Ratio Z-Score]],Table2[Sharpe Ratio Z-Score])</f>
        <v>178</v>
      </c>
      <c r="AV402">
        <f>(Table2[[#This Row],[Rank 1Y]]+Table2[[#This Row],[Rank 6M]]+Table2[[#This Row],[Rank Sharpe]])/3</f>
        <v>392.33333333333331</v>
      </c>
    </row>
    <row r="403" spans="1:48" x14ac:dyDescent="0.3">
      <c r="A403" t="s">
        <v>528</v>
      </c>
      <c r="B403" t="s">
        <v>529</v>
      </c>
      <c r="C403" t="s">
        <v>3143</v>
      </c>
      <c r="D403" t="s">
        <v>267</v>
      </c>
      <c r="E403">
        <v>39950.88563931</v>
      </c>
      <c r="F403">
        <v>2929.1</v>
      </c>
      <c r="G403">
        <v>1.07423297812462</v>
      </c>
      <c r="H403">
        <f>(Table2[[#This Row],[1Y Return vs Nifty]]-AVERAGE(Table2[1Y Return vs Nifty]))/_xlfn.STDEV.P(Table2[1Y Return vs Nifty])</f>
        <v>-0.40201540860291368</v>
      </c>
      <c r="I403">
        <v>-2.8876697693969202</v>
      </c>
      <c r="J403">
        <f>(Table2[[#This Row],[1M Return vs Nifty]]-AVERAGE(Table2[1M Return vs Nifty]))/_xlfn.STDEV.P(Table2[1M Return vs Nifty])</f>
        <v>-0.41380438398102887</v>
      </c>
      <c r="K403">
        <v>23.194809364810499</v>
      </c>
      <c r="L403">
        <f>(Table2[[#This Row],[6M Return vs Nifty]]-AVERAGE(Table2[6M Return vs Nifty]))/_xlfn.STDEV.P(Table2[6M Return vs Nifty])</f>
        <v>0.3356952970613295</v>
      </c>
      <c r="M403">
        <v>5.4653969632211998</v>
      </c>
      <c r="N403">
        <f>(Table2[[#This Row],[1W Return vs Nifty]]-AVERAGE(Table2[1W Return vs Nifty]))/_xlfn.STDEV.P(Table2[1W Return vs Nifty])</f>
        <v>0.55630918045585032</v>
      </c>
      <c r="O403">
        <v>2922.71</v>
      </c>
      <c r="P403">
        <v>2836.2358808549502</v>
      </c>
      <c r="Q403">
        <v>2507.0705089306898</v>
      </c>
      <c r="R403">
        <v>50.084837254684402</v>
      </c>
      <c r="S403" s="1">
        <f>(Table2[[#This Row],[Close Price]]-Table2[[#This Row],[20D EMA]])/Table2[[#This Row],[20D EMA]]</f>
        <v>2.1863270731615086E-3</v>
      </c>
      <c r="T403" s="1">
        <f>(Table2[[#This Row],[Close Price]]-Table2[[#This Row],[50D EMA]])/Table2[[#This Row],[50D EMA]]</f>
        <v>3.2742029593482505E-2</v>
      </c>
      <c r="U403" s="1">
        <f>(Table2[[#This Row],[Close Price]]-Table2[[#This Row],[200D EMA]])/Table2[[#This Row],[200D EMA]]</f>
        <v>0.16833570877482548</v>
      </c>
      <c r="V403">
        <v>0.96828734768995395</v>
      </c>
      <c r="W403">
        <v>2919</v>
      </c>
      <c r="X403">
        <v>3023.8</v>
      </c>
      <c r="Y403">
        <v>2890</v>
      </c>
      <c r="Z403">
        <v>3023.8</v>
      </c>
      <c r="AA403">
        <v>2890</v>
      </c>
      <c r="AB403">
        <v>3023.8</v>
      </c>
      <c r="AC403" s="1">
        <f>(Table2[[#This Row],[Close Price]]/Table2[[#This Row],[Day Low]])-1</f>
        <v>3.4600890715998922E-3</v>
      </c>
      <c r="AD403" s="1">
        <f>(Table2[[#This Row],[Day High]]/Table2[[#This Row],[Close Price]])-1</f>
        <v>3.2330750059745395E-2</v>
      </c>
      <c r="AE403" s="1">
        <f>(Table2[[#This Row],[Close Price]]/Table2[[#This Row],[Current Week Low]])-1</f>
        <v>1.352941176470579E-2</v>
      </c>
      <c r="AF403" s="1">
        <f>(Table2[[#This Row],[Current Week High]]/Table2[[#This Row],[Close Price]])-1</f>
        <v>3.2330750059745395E-2</v>
      </c>
      <c r="AG403" s="1">
        <f>(Table2[[#This Row],[Close Price]]/Table2[[#This Row],[Current Month Low]])-1</f>
        <v>1.352941176470579E-2</v>
      </c>
      <c r="AH403" s="1">
        <f>(Table2[[#This Row],[Current Month High]]/Table2[[#This Row],[Close Price]])-1</f>
        <v>3.2330750059745395E-2</v>
      </c>
      <c r="AI403">
        <v>8.1902290806049596</v>
      </c>
      <c r="AJ403">
        <v>52.410437859354197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0.15</v>
      </c>
      <c r="AM403" t="s">
        <v>3176</v>
      </c>
      <c r="AN403">
        <v>-0.84</v>
      </c>
      <c r="AO403" t="s">
        <v>3174</v>
      </c>
      <c r="AP403">
        <v>2.8852142690509999E-3</v>
      </c>
      <c r="AQ403">
        <f>(Table2[[#This Row],[Sharpe Ratio]]-AVERAGE(Table2[Sharpe Ratio]))/_xlfn.STDEV.P(Table2[Sharpe Ratio])</f>
        <v>-0.70111087494736857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-0.62492619001413108</v>
      </c>
      <c r="AS403">
        <f>_xlfn.RANK.AVG(Table2[[#This Row],[1Y Return vs Nifty Z-Score]],Table2[1Y Return vs Nifty Z-Score])</f>
        <v>433</v>
      </c>
      <c r="AT403">
        <f>_xlfn.RANK.AVG(Table2[[#This Row],[6M Return vs Nifty Z-Score]],Table2[6M Return vs Nifty Z-Score])</f>
        <v>228</v>
      </c>
      <c r="AU403">
        <f>_xlfn.RANK.AVG(Table2[[#This Row],[Sharpe Ratio Z-Score]],Table2[Sharpe Ratio Z-Score])</f>
        <v>517</v>
      </c>
      <c r="AV403">
        <f>(Table2[[#This Row],[Rank 1Y]]+Table2[[#This Row],[Rank 6M]]+Table2[[#This Row],[Rank Sharpe]])/3</f>
        <v>392.66666666666669</v>
      </c>
    </row>
    <row r="404" spans="1:48" x14ac:dyDescent="0.3">
      <c r="A404" t="s">
        <v>1363</v>
      </c>
      <c r="B404" t="s">
        <v>1364</v>
      </c>
      <c r="C404" t="s">
        <v>3129</v>
      </c>
      <c r="D404" t="s">
        <v>215</v>
      </c>
      <c r="E404">
        <v>8300.7088585599995</v>
      </c>
      <c r="F404">
        <v>7480.1</v>
      </c>
      <c r="G404">
        <v>34.826762467877899</v>
      </c>
      <c r="H404">
        <f>(Table2[[#This Row],[1Y Return vs Nifty]]-AVERAGE(Table2[1Y Return vs Nifty]))/_xlfn.STDEV.P(Table2[1Y Return vs Nifty])</f>
        <v>0.16952675678022133</v>
      </c>
      <c r="I404">
        <v>8.8361220826441595</v>
      </c>
      <c r="J404">
        <f>(Table2[[#This Row],[1M Return vs Nifty]]-AVERAGE(Table2[1M Return vs Nifty]))/_xlfn.STDEV.P(Table2[1M Return vs Nifty])</f>
        <v>0.59868763342404763</v>
      </c>
      <c r="K404">
        <v>-4.8497645520254302</v>
      </c>
      <c r="L404">
        <f>(Table2[[#This Row],[6M Return vs Nifty]]-AVERAGE(Table2[6M Return vs Nifty]))/_xlfn.STDEV.P(Table2[6M Return vs Nifty])</f>
        <v>-0.5763629737810555</v>
      </c>
      <c r="M404">
        <v>6.1349330102658302</v>
      </c>
      <c r="N404">
        <f>(Table2[[#This Row],[1W Return vs Nifty]]-AVERAGE(Table2[1W Return vs Nifty]))/_xlfn.STDEV.P(Table2[1W Return vs Nifty])</f>
        <v>0.68145854239486758</v>
      </c>
      <c r="O404">
        <v>7181.6</v>
      </c>
      <c r="P404">
        <v>7020.0350572276702</v>
      </c>
      <c r="Q404">
        <v>6390.9885904619796</v>
      </c>
      <c r="R404">
        <v>65.079966142346393</v>
      </c>
      <c r="S404" s="1">
        <f>(Table2[[#This Row],[Close Price]]-Table2[[#This Row],[20D EMA]])/Table2[[#This Row],[20D EMA]]</f>
        <v>4.1564553859864094E-2</v>
      </c>
      <c r="T404" s="1">
        <f>(Table2[[#This Row],[Close Price]]-Table2[[#This Row],[50D EMA]])/Table2[[#This Row],[50D EMA]]</f>
        <v>6.5535989353594129E-2</v>
      </c>
      <c r="U404" s="1">
        <f>(Table2[[#This Row],[Close Price]]-Table2[[#This Row],[200D EMA]])/Table2[[#This Row],[200D EMA]]</f>
        <v>0.17041360567650352</v>
      </c>
      <c r="V404">
        <v>1.2917186257345501</v>
      </c>
      <c r="W404">
        <v>7430.55</v>
      </c>
      <c r="X404">
        <v>7768.5</v>
      </c>
      <c r="Y404">
        <v>7102</v>
      </c>
      <c r="Z404">
        <v>7899</v>
      </c>
      <c r="AA404">
        <v>7102</v>
      </c>
      <c r="AB404">
        <v>7899</v>
      </c>
      <c r="AC404" s="1">
        <f>(Table2[[#This Row],[Close Price]]/Table2[[#This Row],[Day Low]])-1</f>
        <v>6.6684162006849235E-3</v>
      </c>
      <c r="AD404" s="1">
        <f>(Table2[[#This Row],[Day High]]/Table2[[#This Row],[Close Price]])-1</f>
        <v>3.8555634282964046E-2</v>
      </c>
      <c r="AE404" s="1">
        <f>(Table2[[#This Row],[Close Price]]/Table2[[#This Row],[Current Week Low]])-1</f>
        <v>5.3238524359335404E-2</v>
      </c>
      <c r="AF404" s="1">
        <f>(Table2[[#This Row],[Current Week High]]/Table2[[#This Row],[Close Price]])-1</f>
        <v>5.6001925107953099E-2</v>
      </c>
      <c r="AG404" s="1">
        <f>(Table2[[#This Row],[Close Price]]/Table2[[#This Row],[Current Month Low]])-1</f>
        <v>5.3238524359335404E-2</v>
      </c>
      <c r="AH404" s="1">
        <f>(Table2[[#This Row],[Current Month High]]/Table2[[#This Row],[Close Price]])-1</f>
        <v>5.6001925107953099E-2</v>
      </c>
      <c r="AI404">
        <v>5.6001925107953099</v>
      </c>
      <c r="AJ404">
        <v>69.616780045351405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0.06</v>
      </c>
      <c r="AM404" t="s">
        <v>3176</v>
      </c>
      <c r="AN404">
        <v>7.39</v>
      </c>
      <c r="AO404" t="s">
        <v>3176</v>
      </c>
      <c r="AP404">
        <v>3.6096396270750002E-2</v>
      </c>
      <c r="AQ404">
        <f>(Table2[[#This Row],[Sharpe Ratio]]-AVERAGE(Table2[Sharpe Ratio]))/_xlfn.STDEV.P(Table2[Sharpe Ratio])</f>
        <v>-0.31468424158817793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0.55862571722990317</v>
      </c>
      <c r="AS404">
        <f>_xlfn.RANK.AVG(Table2[[#This Row],[1Y Return vs Nifty Z-Score]],Table2[1Y Return vs Nifty Z-Score])</f>
        <v>250</v>
      </c>
      <c r="AT404">
        <f>_xlfn.RANK.AVG(Table2[[#This Row],[6M Return vs Nifty Z-Score]],Table2[6M Return vs Nifty Z-Score])</f>
        <v>506</v>
      </c>
      <c r="AU404">
        <f>_xlfn.RANK.AVG(Table2[[#This Row],[Sharpe Ratio Z-Score]],Table2[Sharpe Ratio Z-Score])</f>
        <v>424</v>
      </c>
      <c r="AV404">
        <f>(Table2[[#This Row],[Rank 1Y]]+Table2[[#This Row],[Rank 6M]]+Table2[[#This Row],[Rank Sharpe]])/3</f>
        <v>393.33333333333331</v>
      </c>
    </row>
    <row r="405" spans="1:48" x14ac:dyDescent="0.3">
      <c r="A405" t="s">
        <v>1569</v>
      </c>
      <c r="B405" t="s">
        <v>1570</v>
      </c>
      <c r="C405" t="s">
        <v>3143</v>
      </c>
      <c r="D405" t="s">
        <v>267</v>
      </c>
      <c r="E405">
        <v>6279.1200919499997</v>
      </c>
      <c r="F405">
        <v>655.75</v>
      </c>
      <c r="G405">
        <v>-20.073210136996799</v>
      </c>
      <c r="H405">
        <f>(Table2[[#This Row],[1Y Return vs Nifty]]-AVERAGE(Table2[1Y Return vs Nifty]))/_xlfn.STDEV.P(Table2[1Y Return vs Nifty])</f>
        <v>-0.76011169391991429</v>
      </c>
      <c r="I405">
        <v>7.9143262245664703</v>
      </c>
      <c r="J405">
        <f>(Table2[[#This Row],[1M Return vs Nifty]]-AVERAGE(Table2[1M Return vs Nifty]))/_xlfn.STDEV.P(Table2[1M Return vs Nifty])</f>
        <v>0.51907934970837954</v>
      </c>
      <c r="K405">
        <v>22.4576186423152</v>
      </c>
      <c r="L405">
        <f>(Table2[[#This Row],[6M Return vs Nifty]]-AVERAGE(Table2[6M Return vs Nifty]))/_xlfn.STDEV.P(Table2[6M Return vs Nifty])</f>
        <v>0.31172057390689872</v>
      </c>
      <c r="M405">
        <v>-2.4679528527221599</v>
      </c>
      <c r="N405">
        <f>(Table2[[#This Row],[1W Return vs Nifty]]-AVERAGE(Table2[1W Return vs Nifty]))/_xlfn.STDEV.P(Table2[1W Return vs Nifty])</f>
        <v>-0.92658882314954649</v>
      </c>
      <c r="O405">
        <v>659.32</v>
      </c>
      <c r="P405">
        <v>616.53050532527504</v>
      </c>
      <c r="Q405">
        <v>559.35582266108202</v>
      </c>
      <c r="R405">
        <v>41.107489271385901</v>
      </c>
      <c r="S405" s="1">
        <f>(Table2[[#This Row],[Close Price]]-Table2[[#This Row],[20D EMA]])/Table2[[#This Row],[20D EMA]]</f>
        <v>-5.414669659649411E-3</v>
      </c>
      <c r="T405" s="1">
        <f>(Table2[[#This Row],[Close Price]]-Table2[[#This Row],[50D EMA]])/Table2[[#This Row],[50D EMA]]</f>
        <v>6.3613226492390929E-2</v>
      </c>
      <c r="U405" s="1">
        <f>(Table2[[#This Row],[Close Price]]-Table2[[#This Row],[200D EMA]])/Table2[[#This Row],[200D EMA]]</f>
        <v>0.17233069440545354</v>
      </c>
      <c r="V405">
        <v>0.71644777420664696</v>
      </c>
      <c r="W405">
        <v>652.35</v>
      </c>
      <c r="X405">
        <v>683.9</v>
      </c>
      <c r="Y405">
        <v>652.35</v>
      </c>
      <c r="Z405">
        <v>704.2</v>
      </c>
      <c r="AA405">
        <v>652.35</v>
      </c>
      <c r="AB405">
        <v>704.2</v>
      </c>
      <c r="AC405" s="1">
        <f>(Table2[[#This Row],[Close Price]]/Table2[[#This Row],[Day Low]])-1</f>
        <v>5.2119261132828054E-3</v>
      </c>
      <c r="AD405" s="1">
        <f>(Table2[[#This Row],[Day High]]/Table2[[#This Row],[Close Price]])-1</f>
        <v>4.2927945101029374E-2</v>
      </c>
      <c r="AE405" s="1">
        <f>(Table2[[#This Row],[Close Price]]/Table2[[#This Row],[Current Week Low]])-1</f>
        <v>5.2119261132828054E-3</v>
      </c>
      <c r="AF405" s="1">
        <f>(Table2[[#This Row],[Current Week High]]/Table2[[#This Row],[Close Price]])-1</f>
        <v>7.3884864658787741E-2</v>
      </c>
      <c r="AG405" s="1">
        <f>(Table2[[#This Row],[Close Price]]/Table2[[#This Row],[Current Month Low]])-1</f>
        <v>5.2119261132828054E-3</v>
      </c>
      <c r="AH405" s="1">
        <f>(Table2[[#This Row],[Current Month High]]/Table2[[#This Row],[Close Price]])-1</f>
        <v>7.3884864658787741E-2</v>
      </c>
      <c r="AI405">
        <v>10.8349218452153</v>
      </c>
      <c r="AJ405">
        <v>50.764455684561398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0.23</v>
      </c>
      <c r="AM405" t="s">
        <v>3176</v>
      </c>
      <c r="AN405">
        <v>-7.9</v>
      </c>
      <c r="AO405" t="s">
        <v>3174</v>
      </c>
      <c r="AP405">
        <v>5.9734332284190998E-2</v>
      </c>
      <c r="AQ405">
        <f>(Table2[[#This Row],[Sharpe Ratio]]-AVERAGE(Table2[Sharpe Ratio]))/_xlfn.STDEV.P(Table2[Sharpe Ratio])</f>
        <v>-3.9646513850373127E-2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-0.89554710730455556</v>
      </c>
      <c r="AS405">
        <f>_xlfn.RANK.AVG(Table2[[#This Row],[1Y Return vs Nifty Z-Score]],Table2[1Y Return vs Nifty Z-Score])</f>
        <v>585</v>
      </c>
      <c r="AT405">
        <f>_xlfn.RANK.AVG(Table2[[#This Row],[6M Return vs Nifty Z-Score]],Table2[6M Return vs Nifty Z-Score])</f>
        <v>235</v>
      </c>
      <c r="AU405">
        <f>_xlfn.RANK.AVG(Table2[[#This Row],[Sharpe Ratio Z-Score]],Table2[Sharpe Ratio Z-Score])</f>
        <v>363</v>
      </c>
      <c r="AV405">
        <f>(Table2[[#This Row],[Rank 1Y]]+Table2[[#This Row],[Rank 6M]]+Table2[[#This Row],[Rank Sharpe]])/3</f>
        <v>394.33333333333331</v>
      </c>
    </row>
    <row r="406" spans="1:48" x14ac:dyDescent="0.3">
      <c r="A406" t="s">
        <v>510</v>
      </c>
      <c r="B406" t="s">
        <v>511</v>
      </c>
      <c r="C406" t="s">
        <v>3129</v>
      </c>
      <c r="D406" t="s">
        <v>40</v>
      </c>
      <c r="E406">
        <v>41134.080000000002</v>
      </c>
      <c r="F406">
        <v>249.6</v>
      </c>
      <c r="G406">
        <v>58.575429064300302</v>
      </c>
      <c r="H406">
        <f>(Table2[[#This Row],[1Y Return vs Nifty]]-AVERAGE(Table2[1Y Return vs Nifty]))/_xlfn.STDEV.P(Table2[1Y Return vs Nifty])</f>
        <v>0.57167037495266204</v>
      </c>
      <c r="I406">
        <v>-4.0157607486365201</v>
      </c>
      <c r="J406">
        <f>(Table2[[#This Row],[1M Return vs Nifty]]-AVERAGE(Table2[1M Return vs Nifty]))/_xlfn.STDEV.P(Table2[1M Return vs Nifty])</f>
        <v>-0.51122876047982524</v>
      </c>
      <c r="K406">
        <v>-14.655326765878399</v>
      </c>
      <c r="L406">
        <f>(Table2[[#This Row],[6M Return vs Nifty]]-AVERAGE(Table2[6M Return vs Nifty]))/_xlfn.STDEV.P(Table2[6M Return vs Nifty])</f>
        <v>-0.89525689400693187</v>
      </c>
      <c r="M406">
        <v>1.8050652428215199</v>
      </c>
      <c r="N406">
        <f>(Table2[[#This Row],[1W Return vs Nifty]]-AVERAGE(Table2[1W Return vs Nifty]))/_xlfn.STDEV.P(Table2[1W Return vs Nifty])</f>
        <v>-0.12787829729862177</v>
      </c>
      <c r="O406">
        <v>262.01</v>
      </c>
      <c r="P406">
        <v>259.60432125661299</v>
      </c>
      <c r="Q406">
        <v>232.233335146641</v>
      </c>
      <c r="R406">
        <v>33.619552209848202</v>
      </c>
      <c r="S406" s="1">
        <f>(Table2[[#This Row],[Close Price]]-Table2[[#This Row],[20D EMA]])/Table2[[#This Row],[20D EMA]]</f>
        <v>-4.7364604404412036E-2</v>
      </c>
      <c r="T406" s="1">
        <f>(Table2[[#This Row],[Close Price]]-Table2[[#This Row],[50D EMA]])/Table2[[#This Row],[50D EMA]]</f>
        <v>-3.8536805582384551E-2</v>
      </c>
      <c r="U406" s="1">
        <f>(Table2[[#This Row],[Close Price]]-Table2[[#This Row],[200D EMA]])/Table2[[#This Row],[200D EMA]]</f>
        <v>7.478110255960034E-2</v>
      </c>
      <c r="V406">
        <v>0.35363719807734001</v>
      </c>
      <c r="W406">
        <v>246</v>
      </c>
      <c r="X406">
        <v>265.39999999999998</v>
      </c>
      <c r="Y406">
        <v>246</v>
      </c>
      <c r="Z406">
        <v>271.35000000000002</v>
      </c>
      <c r="AA406">
        <v>246</v>
      </c>
      <c r="AB406">
        <v>271.35000000000002</v>
      </c>
      <c r="AC406" s="1">
        <f>(Table2[[#This Row],[Close Price]]/Table2[[#This Row],[Day Low]])-1</f>
        <v>1.4634146341463428E-2</v>
      </c>
      <c r="AD406" s="1">
        <f>(Table2[[#This Row],[Day High]]/Table2[[#This Row],[Close Price]])-1</f>
        <v>6.3301282051281937E-2</v>
      </c>
      <c r="AE406" s="1">
        <f>(Table2[[#This Row],[Close Price]]/Table2[[#This Row],[Current Week Low]])-1</f>
        <v>1.4634146341463428E-2</v>
      </c>
      <c r="AF406" s="1">
        <f>(Table2[[#This Row],[Current Week High]]/Table2[[#This Row],[Close Price]])-1</f>
        <v>8.7139423076923128E-2</v>
      </c>
      <c r="AG406" s="1">
        <f>(Table2[[#This Row],[Close Price]]/Table2[[#This Row],[Current Month Low]])-1</f>
        <v>1.4634146341463428E-2</v>
      </c>
      <c r="AH406" s="1">
        <f>(Table2[[#This Row],[Current Month High]]/Table2[[#This Row],[Close Price]])-1</f>
        <v>8.7139423076923128E-2</v>
      </c>
      <c r="AI406">
        <v>30.088141025641001</v>
      </c>
      <c r="AJ406">
        <v>102.023472278429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0.02</v>
      </c>
      <c r="AM406" t="s">
        <v>3176</v>
      </c>
      <c r="AN406">
        <v>-8.7100000000000009</v>
      </c>
      <c r="AO406" t="s">
        <v>3174</v>
      </c>
      <c r="AP406">
        <v>3.9969399818023998E-2</v>
      </c>
      <c r="AQ406">
        <f>(Table2[[#This Row],[Sharpe Ratio]]-AVERAGE(Table2[Sharpe Ratio]))/_xlfn.STDEV.P(Table2[Sharpe Ratio])</f>
        <v>-0.26962015077428486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-1.2323137276070018</v>
      </c>
      <c r="AS406">
        <f>_xlfn.RANK.AVG(Table2[[#This Row],[1Y Return vs Nifty Z-Score]],Table2[1Y Return vs Nifty Z-Score])</f>
        <v>157</v>
      </c>
      <c r="AT406">
        <f>_xlfn.RANK.AVG(Table2[[#This Row],[6M Return vs Nifty Z-Score]],Table2[6M Return vs Nifty Z-Score])</f>
        <v>618</v>
      </c>
      <c r="AU406">
        <f>_xlfn.RANK.AVG(Table2[[#This Row],[Sharpe Ratio Z-Score]],Table2[Sharpe Ratio Z-Score])</f>
        <v>415</v>
      </c>
      <c r="AV406">
        <f>(Table2[[#This Row],[Rank 1Y]]+Table2[[#This Row],[Rank 6M]]+Table2[[#This Row],[Rank Sharpe]])/3</f>
        <v>396.66666666666669</v>
      </c>
    </row>
    <row r="407" spans="1:48" x14ac:dyDescent="0.3">
      <c r="A407" t="s">
        <v>1274</v>
      </c>
      <c r="B407" t="s">
        <v>1275</v>
      </c>
      <c r="C407" t="s">
        <v>3129</v>
      </c>
      <c r="D407" t="s">
        <v>535</v>
      </c>
      <c r="E407">
        <v>9145.8730634700005</v>
      </c>
      <c r="F407">
        <v>276.89999999999998</v>
      </c>
      <c r="G407">
        <v>-5.3843100775066404</v>
      </c>
      <c r="H407">
        <f>(Table2[[#This Row],[1Y Return vs Nifty]]-AVERAGE(Table2[1Y Return vs Nifty]))/_xlfn.STDEV.P(Table2[1Y Return vs Nifty])</f>
        <v>-0.51137994332189907</v>
      </c>
      <c r="I407">
        <v>13.6751510622128</v>
      </c>
      <c r="J407">
        <f>(Table2[[#This Row],[1M Return vs Nifty]]-AVERAGE(Table2[1M Return vs Nifty]))/_xlfn.STDEV.P(Table2[1M Return vs Nifty])</f>
        <v>1.0165966406495637</v>
      </c>
      <c r="K407">
        <v>12.021960523730501</v>
      </c>
      <c r="L407">
        <f>(Table2[[#This Row],[6M Return vs Nifty]]-AVERAGE(Table2[6M Return vs Nifty]))/_xlfn.STDEV.P(Table2[6M Return vs Nifty])</f>
        <v>-2.7665159923943437E-2</v>
      </c>
      <c r="M407">
        <v>7.4395955279647499</v>
      </c>
      <c r="N407">
        <f>(Table2[[#This Row],[1W Return vs Nifty]]-AVERAGE(Table2[1W Return vs Nifty]))/_xlfn.STDEV.P(Table2[1W Return vs Nifty])</f>
        <v>0.92532544449295229</v>
      </c>
      <c r="O407">
        <v>263.94</v>
      </c>
      <c r="P407">
        <v>251.85641582276901</v>
      </c>
      <c r="Q407">
        <v>230.790405720742</v>
      </c>
      <c r="R407">
        <v>61.169386460938497</v>
      </c>
      <c r="S407" s="1">
        <f>(Table2[[#This Row],[Close Price]]-Table2[[#This Row],[20D EMA]])/Table2[[#This Row],[20D EMA]]</f>
        <v>4.9102068651966278E-2</v>
      </c>
      <c r="T407" s="1">
        <f>(Table2[[#This Row],[Close Price]]-Table2[[#This Row],[50D EMA]])/Table2[[#This Row],[50D EMA]]</f>
        <v>9.9435958760145715E-2</v>
      </c>
      <c r="U407" s="1">
        <f>(Table2[[#This Row],[Close Price]]-Table2[[#This Row],[200D EMA]])/Table2[[#This Row],[200D EMA]]</f>
        <v>0.19978990952964876</v>
      </c>
      <c r="V407">
        <v>1.1141354087750299</v>
      </c>
      <c r="W407">
        <v>273.95</v>
      </c>
      <c r="X407">
        <v>285</v>
      </c>
      <c r="Y407">
        <v>264.60000000000002</v>
      </c>
      <c r="Z407">
        <v>286.5</v>
      </c>
      <c r="AA407">
        <v>264.60000000000002</v>
      </c>
      <c r="AB407">
        <v>286.5</v>
      </c>
      <c r="AC407" s="1">
        <f>(Table2[[#This Row],[Close Price]]/Table2[[#This Row],[Day Low]])-1</f>
        <v>1.0768388392042194E-2</v>
      </c>
      <c r="AD407" s="1">
        <f>(Table2[[#This Row],[Day High]]/Table2[[#This Row],[Close Price]])-1</f>
        <v>2.9252437703142009E-2</v>
      </c>
      <c r="AE407" s="1">
        <f>(Table2[[#This Row],[Close Price]]/Table2[[#This Row],[Current Week Low]])-1</f>
        <v>4.6485260770974923E-2</v>
      </c>
      <c r="AF407" s="1">
        <f>(Table2[[#This Row],[Current Week High]]/Table2[[#This Row],[Close Price]])-1</f>
        <v>3.4669555796316365E-2</v>
      </c>
      <c r="AG407" s="1">
        <f>(Table2[[#This Row],[Close Price]]/Table2[[#This Row],[Current Month Low]])-1</f>
        <v>4.6485260770974923E-2</v>
      </c>
      <c r="AH407" s="1">
        <f>(Table2[[#This Row],[Current Month High]]/Table2[[#This Row],[Close Price]])-1</f>
        <v>3.4669555796316365E-2</v>
      </c>
      <c r="AI407">
        <v>3.4669555796316298</v>
      </c>
      <c r="AJ407">
        <v>37.351190476190403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0.2</v>
      </c>
      <c r="AM407" t="s">
        <v>3176</v>
      </c>
      <c r="AN407">
        <v>6.89</v>
      </c>
      <c r="AO407" t="s">
        <v>3176</v>
      </c>
      <c r="AP407">
        <v>5.4452068632426999E-2</v>
      </c>
      <c r="AQ407">
        <f>(Table2[[#This Row],[Sharpe Ratio]]-AVERAGE(Table2[Sharpe Ratio]))/_xlfn.STDEV.P(Table2[Sharpe Ratio])</f>
        <v>-0.10110796256852966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1.3017690193281439</v>
      </c>
      <c r="AS407">
        <f>_xlfn.RANK.AVG(Table2[[#This Row],[1Y Return vs Nifty Z-Score]],Table2[1Y Return vs Nifty Z-Score])</f>
        <v>484</v>
      </c>
      <c r="AT407">
        <f>_xlfn.RANK.AVG(Table2[[#This Row],[6M Return vs Nifty Z-Score]],Table2[6M Return vs Nifty Z-Score])</f>
        <v>335</v>
      </c>
      <c r="AU407">
        <f>_xlfn.RANK.AVG(Table2[[#This Row],[Sharpe Ratio Z-Score]],Table2[Sharpe Ratio Z-Score])</f>
        <v>373</v>
      </c>
      <c r="AV407">
        <f>(Table2[[#This Row],[Rank 1Y]]+Table2[[#This Row],[Rank 6M]]+Table2[[#This Row],[Rank Sharpe]])/3</f>
        <v>397.33333333333331</v>
      </c>
    </row>
    <row r="408" spans="1:48" x14ac:dyDescent="0.3">
      <c r="A408" t="s">
        <v>485</v>
      </c>
      <c r="B408" t="s">
        <v>486</v>
      </c>
      <c r="C408" t="s">
        <v>3133</v>
      </c>
      <c r="D408" t="s">
        <v>487</v>
      </c>
      <c r="E408">
        <v>44741.368153099997</v>
      </c>
      <c r="F408">
        <v>373.7</v>
      </c>
      <c r="G408">
        <v>11.990425352347801</v>
      </c>
      <c r="H408">
        <f>(Table2[[#This Row],[1Y Return vs Nifty]]-AVERAGE(Table2[1Y Return vs Nifty]))/_xlfn.STDEV.P(Table2[1Y Return vs Nifty])</f>
        <v>-0.21716810021980534</v>
      </c>
      <c r="I408">
        <v>8.5091550101385902</v>
      </c>
      <c r="J408">
        <f>(Table2[[#This Row],[1M Return vs Nifty]]-AVERAGE(Table2[1M Return vs Nifty]))/_xlfn.STDEV.P(Table2[1M Return vs Nifty])</f>
        <v>0.57045004996605053</v>
      </c>
      <c r="K408">
        <v>25.556896142378999</v>
      </c>
      <c r="L408">
        <f>(Table2[[#This Row],[6M Return vs Nifty]]-AVERAGE(Table2[6M Return vs Nifty]))/_xlfn.STDEV.P(Table2[6M Return vs Nifty])</f>
        <v>0.41251446316160195</v>
      </c>
      <c r="M408">
        <v>9.0627859673424993</v>
      </c>
      <c r="N408">
        <f>(Table2[[#This Row],[1W Return vs Nifty]]-AVERAGE(Table2[1W Return vs Nifty]))/_xlfn.STDEV.P(Table2[1W Return vs Nifty])</f>
        <v>1.2287314353881629</v>
      </c>
      <c r="O408">
        <v>359.31</v>
      </c>
      <c r="P408">
        <v>349.45519398551397</v>
      </c>
      <c r="Q408">
        <v>310.02236764737802</v>
      </c>
      <c r="R408">
        <v>64.829048865693494</v>
      </c>
      <c r="S408" s="1">
        <f>(Table2[[#This Row],[Close Price]]-Table2[[#This Row],[20D EMA]])/Table2[[#This Row],[20D EMA]]</f>
        <v>4.0048982772536212E-2</v>
      </c>
      <c r="T408" s="1">
        <f>(Table2[[#This Row],[Close Price]]-Table2[[#This Row],[50D EMA]])/Table2[[#This Row],[50D EMA]]</f>
        <v>6.9378868684066661E-2</v>
      </c>
      <c r="U408" s="1">
        <f>(Table2[[#This Row],[Close Price]]-Table2[[#This Row],[200D EMA]])/Table2[[#This Row],[200D EMA]]</f>
        <v>0.20539689712017628</v>
      </c>
      <c r="V408">
        <v>1.0702255703571399</v>
      </c>
      <c r="W408">
        <v>369.05</v>
      </c>
      <c r="X408">
        <v>385.9</v>
      </c>
      <c r="Y408">
        <v>355.25</v>
      </c>
      <c r="Z408">
        <v>394.7</v>
      </c>
      <c r="AA408">
        <v>355.25</v>
      </c>
      <c r="AB408">
        <v>394.7</v>
      </c>
      <c r="AC408" s="1">
        <f>(Table2[[#This Row],[Close Price]]/Table2[[#This Row],[Day Low]])-1</f>
        <v>1.2599918710201718E-2</v>
      </c>
      <c r="AD408" s="1">
        <f>(Table2[[#This Row],[Day High]]/Table2[[#This Row],[Close Price]])-1</f>
        <v>3.2646507894032561E-2</v>
      </c>
      <c r="AE408" s="1">
        <f>(Table2[[#This Row],[Close Price]]/Table2[[#This Row],[Current Week Low]])-1</f>
        <v>5.1935256861365131E-2</v>
      </c>
      <c r="AF408" s="1">
        <f>(Table2[[#This Row],[Current Week High]]/Table2[[#This Row],[Close Price]])-1</f>
        <v>5.6194808670056107E-2</v>
      </c>
      <c r="AG408" s="1">
        <f>(Table2[[#This Row],[Close Price]]/Table2[[#This Row],[Current Month Low]])-1</f>
        <v>5.1935256861365131E-2</v>
      </c>
      <c r="AH408" s="1">
        <f>(Table2[[#This Row],[Current Month High]]/Table2[[#This Row],[Close Price]])-1</f>
        <v>5.6194808670056107E-2</v>
      </c>
      <c r="AI408">
        <v>5.6194808670056098</v>
      </c>
      <c r="AJ408">
        <v>71.816091954022994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-0.04</v>
      </c>
      <c r="AM408" t="s">
        <v>3174</v>
      </c>
      <c r="AN408">
        <v>5.27</v>
      </c>
      <c r="AO408" t="s">
        <v>3176</v>
      </c>
      <c r="AP408">
        <v>-2.3001224623754001E-2</v>
      </c>
      <c r="AQ408">
        <f>(Table2[[#This Row],[Sharpe Ratio]]-AVERAGE(Table2[Sharpe Ratio]))/_xlfn.STDEV.P(Table2[Sharpe Ratio])</f>
        <v>-1.002310917465979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0.99221693083003104</v>
      </c>
      <c r="AS408">
        <f>_xlfn.RANK.AVG(Table2[[#This Row],[1Y Return vs Nifty Z-Score]],Table2[1Y Return vs Nifty Z-Score])</f>
        <v>363</v>
      </c>
      <c r="AT408">
        <f>_xlfn.RANK.AVG(Table2[[#This Row],[6M Return vs Nifty Z-Score]],Table2[6M Return vs Nifty Z-Score])</f>
        <v>211</v>
      </c>
      <c r="AU408">
        <f>_xlfn.RANK.AVG(Table2[[#This Row],[Sharpe Ratio Z-Score]],Table2[Sharpe Ratio Z-Score])</f>
        <v>622</v>
      </c>
      <c r="AV408">
        <f>(Table2[[#This Row],[Rank 1Y]]+Table2[[#This Row],[Rank 6M]]+Table2[[#This Row],[Rank Sharpe]])/3</f>
        <v>398.66666666666669</v>
      </c>
    </row>
    <row r="409" spans="1:48" x14ac:dyDescent="0.3">
      <c r="A409" t="s">
        <v>1726</v>
      </c>
      <c r="B409" t="s">
        <v>1727</v>
      </c>
      <c r="C409" t="s">
        <v>3136</v>
      </c>
      <c r="D409" t="s">
        <v>1495</v>
      </c>
      <c r="E409">
        <v>4753.8559955699902</v>
      </c>
      <c r="F409">
        <v>840.3</v>
      </c>
      <c r="G409">
        <v>7.1911228145858797</v>
      </c>
      <c r="H409">
        <f>(Table2[[#This Row],[1Y Return vs Nifty]]-AVERAGE(Table2[1Y Return vs Nifty]))/_xlfn.STDEV.P(Table2[1Y Return vs Nifty])</f>
        <v>-0.29843619497382828</v>
      </c>
      <c r="I409">
        <v>-0.71237452142646496</v>
      </c>
      <c r="J409">
        <f>(Table2[[#This Row],[1M Return vs Nifty]]-AVERAGE(Table2[1M Return vs Nifty]))/_xlfn.STDEV.P(Table2[1M Return vs Nifty])</f>
        <v>-0.2259411822229869</v>
      </c>
      <c r="K409">
        <v>-21.216441127224599</v>
      </c>
      <c r="L409">
        <f>(Table2[[#This Row],[6M Return vs Nifty]]-AVERAGE(Table2[6M Return vs Nifty]))/_xlfn.STDEV.P(Table2[6M Return vs Nifty])</f>
        <v>-1.1086357328851408</v>
      </c>
      <c r="M409">
        <v>2.4191775525584598</v>
      </c>
      <c r="N409">
        <f>(Table2[[#This Row],[1W Return vs Nifty]]-AVERAGE(Table2[1W Return vs Nifty]))/_xlfn.STDEV.P(Table2[1W Return vs Nifty])</f>
        <v>-1.3088714180999059E-2</v>
      </c>
      <c r="O409">
        <v>837.63</v>
      </c>
      <c r="P409">
        <v>854.26248349577099</v>
      </c>
      <c r="Q409">
        <v>849.81054611422906</v>
      </c>
      <c r="R409">
        <v>54.224589732548701</v>
      </c>
      <c r="S409" s="1">
        <f>(Table2[[#This Row],[Close Price]]-Table2[[#This Row],[20D EMA]])/Table2[[#This Row],[20D EMA]]</f>
        <v>3.1875649152966813E-3</v>
      </c>
      <c r="T409" s="1">
        <f>(Table2[[#This Row],[Close Price]]-Table2[[#This Row],[50D EMA]])/Table2[[#This Row],[50D EMA]]</f>
        <v>-1.6344488685297812E-2</v>
      </c>
      <c r="U409" s="1">
        <f>(Table2[[#This Row],[Close Price]]-Table2[[#This Row],[200D EMA]])/Table2[[#This Row],[200D EMA]]</f>
        <v>-1.1191372191974093E-2</v>
      </c>
      <c r="V409">
        <v>0.56095071272138297</v>
      </c>
      <c r="W409">
        <v>830.3</v>
      </c>
      <c r="X409">
        <v>849.6</v>
      </c>
      <c r="Y409">
        <v>822.05</v>
      </c>
      <c r="Z409">
        <v>850</v>
      </c>
      <c r="AA409">
        <v>822.05</v>
      </c>
      <c r="AB409">
        <v>850</v>
      </c>
      <c r="AC409" s="1">
        <f>(Table2[[#This Row],[Close Price]]/Table2[[#This Row],[Day Low]])-1</f>
        <v>1.2043839576056925E-2</v>
      </c>
      <c r="AD409" s="1">
        <f>(Table2[[#This Row],[Day High]]/Table2[[#This Row],[Close Price]])-1</f>
        <v>1.1067475901463952E-2</v>
      </c>
      <c r="AE409" s="1">
        <f>(Table2[[#This Row],[Close Price]]/Table2[[#This Row],[Current Week Low]])-1</f>
        <v>2.2200596070798717E-2</v>
      </c>
      <c r="AF409" s="1">
        <f>(Table2[[#This Row],[Current Week High]]/Table2[[#This Row],[Close Price]])-1</f>
        <v>1.154349637034402E-2</v>
      </c>
      <c r="AG409" s="1">
        <f>(Table2[[#This Row],[Close Price]]/Table2[[#This Row],[Current Month Low]])-1</f>
        <v>2.2200596070798717E-2</v>
      </c>
      <c r="AH409" s="1">
        <f>(Table2[[#This Row],[Current Month High]]/Table2[[#This Row],[Close Price]])-1</f>
        <v>1.154349637034402E-2</v>
      </c>
      <c r="AI409">
        <v>31.607759133642698</v>
      </c>
      <c r="AJ409">
        <v>39.689136397639402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-0.13</v>
      </c>
      <c r="AM409" t="s">
        <v>3174</v>
      </c>
      <c r="AN409">
        <v>1.84</v>
      </c>
      <c r="AO409" t="s">
        <v>3176</v>
      </c>
      <c r="AP409">
        <v>0.14436882216230201</v>
      </c>
      <c r="AQ409">
        <f>(Table2[[#This Row],[Sharpe Ratio]]-AVERAGE(Table2[Sharpe Ratio]))/_xlfn.STDEV.P(Table2[Sharpe Ratio])</f>
        <v>0.94511280570645051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396</v>
      </c>
      <c r="AT409">
        <f>_xlfn.RANK.AVG(Table2[[#This Row],[6M Return vs Nifty Z-Score]],Table2[6M Return vs Nifty Z-Score])</f>
        <v>674</v>
      </c>
      <c r="AU409">
        <f>_xlfn.RANK.AVG(Table2[[#This Row],[Sharpe Ratio Z-Score]],Table2[Sharpe Ratio Z-Score])</f>
        <v>126</v>
      </c>
      <c r="AV409">
        <f>(Table2[[#This Row],[Rank 1Y]]+Table2[[#This Row],[Rank 6M]]+Table2[[#This Row],[Rank Sharpe]])/3</f>
        <v>398.66666666666669</v>
      </c>
    </row>
    <row r="410" spans="1:48" x14ac:dyDescent="0.3">
      <c r="A410" t="s">
        <v>1004</v>
      </c>
      <c r="B410" t="s">
        <v>1005</v>
      </c>
      <c r="C410" t="s">
        <v>3131</v>
      </c>
      <c r="D410" t="s">
        <v>118</v>
      </c>
      <c r="E410">
        <v>14341.41261472</v>
      </c>
      <c r="F410">
        <v>2253.8000000000002</v>
      </c>
      <c r="G410">
        <v>11.095020463653499</v>
      </c>
      <c r="H410">
        <f>(Table2[[#This Row],[1Y Return vs Nifty]]-AVERAGE(Table2[1Y Return vs Nifty]))/_xlfn.STDEV.P(Table2[1Y Return vs Nifty])</f>
        <v>-0.23233027196561032</v>
      </c>
      <c r="I410">
        <v>-5.2161844608388996</v>
      </c>
      <c r="J410">
        <f>(Table2[[#This Row],[1M Return vs Nifty]]-AVERAGE(Table2[1M Return vs Nifty]))/_xlfn.STDEV.P(Table2[1M Return vs Nifty])</f>
        <v>-0.61489994821906135</v>
      </c>
      <c r="K410">
        <v>32.339924943393299</v>
      </c>
      <c r="L410">
        <f>(Table2[[#This Row],[6M Return vs Nifty]]-AVERAGE(Table2[6M Return vs Nifty]))/_xlfn.STDEV.P(Table2[6M Return vs Nifty])</f>
        <v>0.63311034519114706</v>
      </c>
      <c r="M410">
        <v>2.1397156606000101</v>
      </c>
      <c r="N410">
        <f>(Table2[[#This Row],[1W Return vs Nifty]]-AVERAGE(Table2[1W Return vs Nifty]))/_xlfn.STDEV.P(Table2[1W Return vs Nifty])</f>
        <v>-6.5325599139247181E-2</v>
      </c>
      <c r="O410">
        <v>2259.94</v>
      </c>
      <c r="P410">
        <v>2182.4231421685299</v>
      </c>
      <c r="Q410">
        <v>1868.37396729847</v>
      </c>
      <c r="R410">
        <v>48.044524596104097</v>
      </c>
      <c r="S410" s="1">
        <f>(Table2[[#This Row],[Close Price]]-Table2[[#This Row],[20D EMA]])/Table2[[#This Row],[20D EMA]]</f>
        <v>-2.7168862890164661E-3</v>
      </c>
      <c r="T410" s="1">
        <f>(Table2[[#This Row],[Close Price]]-Table2[[#This Row],[50D EMA]])/Table2[[#This Row],[50D EMA]]</f>
        <v>3.2705324853065744E-2</v>
      </c>
      <c r="U410" s="1">
        <f>(Table2[[#This Row],[Close Price]]-Table2[[#This Row],[200D EMA]])/Table2[[#This Row],[200D EMA]]</f>
        <v>0.2062895541511037</v>
      </c>
      <c r="V410">
        <v>0.47478345577976799</v>
      </c>
      <c r="W410">
        <v>2241.35</v>
      </c>
      <c r="X410">
        <v>2290</v>
      </c>
      <c r="Y410">
        <v>2182</v>
      </c>
      <c r="Z410">
        <v>2321</v>
      </c>
      <c r="AA410">
        <v>2182</v>
      </c>
      <c r="AB410">
        <v>2321</v>
      </c>
      <c r="AC410" s="1">
        <f>(Table2[[#This Row],[Close Price]]/Table2[[#This Row],[Day Low]])-1</f>
        <v>5.5546880228434237E-3</v>
      </c>
      <c r="AD410" s="1">
        <f>(Table2[[#This Row],[Day High]]/Table2[[#This Row],[Close Price]])-1</f>
        <v>1.6061762356908149E-2</v>
      </c>
      <c r="AE410" s="1">
        <f>(Table2[[#This Row],[Close Price]]/Table2[[#This Row],[Current Week Low]])-1</f>
        <v>3.2905591200733442E-2</v>
      </c>
      <c r="AF410" s="1">
        <f>(Table2[[#This Row],[Current Week High]]/Table2[[#This Row],[Close Price]])-1</f>
        <v>2.9816310231608689E-2</v>
      </c>
      <c r="AG410" s="1">
        <f>(Table2[[#This Row],[Close Price]]/Table2[[#This Row],[Current Month Low]])-1</f>
        <v>3.2905591200733442E-2</v>
      </c>
      <c r="AH410" s="1">
        <f>(Table2[[#This Row],[Current Month High]]/Table2[[#This Row],[Close Price]])-1</f>
        <v>2.9816310231608689E-2</v>
      </c>
      <c r="AI410">
        <v>10.213861034696899</v>
      </c>
      <c r="AJ410">
        <v>56.497587056903797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</v>
      </c>
      <c r="AM410" t="s">
        <v>3176</v>
      </c>
      <c r="AN410">
        <v>-1.63</v>
      </c>
      <c r="AO410" t="s">
        <v>3174</v>
      </c>
      <c r="AP410">
        <v>-6.2970670257399997E-2</v>
      </c>
      <c r="AQ410">
        <f>(Table2[[#This Row],[Sharpe Ratio]]-AVERAGE(Table2[Sharpe Ratio]))/_xlfn.STDEV.P(Table2[Sharpe Ratio])</f>
        <v>-1.4673729051017363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-1.746818379234508</v>
      </c>
      <c r="AS410">
        <f>_xlfn.RANK.AVG(Table2[[#This Row],[1Y Return vs Nifty Z-Score]],Table2[1Y Return vs Nifty Z-Score])</f>
        <v>370</v>
      </c>
      <c r="AT410">
        <f>_xlfn.RANK.AVG(Table2[[#This Row],[6M Return vs Nifty Z-Score]],Table2[6M Return vs Nifty Z-Score])</f>
        <v>158</v>
      </c>
      <c r="AU410">
        <f>_xlfn.RANK.AVG(Table2[[#This Row],[Sharpe Ratio Z-Score]],Table2[Sharpe Ratio Z-Score])</f>
        <v>679</v>
      </c>
      <c r="AV410">
        <f>(Table2[[#This Row],[Rank 1Y]]+Table2[[#This Row],[Rank 6M]]+Table2[[#This Row],[Rank Sharpe]])/3</f>
        <v>402.33333333333331</v>
      </c>
    </row>
    <row r="411" spans="1:48" x14ac:dyDescent="0.3">
      <c r="A411" t="s">
        <v>503</v>
      </c>
      <c r="B411" t="s">
        <v>504</v>
      </c>
      <c r="C411" t="s">
        <v>3143</v>
      </c>
      <c r="D411" t="s">
        <v>505</v>
      </c>
      <c r="E411">
        <v>41840.766499999998</v>
      </c>
      <c r="F411">
        <v>3808.9</v>
      </c>
      <c r="G411">
        <v>0.13449213235677601</v>
      </c>
      <c r="H411">
        <f>(Table2[[#This Row],[1Y Return vs Nifty]]-AVERAGE(Table2[1Y Return vs Nifty]))/_xlfn.STDEV.P(Table2[1Y Return vs Nifty])</f>
        <v>-0.41792833501194587</v>
      </c>
      <c r="I411">
        <v>3.9342290194599401</v>
      </c>
      <c r="J411">
        <f>(Table2[[#This Row],[1M Return vs Nifty]]-AVERAGE(Table2[1M Return vs Nifty]))/_xlfn.STDEV.P(Table2[1M Return vs Nifty])</f>
        <v>0.17534954799196328</v>
      </c>
      <c r="K411">
        <v>-4.5431186648631199</v>
      </c>
      <c r="L411">
        <f>(Table2[[#This Row],[6M Return vs Nifty]]-AVERAGE(Table2[6M Return vs Nifty]))/_xlfn.STDEV.P(Table2[6M Return vs Nifty])</f>
        <v>-0.56639031673746654</v>
      </c>
      <c r="M411">
        <v>10.945474546578</v>
      </c>
      <c r="N411">
        <f>(Table2[[#This Row],[1W Return vs Nifty]]-AVERAGE(Table2[1W Return vs Nifty]))/_xlfn.STDEV.P(Table2[1W Return vs Nifty])</f>
        <v>1.5806426961204649</v>
      </c>
      <c r="O411">
        <v>3320.19</v>
      </c>
      <c r="P411">
        <v>3292.7924313367298</v>
      </c>
      <c r="Q411">
        <v>3267.4811554558</v>
      </c>
      <c r="R411">
        <v>85.855918979555796</v>
      </c>
      <c r="S411" s="1">
        <f>(Table2[[#This Row],[Close Price]]-Table2[[#This Row],[20D EMA]])/Table2[[#This Row],[20D EMA]]</f>
        <v>0.14719338351118461</v>
      </c>
      <c r="T411" s="1">
        <f>(Table2[[#This Row],[Close Price]]-Table2[[#This Row],[50D EMA]])/Table2[[#This Row],[50D EMA]]</f>
        <v>0.15673856746984599</v>
      </c>
      <c r="U411" s="1">
        <f>(Table2[[#This Row],[Close Price]]-Table2[[#This Row],[200D EMA]])/Table2[[#This Row],[200D EMA]]</f>
        <v>0.16569914829965543</v>
      </c>
      <c r="V411">
        <v>2.74091862624788</v>
      </c>
      <c r="W411">
        <v>3542</v>
      </c>
      <c r="X411">
        <v>3839.7</v>
      </c>
      <c r="Y411">
        <v>3105.1</v>
      </c>
      <c r="Z411">
        <v>3839.7</v>
      </c>
      <c r="AA411">
        <v>3105.1</v>
      </c>
      <c r="AB411">
        <v>3839.7</v>
      </c>
      <c r="AC411" s="1">
        <f>(Table2[[#This Row],[Close Price]]/Table2[[#This Row],[Day Low]])-1</f>
        <v>7.5352907961603544E-2</v>
      </c>
      <c r="AD411" s="1">
        <f>(Table2[[#This Row],[Day High]]/Table2[[#This Row],[Close Price]])-1</f>
        <v>8.0863241355770832E-3</v>
      </c>
      <c r="AE411" s="1">
        <f>(Table2[[#This Row],[Close Price]]/Table2[[#This Row],[Current Week Low]])-1</f>
        <v>0.22665936684808874</v>
      </c>
      <c r="AF411" s="1">
        <f>(Table2[[#This Row],[Current Week High]]/Table2[[#This Row],[Close Price]])-1</f>
        <v>8.0863241355770832E-3</v>
      </c>
      <c r="AG411" s="1">
        <f>(Table2[[#This Row],[Close Price]]/Table2[[#This Row],[Current Month Low]])-1</f>
        <v>0.22665936684808874</v>
      </c>
      <c r="AH411" s="1">
        <f>(Table2[[#This Row],[Current Month High]]/Table2[[#This Row],[Close Price]])-1</f>
        <v>8.0863241355770832E-3</v>
      </c>
      <c r="AI411">
        <v>2.9168526346189099</v>
      </c>
      <c r="AJ411">
        <v>53.832794830371498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0.14000000000000001</v>
      </c>
      <c r="AM411" t="s">
        <v>3176</v>
      </c>
      <c r="AN411">
        <v>19.14</v>
      </c>
      <c r="AO411" t="s">
        <v>3176</v>
      </c>
      <c r="AP411">
        <v>8.5971718127708999E-2</v>
      </c>
      <c r="AQ411">
        <f>(Table2[[#This Row],[Sharpe Ratio]]-AVERAGE(Table2[Sharpe Ratio]))/_xlfn.STDEV.P(Table2[Sharpe Ratio])</f>
        <v>0.26563694998834458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1.0373105423513604</v>
      </c>
      <c r="AS411">
        <f>_xlfn.RANK.AVG(Table2[[#This Row],[1Y Return vs Nifty Z-Score]],Table2[1Y Return vs Nifty Z-Score])</f>
        <v>441</v>
      </c>
      <c r="AT411">
        <f>_xlfn.RANK.AVG(Table2[[#This Row],[6M Return vs Nifty Z-Score]],Table2[6M Return vs Nifty Z-Score])</f>
        <v>503</v>
      </c>
      <c r="AU411">
        <f>_xlfn.RANK.AVG(Table2[[#This Row],[Sharpe Ratio Z-Score]],Table2[Sharpe Ratio Z-Score])</f>
        <v>266</v>
      </c>
      <c r="AV411">
        <f>(Table2[[#This Row],[Rank 1Y]]+Table2[[#This Row],[Rank 6M]]+Table2[[#This Row],[Rank Sharpe]])/3</f>
        <v>403.33333333333331</v>
      </c>
    </row>
    <row r="412" spans="1:48" x14ac:dyDescent="0.3">
      <c r="A412" t="s">
        <v>1145</v>
      </c>
      <c r="B412" t="s">
        <v>1146</v>
      </c>
      <c r="C412" t="s">
        <v>3134</v>
      </c>
      <c r="D412" t="s">
        <v>409</v>
      </c>
      <c r="E412">
        <v>10820.030603499999</v>
      </c>
      <c r="F412">
        <v>415</v>
      </c>
      <c r="G412">
        <v>30.115274896223799</v>
      </c>
      <c r="H412">
        <f>(Table2[[#This Row],[1Y Return vs Nifty]]-AVERAGE(Table2[1Y Return vs Nifty]))/_xlfn.STDEV.P(Table2[1Y Return vs Nifty])</f>
        <v>8.9745660382797035E-2</v>
      </c>
      <c r="I412">
        <v>-4.3390118352231903</v>
      </c>
      <c r="J412">
        <f>(Table2[[#This Row],[1M Return vs Nifty]]-AVERAGE(Table2[1M Return vs Nifty]))/_xlfn.STDEV.P(Table2[1M Return vs Nifty])</f>
        <v>-0.53914542335793159</v>
      </c>
      <c r="K412">
        <v>-29.073141026251001</v>
      </c>
      <c r="L412">
        <f>(Table2[[#This Row],[6M Return vs Nifty]]-AVERAGE(Table2[6M Return vs Nifty]))/_xlfn.STDEV.P(Table2[6M Return vs Nifty])</f>
        <v>-1.3641492645110127</v>
      </c>
      <c r="M412">
        <v>5.2504275962992404</v>
      </c>
      <c r="N412">
        <f>(Table2[[#This Row],[1W Return vs Nifty]]-AVERAGE(Table2[1W Return vs Nifty]))/_xlfn.STDEV.P(Table2[1W Return vs Nifty])</f>
        <v>0.5161272078414253</v>
      </c>
      <c r="O412">
        <v>411.51</v>
      </c>
      <c r="P412">
        <v>417.292908950114</v>
      </c>
      <c r="Q412">
        <v>399.14911515167103</v>
      </c>
      <c r="R412">
        <v>57.533778581368502</v>
      </c>
      <c r="S412" s="1">
        <f>(Table2[[#This Row],[Close Price]]-Table2[[#This Row],[20D EMA]])/Table2[[#This Row],[20D EMA]]</f>
        <v>8.4809603654832418E-3</v>
      </c>
      <c r="T412" s="1">
        <f>(Table2[[#This Row],[Close Price]]-Table2[[#This Row],[50D EMA]])/Table2[[#This Row],[50D EMA]]</f>
        <v>-5.4947230133453014E-3</v>
      </c>
      <c r="U412" s="1">
        <f>(Table2[[#This Row],[Close Price]]-Table2[[#This Row],[200D EMA]])/Table2[[#This Row],[200D EMA]]</f>
        <v>3.9711687303392522E-2</v>
      </c>
      <c r="V412">
        <v>0.54975648325015503</v>
      </c>
      <c r="W412">
        <v>409.15</v>
      </c>
      <c r="X412">
        <v>420.9</v>
      </c>
      <c r="Y412">
        <v>400.2</v>
      </c>
      <c r="Z412">
        <v>428</v>
      </c>
      <c r="AA412">
        <v>400.2</v>
      </c>
      <c r="AB412">
        <v>428</v>
      </c>
      <c r="AC412" s="1">
        <f>(Table2[[#This Row],[Close Price]]/Table2[[#This Row],[Day Low]])-1</f>
        <v>1.4297934742759422E-2</v>
      </c>
      <c r="AD412" s="1">
        <f>(Table2[[#This Row],[Day High]]/Table2[[#This Row],[Close Price]])-1</f>
        <v>1.4216867469879491E-2</v>
      </c>
      <c r="AE412" s="1">
        <f>(Table2[[#This Row],[Close Price]]/Table2[[#This Row],[Current Week Low]])-1</f>
        <v>3.6981509245377353E-2</v>
      </c>
      <c r="AF412" s="1">
        <f>(Table2[[#This Row],[Current Week High]]/Table2[[#This Row],[Close Price]])-1</f>
        <v>3.1325301204819356E-2</v>
      </c>
      <c r="AG412" s="1">
        <f>(Table2[[#This Row],[Close Price]]/Table2[[#This Row],[Current Month Low]])-1</f>
        <v>3.6981509245377353E-2</v>
      </c>
      <c r="AH412" s="1">
        <f>(Table2[[#This Row],[Current Month High]]/Table2[[#This Row],[Close Price]])-1</f>
        <v>3.1325301204819356E-2</v>
      </c>
      <c r="AI412">
        <v>33.481927710843301</v>
      </c>
      <c r="AJ412">
        <v>68.699186991869894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0.05</v>
      </c>
      <c r="AM412" t="s">
        <v>3176</v>
      </c>
      <c r="AN412">
        <v>-0.62</v>
      </c>
      <c r="AO412" t="s">
        <v>3174</v>
      </c>
      <c r="AP412">
        <v>0.10252004618593399</v>
      </c>
      <c r="AQ412">
        <f>(Table2[[#This Row],[Sharpe Ratio]]-AVERAGE(Table2[Sharpe Ratio]))/_xlfn.STDEV.P(Table2[Sharpe Ratio])</f>
        <v>0.45818398727645371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268</v>
      </c>
      <c r="AT412">
        <f>_xlfn.RANK.AVG(Table2[[#This Row],[6M Return vs Nifty Z-Score]],Table2[6M Return vs Nifty Z-Score])</f>
        <v>718</v>
      </c>
      <c r="AU412">
        <f>_xlfn.RANK.AVG(Table2[[#This Row],[Sharpe Ratio Z-Score]],Table2[Sharpe Ratio Z-Score])</f>
        <v>224</v>
      </c>
      <c r="AV412">
        <f>(Table2[[#This Row],[Rank 1Y]]+Table2[[#This Row],[Rank 6M]]+Table2[[#This Row],[Rank Sharpe]])/3</f>
        <v>403.33333333333331</v>
      </c>
    </row>
    <row r="413" spans="1:48" x14ac:dyDescent="0.3">
      <c r="A413" t="s">
        <v>590</v>
      </c>
      <c r="B413" t="s">
        <v>591</v>
      </c>
      <c r="C413" t="s">
        <v>3139</v>
      </c>
      <c r="D413" t="s">
        <v>592</v>
      </c>
      <c r="E413">
        <v>33565.924983719997</v>
      </c>
      <c r="F413">
        <v>1234.3</v>
      </c>
      <c r="G413">
        <v>-11.8692394593615</v>
      </c>
      <c r="H413">
        <f>(Table2[[#This Row],[1Y Return vs Nifty]]-AVERAGE(Table2[1Y Return vs Nifty]))/_xlfn.STDEV.P(Table2[1Y Return vs Nifty])</f>
        <v>-0.62119128597659545</v>
      </c>
      <c r="I413">
        <v>-7.9139315391751701</v>
      </c>
      <c r="J413">
        <f>(Table2[[#This Row],[1M Return vs Nifty]]-AVERAGE(Table2[1M Return vs Nifty]))/_xlfn.STDEV.P(Table2[1M Return vs Nifty])</f>
        <v>-0.84788321986575166</v>
      </c>
      <c r="K413">
        <v>-1.14807695994647</v>
      </c>
      <c r="L413">
        <f>(Table2[[#This Row],[6M Return vs Nifty]]-AVERAGE(Table2[6M Return vs Nifty]))/_xlfn.STDEV.P(Table2[6M Return vs Nifty])</f>
        <v>-0.45597766165465342</v>
      </c>
      <c r="M413">
        <v>-2.0820309870866902</v>
      </c>
      <c r="N413">
        <f>(Table2[[#This Row],[1W Return vs Nifty]]-AVERAGE(Table2[1W Return vs Nifty]))/_xlfn.STDEV.P(Table2[1W Return vs Nifty])</f>
        <v>-0.85445249015331159</v>
      </c>
      <c r="O413">
        <v>1299.72</v>
      </c>
      <c r="P413">
        <v>1287.1716274686701</v>
      </c>
      <c r="Q413">
        <v>1194.77024397631</v>
      </c>
      <c r="R413">
        <v>31.248630289823801</v>
      </c>
      <c r="S413" s="1">
        <f>(Table2[[#This Row],[Close Price]]-Table2[[#This Row],[20D EMA]])/Table2[[#This Row],[20D EMA]]</f>
        <v>-5.0333918074662289E-2</v>
      </c>
      <c r="T413" s="1">
        <f>(Table2[[#This Row],[Close Price]]-Table2[[#This Row],[50D EMA]])/Table2[[#This Row],[50D EMA]]</f>
        <v>-4.1075817972034204E-2</v>
      </c>
      <c r="U413" s="1">
        <f>(Table2[[#This Row],[Close Price]]-Table2[[#This Row],[200D EMA]])/Table2[[#This Row],[200D EMA]]</f>
        <v>3.3085654939087827E-2</v>
      </c>
      <c r="V413">
        <v>0.78134433445558604</v>
      </c>
      <c r="W413">
        <v>1228</v>
      </c>
      <c r="X413">
        <v>1301.3499999999999</v>
      </c>
      <c r="Y413">
        <v>1228</v>
      </c>
      <c r="Z413">
        <v>1318.4</v>
      </c>
      <c r="AA413">
        <v>1228</v>
      </c>
      <c r="AB413">
        <v>1318.4</v>
      </c>
      <c r="AC413" s="1">
        <f>(Table2[[#This Row],[Close Price]]/Table2[[#This Row],[Day Low]])-1</f>
        <v>5.1302931596091117E-3</v>
      </c>
      <c r="AD413" s="1">
        <f>(Table2[[#This Row],[Day High]]/Table2[[#This Row],[Close Price]])-1</f>
        <v>5.4322287936482194E-2</v>
      </c>
      <c r="AE413" s="1">
        <f>(Table2[[#This Row],[Close Price]]/Table2[[#This Row],[Current Week Low]])-1</f>
        <v>5.1302931596091117E-3</v>
      </c>
      <c r="AF413" s="1">
        <f>(Table2[[#This Row],[Current Week High]]/Table2[[#This Row],[Close Price]])-1</f>
        <v>6.8135785465446075E-2</v>
      </c>
      <c r="AG413" s="1">
        <f>(Table2[[#This Row],[Close Price]]/Table2[[#This Row],[Current Month Low]])-1</f>
        <v>5.1302931596091117E-3</v>
      </c>
      <c r="AH413" s="1">
        <f>(Table2[[#This Row],[Current Month High]]/Table2[[#This Row],[Close Price]])-1</f>
        <v>6.8135785465446075E-2</v>
      </c>
      <c r="AI413">
        <v>16.762537470631099</v>
      </c>
      <c r="AJ413">
        <v>25.2397138653543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-0.08</v>
      </c>
      <c r="AM413" t="s">
        <v>3174</v>
      </c>
      <c r="AN413">
        <v>-10.78</v>
      </c>
      <c r="AO413" t="s">
        <v>3174</v>
      </c>
      <c r="AP413">
        <v>0.109015020238813</v>
      </c>
      <c r="AQ413">
        <f>(Table2[[#This Row],[Sharpe Ratio]]-AVERAGE(Table2[Sharpe Ratio]))/_xlfn.STDEV.P(Table2[Sharpe Ratio])</f>
        <v>0.53375585210441845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-2.2457488055458938</v>
      </c>
      <c r="AS413">
        <f>_xlfn.RANK.AVG(Table2[[#This Row],[1Y Return vs Nifty Z-Score]],Table2[1Y Return vs Nifty Z-Score])</f>
        <v>530</v>
      </c>
      <c r="AT413">
        <f>_xlfn.RANK.AVG(Table2[[#This Row],[6M Return vs Nifty Z-Score]],Table2[6M Return vs Nifty Z-Score])</f>
        <v>472</v>
      </c>
      <c r="AU413">
        <f>_xlfn.RANK.AVG(Table2[[#This Row],[Sharpe Ratio Z-Score]],Table2[Sharpe Ratio Z-Score])</f>
        <v>209</v>
      </c>
      <c r="AV413">
        <f>(Table2[[#This Row],[Rank 1Y]]+Table2[[#This Row],[Rank 6M]]+Table2[[#This Row],[Rank Sharpe]])/3</f>
        <v>403.66666666666669</v>
      </c>
    </row>
    <row r="414" spans="1:48" x14ac:dyDescent="0.3">
      <c r="A414" t="s">
        <v>415</v>
      </c>
      <c r="B414" t="s">
        <v>416</v>
      </c>
      <c r="C414" t="s">
        <v>3129</v>
      </c>
      <c r="D414" t="s">
        <v>417</v>
      </c>
      <c r="E414">
        <v>56463.435215771999</v>
      </c>
      <c r="F414">
        <v>216.78</v>
      </c>
      <c r="G414">
        <v>-10.613830410125299</v>
      </c>
      <c r="H414">
        <f>(Table2[[#This Row],[1Y Return vs Nifty]]-AVERAGE(Table2[1Y Return vs Nifty]))/_xlfn.STDEV.P(Table2[1Y Return vs Nifty])</f>
        <v>-0.59993305089646998</v>
      </c>
      <c r="I414">
        <v>3.9360904642048502</v>
      </c>
      <c r="J414">
        <f>(Table2[[#This Row],[1M Return vs Nifty]]-AVERAGE(Table2[1M Return vs Nifty]))/_xlfn.STDEV.P(Table2[1M Return vs Nifty])</f>
        <v>0.17551030638556561</v>
      </c>
      <c r="K414">
        <v>9.2195126407123205</v>
      </c>
      <c r="L414">
        <f>(Table2[[#This Row],[6M Return vs Nifty]]-AVERAGE(Table2[6M Return vs Nifty]))/_xlfn.STDEV.P(Table2[6M Return vs Nifty])</f>
        <v>-0.11880563429488866</v>
      </c>
      <c r="M414">
        <v>1.9066648707891301</v>
      </c>
      <c r="N414">
        <f>(Table2[[#This Row],[1W Return vs Nifty]]-AVERAGE(Table2[1W Return vs Nifty]))/_xlfn.STDEV.P(Table2[1W Return vs Nifty])</f>
        <v>-0.10888734278689201</v>
      </c>
      <c r="O414">
        <v>220.12</v>
      </c>
      <c r="P414">
        <v>220.43840404087601</v>
      </c>
      <c r="Q414">
        <v>205.52783472963799</v>
      </c>
      <c r="R414">
        <v>41.373865957380097</v>
      </c>
      <c r="S414" s="1">
        <f>(Table2[[#This Row],[Close Price]]-Table2[[#This Row],[20D EMA]])/Table2[[#This Row],[20D EMA]]</f>
        <v>-1.5173541704524819E-2</v>
      </c>
      <c r="T414" s="1">
        <f>(Table2[[#This Row],[Close Price]]-Table2[[#This Row],[50D EMA]])/Table2[[#This Row],[50D EMA]]</f>
        <v>-1.659603759514439E-2</v>
      </c>
      <c r="U414" s="1">
        <f>(Table2[[#This Row],[Close Price]]-Table2[[#This Row],[200D EMA]])/Table2[[#This Row],[200D EMA]]</f>
        <v>5.4747646639510886E-2</v>
      </c>
      <c r="V414">
        <v>0.920955928429676</v>
      </c>
      <c r="W414">
        <v>215.64</v>
      </c>
      <c r="X414">
        <v>224.35</v>
      </c>
      <c r="Y414">
        <v>215.64</v>
      </c>
      <c r="Z414">
        <v>229.45</v>
      </c>
      <c r="AA414">
        <v>215.64</v>
      </c>
      <c r="AB414">
        <v>229.45</v>
      </c>
      <c r="AC414" s="1">
        <f>(Table2[[#This Row],[Close Price]]/Table2[[#This Row],[Day Low]])-1</f>
        <v>5.2865887590429761E-3</v>
      </c>
      <c r="AD414" s="1">
        <f>(Table2[[#This Row],[Day High]]/Table2[[#This Row],[Close Price]])-1</f>
        <v>3.4920195589999148E-2</v>
      </c>
      <c r="AE414" s="1">
        <f>(Table2[[#This Row],[Close Price]]/Table2[[#This Row],[Current Week Low]])-1</f>
        <v>5.2865887590429761E-3</v>
      </c>
      <c r="AF414" s="1">
        <f>(Table2[[#This Row],[Current Week High]]/Table2[[#This Row],[Close Price]])-1</f>
        <v>5.8446351139403996E-2</v>
      </c>
      <c r="AG414" s="1">
        <f>(Table2[[#This Row],[Close Price]]/Table2[[#This Row],[Current Month Low]])-1</f>
        <v>5.2865887590429761E-3</v>
      </c>
      <c r="AH414" s="1">
        <f>(Table2[[#This Row],[Current Month High]]/Table2[[#This Row],[Close Price]])-1</f>
        <v>5.8446351139403996E-2</v>
      </c>
      <c r="AI414">
        <v>13.894270689177899</v>
      </c>
      <c r="AJ414">
        <v>39.858064516128998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-0.11</v>
      </c>
      <c r="AM414" t="s">
        <v>3174</v>
      </c>
      <c r="AN414">
        <v>-2.44</v>
      </c>
      <c r="AO414" t="s">
        <v>3174</v>
      </c>
      <c r="AP414">
        <v>7.1209126923791999E-2</v>
      </c>
      <c r="AQ414">
        <f>(Table2[[#This Row],[Sharpe Ratio]]-AVERAGE(Table2[Sharpe Ratio]))/_xlfn.STDEV.P(Table2[Sharpe Ratio])</f>
        <v>9.3867742307154209E-2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523</v>
      </c>
      <c r="AT414">
        <f>_xlfn.RANK.AVG(Table2[[#This Row],[6M Return vs Nifty Z-Score]],Table2[6M Return vs Nifty Z-Score])</f>
        <v>366</v>
      </c>
      <c r="AU414">
        <f>_xlfn.RANK.AVG(Table2[[#This Row],[Sharpe Ratio Z-Score]],Table2[Sharpe Ratio Z-Score])</f>
        <v>328</v>
      </c>
      <c r="AV414">
        <f>(Table2[[#This Row],[Rank 1Y]]+Table2[[#This Row],[Rank 6M]]+Table2[[#This Row],[Rank Sharpe]])/3</f>
        <v>405.66666666666669</v>
      </c>
    </row>
    <row r="415" spans="1:48" x14ac:dyDescent="0.3">
      <c r="A415" t="s">
        <v>1250</v>
      </c>
      <c r="B415" t="s">
        <v>1251</v>
      </c>
      <c r="C415" t="s">
        <v>3139</v>
      </c>
      <c r="D415" t="s">
        <v>111</v>
      </c>
      <c r="E415">
        <v>9462.6840929999998</v>
      </c>
      <c r="F415">
        <v>684.7</v>
      </c>
      <c r="G415">
        <v>30.695154061490399</v>
      </c>
      <c r="H415">
        <f>(Table2[[#This Row],[1Y Return vs Nifty]]-AVERAGE(Table2[1Y Return vs Nifty]))/_xlfn.STDEV.P(Table2[1Y Return vs Nifty])</f>
        <v>9.9564936116713604E-2</v>
      </c>
      <c r="I415">
        <v>-2.2840775222243699</v>
      </c>
      <c r="J415">
        <f>(Table2[[#This Row],[1M Return vs Nifty]]-AVERAGE(Table2[1M Return vs Nifty]))/_xlfn.STDEV.P(Table2[1M Return vs Nifty])</f>
        <v>-0.36167685222828777</v>
      </c>
      <c r="K415">
        <v>4.4264411269383297</v>
      </c>
      <c r="L415">
        <f>(Table2[[#This Row],[6M Return vs Nifty]]-AVERAGE(Table2[6M Return vs Nifty]))/_xlfn.STDEV.P(Table2[6M Return vs Nifty])</f>
        <v>-0.2746846478195773</v>
      </c>
      <c r="M415">
        <v>5.5283554102724999</v>
      </c>
      <c r="N415">
        <f>(Table2[[#This Row],[1W Return vs Nifty]]-AVERAGE(Table2[1W Return vs Nifty]))/_xlfn.STDEV.P(Table2[1W Return vs Nifty])</f>
        <v>0.56807734366666007</v>
      </c>
      <c r="O415">
        <v>691.28</v>
      </c>
      <c r="P415">
        <v>703.74484503705901</v>
      </c>
      <c r="Q415">
        <v>639.48620174047596</v>
      </c>
      <c r="R415">
        <v>46.2490820542018</v>
      </c>
      <c r="S415" s="1">
        <f>(Table2[[#This Row],[Close Price]]-Table2[[#This Row],[20D EMA]])/Table2[[#This Row],[20D EMA]]</f>
        <v>-9.5185742390925931E-3</v>
      </c>
      <c r="T415" s="1">
        <f>(Table2[[#This Row],[Close Price]]-Table2[[#This Row],[50D EMA]])/Table2[[#This Row],[50D EMA]]</f>
        <v>-2.7062144996679964E-2</v>
      </c>
      <c r="U415" s="1">
        <f>(Table2[[#This Row],[Close Price]]-Table2[[#This Row],[200D EMA]])/Table2[[#This Row],[200D EMA]]</f>
        <v>7.0703321098198296E-2</v>
      </c>
      <c r="V415">
        <v>0.66502725758047998</v>
      </c>
      <c r="W415">
        <v>681.6</v>
      </c>
      <c r="X415">
        <v>710.45</v>
      </c>
      <c r="Y415">
        <v>668.95</v>
      </c>
      <c r="Z415">
        <v>710.45</v>
      </c>
      <c r="AA415">
        <v>668.95</v>
      </c>
      <c r="AB415">
        <v>710.45</v>
      </c>
      <c r="AC415" s="1">
        <f>(Table2[[#This Row],[Close Price]]/Table2[[#This Row],[Day Low]])-1</f>
        <v>4.5481220657277444E-3</v>
      </c>
      <c r="AD415" s="1">
        <f>(Table2[[#This Row],[Day High]]/Table2[[#This Row],[Close Price]])-1</f>
        <v>3.7607711406455469E-2</v>
      </c>
      <c r="AE415" s="1">
        <f>(Table2[[#This Row],[Close Price]]/Table2[[#This Row],[Current Week Low]])-1</f>
        <v>2.3544360565064704E-2</v>
      </c>
      <c r="AF415" s="1">
        <f>(Table2[[#This Row],[Current Week High]]/Table2[[#This Row],[Close Price]])-1</f>
        <v>3.7607711406455469E-2</v>
      </c>
      <c r="AG415" s="1">
        <f>(Table2[[#This Row],[Close Price]]/Table2[[#This Row],[Current Month Low]])-1</f>
        <v>2.3544360565064704E-2</v>
      </c>
      <c r="AH415" s="1">
        <f>(Table2[[#This Row],[Current Month High]]/Table2[[#This Row],[Close Price]])-1</f>
        <v>3.7607711406455469E-2</v>
      </c>
      <c r="AI415">
        <v>18.307287863297699</v>
      </c>
      <c r="AJ415">
        <v>66.573409560880606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-0.17</v>
      </c>
      <c r="AM415" t="s">
        <v>3174</v>
      </c>
      <c r="AN415">
        <v>-0.86</v>
      </c>
      <c r="AO415" t="s">
        <v>3174</v>
      </c>
      <c r="AQ415">
        <f>(Table2[[#This Row],[Sharpe Ratio]]-AVERAGE(Table2[Sharpe Ratio]))/_xlfn.STDEV.P(Table2[Sharpe Ratio])</f>
        <v>-0.73468160532523463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265</v>
      </c>
      <c r="AT415">
        <f>_xlfn.RANK.AVG(Table2[[#This Row],[6M Return vs Nifty Z-Score]],Table2[6M Return vs Nifty Z-Score])</f>
        <v>412</v>
      </c>
      <c r="AU415">
        <f>_xlfn.RANK.AVG(Table2[[#This Row],[Sharpe Ratio Z-Score]],Table2[Sharpe Ratio Z-Score])</f>
        <v>544</v>
      </c>
      <c r="AV415">
        <f>(Table2[[#This Row],[Rank 1Y]]+Table2[[#This Row],[Rank 6M]]+Table2[[#This Row],[Rank Sharpe]])/3</f>
        <v>407</v>
      </c>
    </row>
    <row r="416" spans="1:48" x14ac:dyDescent="0.3">
      <c r="A416" t="s">
        <v>1474</v>
      </c>
      <c r="B416" t="s">
        <v>1475</v>
      </c>
      <c r="C416" t="s">
        <v>3134</v>
      </c>
      <c r="D416" t="s">
        <v>202</v>
      </c>
      <c r="E416">
        <v>7225.0077338999999</v>
      </c>
      <c r="F416">
        <v>521.4</v>
      </c>
      <c r="G416">
        <v>-3.22926561485929</v>
      </c>
      <c r="H416">
        <f>(Table2[[#This Row],[1Y Return vs Nifty]]-AVERAGE(Table2[1Y Return vs Nifty]))/_xlfn.STDEV.P(Table2[1Y Return vs Nifty])</f>
        <v>-0.4748878996944037</v>
      </c>
      <c r="I416">
        <v>4.0960863106532797</v>
      </c>
      <c r="J416">
        <f>(Table2[[#This Row],[1M Return vs Nifty]]-AVERAGE(Table2[1M Return vs Nifty]))/_xlfn.STDEV.P(Table2[1M Return vs Nifty])</f>
        <v>0.18932789368082284</v>
      </c>
      <c r="K416">
        <v>9.3356659387638601</v>
      </c>
      <c r="L416">
        <f>(Table2[[#This Row],[6M Return vs Nifty]]-AVERAGE(Table2[6M Return vs Nifty]))/_xlfn.STDEV.P(Table2[6M Return vs Nifty])</f>
        <v>-0.11502812722747233</v>
      </c>
      <c r="M416">
        <v>1.1118281657354001</v>
      </c>
      <c r="N416">
        <f>(Table2[[#This Row],[1W Return vs Nifty]]-AVERAGE(Table2[1W Return vs Nifty]))/_xlfn.STDEV.P(Table2[1W Return vs Nifty])</f>
        <v>-0.25745784458775228</v>
      </c>
      <c r="O416">
        <v>534.05999999999995</v>
      </c>
      <c r="P416">
        <v>522.62417855329295</v>
      </c>
      <c r="Q416">
        <v>460.72921931852102</v>
      </c>
      <c r="R416">
        <v>37.612461509027099</v>
      </c>
      <c r="S416" s="1">
        <f>(Table2[[#This Row],[Close Price]]-Table2[[#This Row],[20D EMA]])/Table2[[#This Row],[20D EMA]]</f>
        <v>-2.3705201662734467E-2</v>
      </c>
      <c r="T416" s="1">
        <f>(Table2[[#This Row],[Close Price]]-Table2[[#This Row],[50D EMA]])/Table2[[#This Row],[50D EMA]]</f>
        <v>-2.3423687680920046E-3</v>
      </c>
      <c r="U416" s="1">
        <f>(Table2[[#This Row],[Close Price]]-Table2[[#This Row],[200D EMA]])/Table2[[#This Row],[200D EMA]]</f>
        <v>0.13168424779140123</v>
      </c>
      <c r="V416">
        <v>0.56115770317946101</v>
      </c>
      <c r="W416">
        <v>518.15</v>
      </c>
      <c r="X416">
        <v>536</v>
      </c>
      <c r="Y416">
        <v>517</v>
      </c>
      <c r="Z416">
        <v>541.4</v>
      </c>
      <c r="AA416">
        <v>517</v>
      </c>
      <c r="AB416">
        <v>541.4</v>
      </c>
      <c r="AC416" s="1">
        <f>(Table2[[#This Row],[Close Price]]/Table2[[#This Row],[Day Low]])-1</f>
        <v>6.2723149667085476E-3</v>
      </c>
      <c r="AD416" s="1">
        <f>(Table2[[#This Row],[Day High]]/Table2[[#This Row],[Close Price]])-1</f>
        <v>2.8001534330648337E-2</v>
      </c>
      <c r="AE416" s="1">
        <f>(Table2[[#This Row],[Close Price]]/Table2[[#This Row],[Current Week Low]])-1</f>
        <v>8.5106382978723527E-3</v>
      </c>
      <c r="AF416" s="1">
        <f>(Table2[[#This Row],[Current Week High]]/Table2[[#This Row],[Close Price]])-1</f>
        <v>3.8358266206367508E-2</v>
      </c>
      <c r="AG416" s="1">
        <f>(Table2[[#This Row],[Close Price]]/Table2[[#This Row],[Current Month Low]])-1</f>
        <v>8.5106382978723527E-3</v>
      </c>
      <c r="AH416" s="1">
        <f>(Table2[[#This Row],[Current Month High]]/Table2[[#This Row],[Close Price]])-1</f>
        <v>3.8358266206367508E-2</v>
      </c>
      <c r="AI416">
        <v>22.6697353279631</v>
      </c>
      <c r="AJ416">
        <v>47.392226148409797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0.01</v>
      </c>
      <c r="AM416" t="s">
        <v>3176</v>
      </c>
      <c r="AN416">
        <v>-9.4700000000000006</v>
      </c>
      <c r="AO416" t="s">
        <v>3174</v>
      </c>
      <c r="AP416">
        <v>4.6786226657171998E-2</v>
      </c>
      <c r="AQ416">
        <f>(Table2[[#This Row],[Sharpe Ratio]]-AVERAGE(Table2[Sharpe Ratio]))/_xlfn.STDEV.P(Table2[Sharpe Ratio])</f>
        <v>-0.19030338795898444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-0.84834936578778986</v>
      </c>
      <c r="AS416">
        <f>_xlfn.RANK.AVG(Table2[[#This Row],[1Y Return vs Nifty Z-Score]],Table2[1Y Return vs Nifty Z-Score])</f>
        <v>466</v>
      </c>
      <c r="AT416">
        <f>_xlfn.RANK.AVG(Table2[[#This Row],[6M Return vs Nifty Z-Score]],Table2[6M Return vs Nifty Z-Score])</f>
        <v>364</v>
      </c>
      <c r="AU416">
        <f>_xlfn.RANK.AVG(Table2[[#This Row],[Sharpe Ratio Z-Score]],Table2[Sharpe Ratio Z-Score])</f>
        <v>391</v>
      </c>
      <c r="AV416">
        <f>(Table2[[#This Row],[Rank 1Y]]+Table2[[#This Row],[Rank 6M]]+Table2[[#This Row],[Rank Sharpe]])/3</f>
        <v>407</v>
      </c>
    </row>
    <row r="417" spans="1:48" x14ac:dyDescent="0.3">
      <c r="A417" t="s">
        <v>1480</v>
      </c>
      <c r="B417" t="s">
        <v>1481</v>
      </c>
      <c r="C417" t="s">
        <v>3132</v>
      </c>
      <c r="D417" t="s">
        <v>46</v>
      </c>
      <c r="E417">
        <v>7160.1559182699903</v>
      </c>
      <c r="F417">
        <v>192.38</v>
      </c>
      <c r="G417">
        <v>-2.5289834383416299</v>
      </c>
      <c r="H417">
        <f>(Table2[[#This Row],[1Y Return vs Nifty]]-AVERAGE(Table2[1Y Return vs Nifty]))/_xlfn.STDEV.P(Table2[1Y Return vs Nifty])</f>
        <v>-0.46302980201708366</v>
      </c>
      <c r="I417">
        <v>0.88750817363316503</v>
      </c>
      <c r="J417">
        <f>(Table2[[#This Row],[1M Return vs Nifty]]-AVERAGE(Table2[1M Return vs Nifty]))/_xlfn.STDEV.P(Table2[1M Return vs Nifty])</f>
        <v>-8.7771852881782242E-2</v>
      </c>
      <c r="K417">
        <v>-16.6918350793018</v>
      </c>
      <c r="L417">
        <f>(Table2[[#This Row],[6M Return vs Nifty]]-AVERAGE(Table2[6M Return vs Nifty]))/_xlfn.STDEV.P(Table2[6M Return vs Nifty])</f>
        <v>-0.96148768276503915</v>
      </c>
      <c r="M417">
        <v>0.94191217761195001</v>
      </c>
      <c r="N417">
        <f>(Table2[[#This Row],[1W Return vs Nifty]]-AVERAGE(Table2[1W Return vs Nifty]))/_xlfn.STDEV.P(Table2[1W Return vs Nifty])</f>
        <v>-0.28921846089922915</v>
      </c>
      <c r="O417">
        <v>194.43</v>
      </c>
      <c r="P417">
        <v>195.45521287158999</v>
      </c>
      <c r="Q417">
        <v>190.331342564268</v>
      </c>
      <c r="R417">
        <v>43.497787628571203</v>
      </c>
      <c r="S417" s="1">
        <f>(Table2[[#This Row],[Close Price]]-Table2[[#This Row],[20D EMA]])/Table2[[#This Row],[20D EMA]]</f>
        <v>-1.0543640384714351E-2</v>
      </c>
      <c r="T417" s="1">
        <f>(Table2[[#This Row],[Close Price]]-Table2[[#This Row],[50D EMA]])/Table2[[#This Row],[50D EMA]]</f>
        <v>-1.5733593524621663E-2</v>
      </c>
      <c r="U417" s="1">
        <f>(Table2[[#This Row],[Close Price]]-Table2[[#This Row],[200D EMA]])/Table2[[#This Row],[200D EMA]]</f>
        <v>1.0763636761718523E-2</v>
      </c>
      <c r="V417">
        <v>0.73584554106389799</v>
      </c>
      <c r="W417">
        <v>191.34</v>
      </c>
      <c r="X417">
        <v>198.5</v>
      </c>
      <c r="Y417">
        <v>191.34</v>
      </c>
      <c r="Z417">
        <v>199.9</v>
      </c>
      <c r="AA417">
        <v>191.34</v>
      </c>
      <c r="AB417">
        <v>199.9</v>
      </c>
      <c r="AC417" s="1">
        <f>(Table2[[#This Row],[Close Price]]/Table2[[#This Row],[Day Low]])-1</f>
        <v>5.4353506846451793E-3</v>
      </c>
      <c r="AD417" s="1">
        <f>(Table2[[#This Row],[Day High]]/Table2[[#This Row],[Close Price]])-1</f>
        <v>3.1812038673458831E-2</v>
      </c>
      <c r="AE417" s="1">
        <f>(Table2[[#This Row],[Close Price]]/Table2[[#This Row],[Current Week Low]])-1</f>
        <v>5.4353506846451793E-3</v>
      </c>
      <c r="AF417" s="1">
        <f>(Table2[[#This Row],[Current Week High]]/Table2[[#This Row],[Close Price]])-1</f>
        <v>3.9089302422289363E-2</v>
      </c>
      <c r="AG417" s="1">
        <f>(Table2[[#This Row],[Close Price]]/Table2[[#This Row],[Current Month Low]])-1</f>
        <v>5.4353506846451793E-3</v>
      </c>
      <c r="AH417" s="1">
        <f>(Table2[[#This Row],[Current Month High]]/Table2[[#This Row],[Close Price]])-1</f>
        <v>3.9089302422289363E-2</v>
      </c>
      <c r="AI417">
        <v>29.587275184530601</v>
      </c>
      <c r="AJ417">
        <v>40.218658892128197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-0.05</v>
      </c>
      <c r="AM417" t="s">
        <v>3174</v>
      </c>
      <c r="AN417">
        <v>0.32</v>
      </c>
      <c r="AO417" t="s">
        <v>3176</v>
      </c>
      <c r="AP417">
        <v>0.143769374744767</v>
      </c>
      <c r="AQ417">
        <f>(Table2[[#This Row],[Sharpe Ratio]]-AVERAGE(Table2[Sharpe Ratio]))/_xlfn.STDEV.P(Table2[Sharpe Ratio])</f>
        <v>0.93813797272935062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461</v>
      </c>
      <c r="AT417">
        <f>_xlfn.RANK.AVG(Table2[[#This Row],[6M Return vs Nifty Z-Score]],Table2[6M Return vs Nifty Z-Score])</f>
        <v>636</v>
      </c>
      <c r="AU417">
        <f>_xlfn.RANK.AVG(Table2[[#This Row],[Sharpe Ratio Z-Score]],Table2[Sharpe Ratio Z-Score])</f>
        <v>127</v>
      </c>
      <c r="AV417">
        <f>(Table2[[#This Row],[Rank 1Y]]+Table2[[#This Row],[Rank 6M]]+Table2[[#This Row],[Rank Sharpe]])/3</f>
        <v>408</v>
      </c>
    </row>
    <row r="418" spans="1:48" x14ac:dyDescent="0.3">
      <c r="A418" t="s">
        <v>597</v>
      </c>
      <c r="B418" t="s">
        <v>598</v>
      </c>
      <c r="C418" t="s">
        <v>3134</v>
      </c>
      <c r="D418" t="s">
        <v>409</v>
      </c>
      <c r="E418">
        <v>32247.25053315</v>
      </c>
      <c r="F418">
        <v>507.75</v>
      </c>
      <c r="G418">
        <v>6.1066771980063796</v>
      </c>
      <c r="H418">
        <f>(Table2[[#This Row],[1Y Return vs Nifty]]-AVERAGE(Table2[1Y Return vs Nifty]))/_xlfn.STDEV.P(Table2[1Y Return vs Nifty])</f>
        <v>-0.31679945264102799</v>
      </c>
      <c r="I418">
        <v>-7.1790883671504897</v>
      </c>
      <c r="J418">
        <f>(Table2[[#This Row],[1M Return vs Nifty]]-AVERAGE(Table2[1M Return vs Nifty]))/_xlfn.STDEV.P(Table2[1M Return vs Nifty])</f>
        <v>-0.78442057440859259</v>
      </c>
      <c r="K418">
        <v>-15.7281841132493</v>
      </c>
      <c r="L418">
        <f>(Table2[[#This Row],[6M Return vs Nifty]]-AVERAGE(Table2[6M Return vs Nifty]))/_xlfn.STDEV.P(Table2[6M Return vs Nifty])</f>
        <v>-0.93014807901852603</v>
      </c>
      <c r="M418">
        <v>4.7672734387654696</v>
      </c>
      <c r="N418">
        <f>(Table2[[#This Row],[1W Return vs Nifty]]-AVERAGE(Table2[1W Return vs Nifty]))/_xlfn.STDEV.P(Table2[1W Return vs Nifty])</f>
        <v>0.42581626073045636</v>
      </c>
      <c r="O418">
        <v>505.38</v>
      </c>
      <c r="P418">
        <v>508.55591435684101</v>
      </c>
      <c r="Q418">
        <v>482.22263319084101</v>
      </c>
      <c r="R418">
        <v>55.950268305359501</v>
      </c>
      <c r="S418" s="1">
        <f>(Table2[[#This Row],[Close Price]]-Table2[[#This Row],[20D EMA]])/Table2[[#This Row],[20D EMA]]</f>
        <v>4.6895405437492668E-3</v>
      </c>
      <c r="T418" s="1">
        <f>(Table2[[#This Row],[Close Price]]-Table2[[#This Row],[50D EMA]])/Table2[[#This Row],[50D EMA]]</f>
        <v>-1.5847114035832939E-3</v>
      </c>
      <c r="U418" s="1">
        <f>(Table2[[#This Row],[Close Price]]-Table2[[#This Row],[200D EMA]])/Table2[[#This Row],[200D EMA]]</f>
        <v>5.2936890664475433E-2</v>
      </c>
      <c r="V418">
        <v>0.54276936980908497</v>
      </c>
      <c r="W418">
        <v>499.75</v>
      </c>
      <c r="X418">
        <v>513.9</v>
      </c>
      <c r="Y418">
        <v>492.8</v>
      </c>
      <c r="Z418">
        <v>515.5</v>
      </c>
      <c r="AA418">
        <v>492.8</v>
      </c>
      <c r="AB418">
        <v>515.5</v>
      </c>
      <c r="AC418" s="1">
        <f>(Table2[[#This Row],[Close Price]]/Table2[[#This Row],[Day Low]])-1</f>
        <v>1.6008004002000975E-2</v>
      </c>
      <c r="AD418" s="1">
        <f>(Table2[[#This Row],[Day High]]/Table2[[#This Row],[Close Price]])-1</f>
        <v>1.211225997045795E-2</v>
      </c>
      <c r="AE418" s="1">
        <f>(Table2[[#This Row],[Close Price]]/Table2[[#This Row],[Current Week Low]])-1</f>
        <v>3.0336850649350655E-2</v>
      </c>
      <c r="AF418" s="1">
        <f>(Table2[[#This Row],[Current Week High]]/Table2[[#This Row],[Close Price]])-1</f>
        <v>1.5263417035942917E-2</v>
      </c>
      <c r="AG418" s="1">
        <f>(Table2[[#This Row],[Close Price]]/Table2[[#This Row],[Current Month Low]])-1</f>
        <v>3.0336850649350655E-2</v>
      </c>
      <c r="AH418" s="1">
        <f>(Table2[[#This Row],[Current Month High]]/Table2[[#This Row],[Close Price]])-1</f>
        <v>1.5263417035942917E-2</v>
      </c>
      <c r="AI418">
        <v>11.8759231905465</v>
      </c>
      <c r="AJ418">
        <v>39.109589041095802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0.04</v>
      </c>
      <c r="AM418" t="s">
        <v>3176</v>
      </c>
      <c r="AN418">
        <v>0.3</v>
      </c>
      <c r="AO418" t="s">
        <v>3176</v>
      </c>
      <c r="AP418">
        <v>0.11511051017896699</v>
      </c>
      <c r="AQ418">
        <f>(Table2[[#This Row],[Sharpe Ratio]]-AVERAGE(Table2[Sharpe Ratio]))/_xlfn.STDEV.P(Table2[Sharpe Ratio])</f>
        <v>0.60467954449597572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400</v>
      </c>
      <c r="AT418">
        <f>_xlfn.RANK.AVG(Table2[[#This Row],[6M Return vs Nifty Z-Score]],Table2[6M Return vs Nifty Z-Score])</f>
        <v>626</v>
      </c>
      <c r="AU418">
        <f>_xlfn.RANK.AVG(Table2[[#This Row],[Sharpe Ratio Z-Score]],Table2[Sharpe Ratio Z-Score])</f>
        <v>198</v>
      </c>
      <c r="AV418">
        <f>(Table2[[#This Row],[Rank 1Y]]+Table2[[#This Row],[Rank 6M]]+Table2[[#This Row],[Rank Sharpe]])/3</f>
        <v>408</v>
      </c>
    </row>
    <row r="419" spans="1:48" x14ac:dyDescent="0.3">
      <c r="A419" t="s">
        <v>1392</v>
      </c>
      <c r="B419" t="s">
        <v>1393</v>
      </c>
      <c r="C419" t="s">
        <v>3142</v>
      </c>
      <c r="D419" t="s">
        <v>141</v>
      </c>
      <c r="E419">
        <v>8155.6806379619902</v>
      </c>
      <c r="F419">
        <v>128.26</v>
      </c>
      <c r="G419">
        <v>27.804881394780299</v>
      </c>
      <c r="H419">
        <f>(Table2[[#This Row],[1Y Return vs Nifty]]-AVERAGE(Table2[1Y Return vs Nifty]))/_xlfn.STDEV.P(Table2[1Y Return vs Nifty])</f>
        <v>5.0623042769707631E-2</v>
      </c>
      <c r="I419">
        <v>0.98450994196904196</v>
      </c>
      <c r="J419">
        <f>(Table2[[#This Row],[1M Return vs Nifty]]-AVERAGE(Table2[1M Return vs Nifty]))/_xlfn.STDEV.P(Table2[1M Return vs Nifty])</f>
        <v>-7.939457039896905E-2</v>
      </c>
      <c r="K419">
        <v>9.8503875095254401</v>
      </c>
      <c r="L419">
        <f>(Table2[[#This Row],[6M Return vs Nifty]]-AVERAGE(Table2[6M Return vs Nifty]))/_xlfn.STDEV.P(Table2[6M Return vs Nifty])</f>
        <v>-9.8288487424556467E-2</v>
      </c>
      <c r="M419">
        <v>-0.55162025054886099</v>
      </c>
      <c r="N419">
        <f>(Table2[[#This Row],[1W Return vs Nifty]]-AVERAGE(Table2[1W Return vs Nifty]))/_xlfn.STDEV.P(Table2[1W Return vs Nifty])</f>
        <v>-0.56838883752735581</v>
      </c>
      <c r="O419">
        <v>133.55000000000001</v>
      </c>
      <c r="P419">
        <v>134.42794658145499</v>
      </c>
      <c r="Q419">
        <v>120.504261473618</v>
      </c>
      <c r="R419">
        <v>38.554190462129696</v>
      </c>
      <c r="S419" s="1">
        <f>(Table2[[#This Row],[Close Price]]-Table2[[#This Row],[20D EMA]])/Table2[[#This Row],[20D EMA]]</f>
        <v>-3.9610632721827181E-2</v>
      </c>
      <c r="T419" s="1">
        <f>(Table2[[#This Row],[Close Price]]-Table2[[#This Row],[50D EMA]])/Table2[[#This Row],[50D EMA]]</f>
        <v>-4.5882918978589066E-2</v>
      </c>
      <c r="U419" s="1">
        <f>(Table2[[#This Row],[Close Price]]-Table2[[#This Row],[200D EMA]])/Table2[[#This Row],[200D EMA]]</f>
        <v>6.4360699211288508E-2</v>
      </c>
      <c r="V419">
        <v>0.79565405233166298</v>
      </c>
      <c r="W419">
        <v>127.21</v>
      </c>
      <c r="X419">
        <v>133.44999999999999</v>
      </c>
      <c r="Y419">
        <v>127.21</v>
      </c>
      <c r="Z419">
        <v>136.29</v>
      </c>
      <c r="AA419">
        <v>127.21</v>
      </c>
      <c r="AB419">
        <v>136.29</v>
      </c>
      <c r="AC419" s="1">
        <f>(Table2[[#This Row],[Close Price]]/Table2[[#This Row],[Day Low]])-1</f>
        <v>8.2540680764091601E-3</v>
      </c>
      <c r="AD419" s="1">
        <f>(Table2[[#This Row],[Day High]]/Table2[[#This Row],[Close Price]])-1</f>
        <v>4.046468111648216E-2</v>
      </c>
      <c r="AE419" s="1">
        <f>(Table2[[#This Row],[Close Price]]/Table2[[#This Row],[Current Week Low]])-1</f>
        <v>8.2540680764091601E-3</v>
      </c>
      <c r="AF419" s="1">
        <f>(Table2[[#This Row],[Current Week High]]/Table2[[#This Row],[Close Price]])-1</f>
        <v>6.2607204116638115E-2</v>
      </c>
      <c r="AG419" s="1">
        <f>(Table2[[#This Row],[Close Price]]/Table2[[#This Row],[Current Month Low]])-1</f>
        <v>8.2540680764091601E-3</v>
      </c>
      <c r="AH419" s="1">
        <f>(Table2[[#This Row],[Current Month High]]/Table2[[#This Row],[Close Price]])-1</f>
        <v>6.2607204116638115E-2</v>
      </c>
      <c r="AI419">
        <v>28.145953531888299</v>
      </c>
      <c r="AJ419">
        <v>85.8840579710144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0.01</v>
      </c>
      <c r="AM419" t="s">
        <v>3176</v>
      </c>
      <c r="AN419">
        <v>-2.11</v>
      </c>
      <c r="AO419" t="s">
        <v>3174</v>
      </c>
      <c r="AP419">
        <v>-5.896071824123E-3</v>
      </c>
      <c r="AQ419">
        <f>(Table2[[#This Row],[Sharpe Ratio]]-AVERAGE(Table2[Sharpe Ratio]))/_xlfn.STDEV.P(Table2[Sharpe Ratio])</f>
        <v>-0.80328498068607768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278</v>
      </c>
      <c r="AT419">
        <f>_xlfn.RANK.AVG(Table2[[#This Row],[6M Return vs Nifty Z-Score]],Table2[6M Return vs Nifty Z-Score])</f>
        <v>359</v>
      </c>
      <c r="AU419">
        <f>_xlfn.RANK.AVG(Table2[[#This Row],[Sharpe Ratio Z-Score]],Table2[Sharpe Ratio Z-Score])</f>
        <v>588</v>
      </c>
      <c r="AV419">
        <f>(Table2[[#This Row],[Rank 1Y]]+Table2[[#This Row],[Rank 6M]]+Table2[[#This Row],[Rank Sharpe]])/3</f>
        <v>408.33333333333331</v>
      </c>
    </row>
    <row r="420" spans="1:48" x14ac:dyDescent="0.3">
      <c r="A420" t="s">
        <v>403</v>
      </c>
      <c r="B420" t="s">
        <v>404</v>
      </c>
      <c r="C420" t="s">
        <v>3129</v>
      </c>
      <c r="D420" t="s">
        <v>34</v>
      </c>
      <c r="E420">
        <v>58620.062936928</v>
      </c>
      <c r="F420">
        <v>49.03</v>
      </c>
      <c r="G420">
        <v>20.7599680134444</v>
      </c>
      <c r="H420">
        <f>(Table2[[#This Row],[1Y Return vs Nifty]]-AVERAGE(Table2[1Y Return vs Nifty]))/_xlfn.STDEV.P(Table2[1Y Return vs Nifty])</f>
        <v>-6.8670684538277182E-2</v>
      </c>
      <c r="I420">
        <v>-8.1943364175578797</v>
      </c>
      <c r="J420">
        <f>(Table2[[#This Row],[1M Return vs Nifty]]-AVERAGE(Table2[1M Return vs Nifty]))/_xlfn.STDEV.P(Table2[1M Return vs Nifty])</f>
        <v>-0.87209959154711236</v>
      </c>
      <c r="K420">
        <v>-26.841144546459699</v>
      </c>
      <c r="L420">
        <f>(Table2[[#This Row],[6M Return vs Nifty]]-AVERAGE(Table2[6M Return vs Nifty]))/_xlfn.STDEV.P(Table2[6M Return vs Nifty])</f>
        <v>-1.291560860924583</v>
      </c>
      <c r="M420">
        <v>-1.19207329815409</v>
      </c>
      <c r="N420">
        <f>(Table2[[#This Row],[1W Return vs Nifty]]-AVERAGE(Table2[1W Return vs Nifty]))/_xlfn.STDEV.P(Table2[1W Return vs Nifty])</f>
        <v>-0.68810201893631828</v>
      </c>
      <c r="O420">
        <v>51.23</v>
      </c>
      <c r="P420">
        <v>52.716693188288602</v>
      </c>
      <c r="Q420">
        <v>49.847994950410303</v>
      </c>
      <c r="R420">
        <v>19.2946275552945</v>
      </c>
      <c r="S420" s="1">
        <f>(Table2[[#This Row],[Close Price]]-Table2[[#This Row],[20D EMA]])/Table2[[#This Row],[20D EMA]]</f>
        <v>-4.2943587741557598E-2</v>
      </c>
      <c r="T420" s="1">
        <f>(Table2[[#This Row],[Close Price]]-Table2[[#This Row],[50D EMA]])/Table2[[#This Row],[50D EMA]]</f>
        <v>-6.9934075248627825E-2</v>
      </c>
      <c r="U420" s="1">
        <f>(Table2[[#This Row],[Close Price]]-Table2[[#This Row],[200D EMA]])/Table2[[#This Row],[200D EMA]]</f>
        <v>-1.6409786416164952E-2</v>
      </c>
      <c r="V420">
        <v>0.33934444906289901</v>
      </c>
      <c r="W420">
        <v>48.8</v>
      </c>
      <c r="X420">
        <v>50.08</v>
      </c>
      <c r="Y420">
        <v>48.2</v>
      </c>
      <c r="Z420">
        <v>51.39</v>
      </c>
      <c r="AA420">
        <v>48.2</v>
      </c>
      <c r="AB420">
        <v>51.39</v>
      </c>
      <c r="AC420" s="1">
        <f>(Table2[[#This Row],[Close Price]]/Table2[[#This Row],[Day Low]])-1</f>
        <v>4.7131147540984131E-3</v>
      </c>
      <c r="AD420" s="1">
        <f>(Table2[[#This Row],[Day High]]/Table2[[#This Row],[Close Price]])-1</f>
        <v>2.1415459922496272E-2</v>
      </c>
      <c r="AE420" s="1">
        <f>(Table2[[#This Row],[Close Price]]/Table2[[#This Row],[Current Week Low]])-1</f>
        <v>1.7219917012448072E-2</v>
      </c>
      <c r="AF420" s="1">
        <f>(Table2[[#This Row],[Current Week High]]/Table2[[#This Row],[Close Price]])-1</f>
        <v>4.8133795635325383E-2</v>
      </c>
      <c r="AG420" s="1">
        <f>(Table2[[#This Row],[Close Price]]/Table2[[#This Row],[Current Month Low]])-1</f>
        <v>1.7219917012448072E-2</v>
      </c>
      <c r="AH420" s="1">
        <f>(Table2[[#This Row],[Current Month High]]/Table2[[#This Row],[Close Price]])-1</f>
        <v>4.8133795635325383E-2</v>
      </c>
      <c r="AI420">
        <v>44.095451764225999</v>
      </c>
      <c r="AJ420">
        <v>49.938837920489199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-0.12</v>
      </c>
      <c r="AM420" t="s">
        <v>3174</v>
      </c>
      <c r="AN420">
        <v>-6.13</v>
      </c>
      <c r="AO420" t="s">
        <v>3174</v>
      </c>
      <c r="AP420">
        <v>0.111624884593854</v>
      </c>
      <c r="AQ420">
        <f>(Table2[[#This Row],[Sharpe Ratio]]-AVERAGE(Table2[Sharpe Ratio]))/_xlfn.STDEV.P(Table2[Sharpe Ratio])</f>
        <v>0.56412276575991727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319</v>
      </c>
      <c r="AT420">
        <f>_xlfn.RANK.AVG(Table2[[#This Row],[6M Return vs Nifty Z-Score]],Table2[6M Return vs Nifty Z-Score])</f>
        <v>703</v>
      </c>
      <c r="AU420">
        <f>_xlfn.RANK.AVG(Table2[[#This Row],[Sharpe Ratio Z-Score]],Table2[Sharpe Ratio Z-Score])</f>
        <v>203</v>
      </c>
      <c r="AV420">
        <f>(Table2[[#This Row],[Rank 1Y]]+Table2[[#This Row],[Rank 6M]]+Table2[[#This Row],[Rank Sharpe]])/3</f>
        <v>408.33333333333331</v>
      </c>
    </row>
    <row r="421" spans="1:48" x14ac:dyDescent="0.3">
      <c r="A421" t="s">
        <v>356</v>
      </c>
      <c r="B421" t="s">
        <v>357</v>
      </c>
      <c r="C421" t="s">
        <v>3143</v>
      </c>
      <c r="D421" t="s">
        <v>163</v>
      </c>
      <c r="E421">
        <v>69983.442604049997</v>
      </c>
      <c r="F421">
        <v>4613.25</v>
      </c>
      <c r="G421">
        <v>0.88180893232603097</v>
      </c>
      <c r="H421">
        <f>(Table2[[#This Row],[1Y Return vs Nifty]]-AVERAGE(Table2[1Y Return vs Nifty]))/_xlfn.STDEV.P(Table2[1Y Return vs Nifty])</f>
        <v>-0.40527378530741809</v>
      </c>
      <c r="I421">
        <v>2.7977658251958699</v>
      </c>
      <c r="J421">
        <f>(Table2[[#This Row],[1M Return vs Nifty]]-AVERAGE(Table2[1M Return vs Nifty]))/_xlfn.STDEV.P(Table2[1M Return vs Nifty])</f>
        <v>7.720212889847955E-2</v>
      </c>
      <c r="K421">
        <v>15.705076369025999</v>
      </c>
      <c r="L421">
        <f>(Table2[[#This Row],[6M Return vs Nifty]]-AVERAGE(Table2[6M Return vs Nifty]))/_xlfn.STDEV.P(Table2[6M Return vs Nifty])</f>
        <v>9.2116166728902285E-2</v>
      </c>
      <c r="M421">
        <v>2.2746388933546702</v>
      </c>
      <c r="N421">
        <f>(Table2[[#This Row],[1W Return vs Nifty]]-AVERAGE(Table2[1W Return vs Nifty]))/_xlfn.STDEV.P(Table2[1W Return vs Nifty])</f>
        <v>-4.0105812147151657E-2</v>
      </c>
      <c r="O421">
        <v>4443.63</v>
      </c>
      <c r="P421">
        <v>4243.0905197729699</v>
      </c>
      <c r="Q421">
        <v>3847.3630415841399</v>
      </c>
      <c r="R421">
        <v>69.506425957292194</v>
      </c>
      <c r="S421" s="1">
        <f>(Table2[[#This Row],[Close Price]]-Table2[[#This Row],[20D EMA]])/Table2[[#This Row],[20D EMA]]</f>
        <v>3.8171494926445247E-2</v>
      </c>
      <c r="T421" s="1">
        <f>(Table2[[#This Row],[Close Price]]-Table2[[#This Row],[50D EMA]])/Table2[[#This Row],[50D EMA]]</f>
        <v>8.7238176631413422E-2</v>
      </c>
      <c r="U421" s="1">
        <f>(Table2[[#This Row],[Close Price]]-Table2[[#This Row],[200D EMA]])/Table2[[#This Row],[200D EMA]]</f>
        <v>0.19906802403043009</v>
      </c>
      <c r="V421">
        <v>0.75650423343402395</v>
      </c>
      <c r="W421">
        <v>4483.3500000000004</v>
      </c>
      <c r="X421">
        <v>4660.95</v>
      </c>
      <c r="Y421">
        <v>4476.6000000000004</v>
      </c>
      <c r="Z421">
        <v>4660.95</v>
      </c>
      <c r="AA421">
        <v>4476.6000000000004</v>
      </c>
      <c r="AB421">
        <v>4660.95</v>
      </c>
      <c r="AC421" s="1">
        <f>(Table2[[#This Row],[Close Price]]/Table2[[#This Row],[Day Low]])-1</f>
        <v>2.8973869985613243E-2</v>
      </c>
      <c r="AD421" s="1">
        <f>(Table2[[#This Row],[Day High]]/Table2[[#This Row],[Close Price]])-1</f>
        <v>1.0339782149243915E-2</v>
      </c>
      <c r="AE421" s="1">
        <f>(Table2[[#This Row],[Close Price]]/Table2[[#This Row],[Current Week Low]])-1</f>
        <v>3.0525398740115284E-2</v>
      </c>
      <c r="AF421" s="1">
        <f>(Table2[[#This Row],[Current Week High]]/Table2[[#This Row],[Close Price]])-1</f>
        <v>1.0339782149243915E-2</v>
      </c>
      <c r="AG421" s="1">
        <f>(Table2[[#This Row],[Close Price]]/Table2[[#This Row],[Current Month Low]])-1</f>
        <v>3.0525398740115284E-2</v>
      </c>
      <c r="AH421" s="1">
        <f>(Table2[[#This Row],[Current Month High]]/Table2[[#This Row],[Close Price]])-1</f>
        <v>1.0339782149243915E-2</v>
      </c>
      <c r="AI421">
        <v>1.0339782149243899</v>
      </c>
      <c r="AJ421">
        <v>43.268633540372598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0.24</v>
      </c>
      <c r="AM421" t="s">
        <v>3176</v>
      </c>
      <c r="AN421">
        <v>5.6</v>
      </c>
      <c r="AO421" t="s">
        <v>3176</v>
      </c>
      <c r="AP421">
        <v>9.3698555152830001E-3</v>
      </c>
      <c r="AQ421">
        <f>(Table2[[#This Row],[Sharpe Ratio]]-AVERAGE(Table2[Sharpe Ratio]))/_xlfn.STDEV.P(Table2[Sharpe Ratio])</f>
        <v>-0.62565923684561753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-0.90172053867280533</v>
      </c>
      <c r="AS421">
        <f>_xlfn.RANK.AVG(Table2[[#This Row],[1Y Return vs Nifty Z-Score]],Table2[1Y Return vs Nifty Z-Score])</f>
        <v>434</v>
      </c>
      <c r="AT421">
        <f>_xlfn.RANK.AVG(Table2[[#This Row],[6M Return vs Nifty Z-Score]],Table2[6M Return vs Nifty Z-Score])</f>
        <v>297</v>
      </c>
      <c r="AU421">
        <f>_xlfn.RANK.AVG(Table2[[#This Row],[Sharpe Ratio Z-Score]],Table2[Sharpe Ratio Z-Score])</f>
        <v>502</v>
      </c>
      <c r="AV421">
        <f>(Table2[[#This Row],[Rank 1Y]]+Table2[[#This Row],[Rank 6M]]+Table2[[#This Row],[Rank Sharpe]])/3</f>
        <v>411</v>
      </c>
    </row>
    <row r="422" spans="1:48" x14ac:dyDescent="0.3">
      <c r="A422" t="s">
        <v>1266</v>
      </c>
      <c r="B422" t="s">
        <v>1267</v>
      </c>
      <c r="C422" t="s">
        <v>3143</v>
      </c>
      <c r="D422" t="s">
        <v>382</v>
      </c>
      <c r="E422">
        <v>9245.8741285899996</v>
      </c>
      <c r="F422">
        <v>232.03</v>
      </c>
      <c r="G422">
        <v>-3.9255566314711898</v>
      </c>
      <c r="H422">
        <f>(Table2[[#This Row],[1Y Return vs Nifty]]-AVERAGE(Table2[1Y Return vs Nifty]))/_xlfn.STDEV.P(Table2[1Y Return vs Nifty])</f>
        <v>-0.48667841380956067</v>
      </c>
      <c r="I422">
        <v>2.79745270178136</v>
      </c>
      <c r="J422">
        <f>(Table2[[#This Row],[1M Return vs Nifty]]-AVERAGE(Table2[1M Return vs Nifty]))/_xlfn.STDEV.P(Table2[1M Return vs Nifty])</f>
        <v>7.7175086883263383E-2</v>
      </c>
      <c r="K422">
        <v>-1.36525118811894</v>
      </c>
      <c r="L422">
        <f>(Table2[[#This Row],[6M Return vs Nifty]]-AVERAGE(Table2[6M Return vs Nifty]))/_xlfn.STDEV.P(Table2[6M Return vs Nifty])</f>
        <v>-0.46304054489209862</v>
      </c>
      <c r="M422">
        <v>3.7541884256854199</v>
      </c>
      <c r="N422">
        <f>(Table2[[#This Row],[1W Return vs Nifty]]-AVERAGE(Table2[1W Return vs Nifty]))/_xlfn.STDEV.P(Table2[1W Return vs Nifty])</f>
        <v>0.23645088819137675</v>
      </c>
      <c r="O422">
        <v>234.51</v>
      </c>
      <c r="P422">
        <v>234.74018806792401</v>
      </c>
      <c r="Q422">
        <v>225.372199855133</v>
      </c>
      <c r="R422">
        <v>43.692041367102398</v>
      </c>
      <c r="S422" s="1">
        <f>(Table2[[#This Row],[Close Price]]-Table2[[#This Row],[20D EMA]])/Table2[[#This Row],[20D EMA]]</f>
        <v>-1.0575241993944778E-2</v>
      </c>
      <c r="T422" s="1">
        <f>(Table2[[#This Row],[Close Price]]-Table2[[#This Row],[50D EMA]])/Table2[[#This Row],[50D EMA]]</f>
        <v>-1.1545479665117219E-2</v>
      </c>
      <c r="U422" s="1">
        <f>(Table2[[#This Row],[Close Price]]-Table2[[#This Row],[200D EMA]])/Table2[[#This Row],[200D EMA]]</f>
        <v>2.9541354919313756E-2</v>
      </c>
      <c r="V422">
        <v>0.49129735019918103</v>
      </c>
      <c r="W422">
        <v>230.02</v>
      </c>
      <c r="X422">
        <v>239.89</v>
      </c>
      <c r="Y422">
        <v>230.02</v>
      </c>
      <c r="Z422">
        <v>244.25</v>
      </c>
      <c r="AA422">
        <v>230.02</v>
      </c>
      <c r="AB422">
        <v>244.25</v>
      </c>
      <c r="AC422" s="1">
        <f>(Table2[[#This Row],[Close Price]]/Table2[[#This Row],[Day Low]])-1</f>
        <v>8.7383705764716435E-3</v>
      </c>
      <c r="AD422" s="1">
        <f>(Table2[[#This Row],[Day High]]/Table2[[#This Row],[Close Price]])-1</f>
        <v>3.3874929965952649E-2</v>
      </c>
      <c r="AE422" s="1">
        <f>(Table2[[#This Row],[Close Price]]/Table2[[#This Row],[Current Week Low]])-1</f>
        <v>8.7383705764716435E-3</v>
      </c>
      <c r="AF422" s="1">
        <f>(Table2[[#This Row],[Current Week High]]/Table2[[#This Row],[Close Price]])-1</f>
        <v>5.2665603585743126E-2</v>
      </c>
      <c r="AG422" s="1">
        <f>(Table2[[#This Row],[Close Price]]/Table2[[#This Row],[Current Month Low]])-1</f>
        <v>8.7383705764716435E-3</v>
      </c>
      <c r="AH422" s="1">
        <f>(Table2[[#This Row],[Current Month High]]/Table2[[#This Row],[Close Price]])-1</f>
        <v>5.2665603585743126E-2</v>
      </c>
      <c r="AI422">
        <v>38.882903072878499</v>
      </c>
      <c r="AJ422">
        <v>42.0881812614819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-0.05</v>
      </c>
      <c r="AM422" t="s">
        <v>3174</v>
      </c>
      <c r="AN422">
        <v>0.38</v>
      </c>
      <c r="AO422" t="s">
        <v>3176</v>
      </c>
      <c r="AP422">
        <v>8.0859476713514997E-2</v>
      </c>
      <c r="AQ422">
        <f>(Table2[[#This Row],[Sharpe Ratio]]-AVERAGE(Table2[Sharpe Ratio]))/_xlfn.STDEV.P(Table2[Sharpe Ratio])</f>
        <v>0.20615378439353516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472</v>
      </c>
      <c r="AT422">
        <f>_xlfn.RANK.AVG(Table2[[#This Row],[6M Return vs Nifty Z-Score]],Table2[6M Return vs Nifty Z-Score])</f>
        <v>479</v>
      </c>
      <c r="AU422">
        <f>_xlfn.RANK.AVG(Table2[[#This Row],[Sharpe Ratio Z-Score]],Table2[Sharpe Ratio Z-Score])</f>
        <v>287</v>
      </c>
      <c r="AV422">
        <f>(Table2[[#This Row],[Rank 1Y]]+Table2[[#This Row],[Rank 6M]]+Table2[[#This Row],[Rank Sharpe]])/3</f>
        <v>412.66666666666669</v>
      </c>
    </row>
    <row r="423" spans="1:48" x14ac:dyDescent="0.3">
      <c r="A423" t="s">
        <v>302</v>
      </c>
      <c r="B423" t="s">
        <v>303</v>
      </c>
      <c r="C423" t="s">
        <v>3129</v>
      </c>
      <c r="D423" t="s">
        <v>34</v>
      </c>
      <c r="E423">
        <v>92519.353199999998</v>
      </c>
      <c r="F423">
        <v>121.2</v>
      </c>
      <c r="G423">
        <v>11.002033640125401</v>
      </c>
      <c r="H423">
        <f>(Table2[[#This Row],[1Y Return vs Nifty]]-AVERAGE(Table2[1Y Return vs Nifty]))/_xlfn.STDEV.P(Table2[1Y Return vs Nifty])</f>
        <v>-0.23390484700560793</v>
      </c>
      <c r="I423">
        <v>-6.9383780350710502</v>
      </c>
      <c r="J423">
        <f>(Table2[[#This Row],[1M Return vs Nifty]]-AVERAGE(Table2[1M Return vs Nifty]))/_xlfn.STDEV.P(Table2[1M Return vs Nifty])</f>
        <v>-0.7636323095866675</v>
      </c>
      <c r="K423">
        <v>-32.387988986006803</v>
      </c>
      <c r="L423">
        <f>(Table2[[#This Row],[6M Return vs Nifty]]-AVERAGE(Table2[6M Return vs Nifty]))/_xlfn.STDEV.P(Table2[6M Return vs Nifty])</f>
        <v>-1.4719538796656504</v>
      </c>
      <c r="M423">
        <v>0.48258885214480102</v>
      </c>
      <c r="N423">
        <f>(Table2[[#This Row],[1W Return vs Nifty]]-AVERAGE(Table2[1W Return vs Nifty]))/_xlfn.STDEV.P(Table2[1W Return vs Nifty])</f>
        <v>-0.37507496012680458</v>
      </c>
      <c r="O423">
        <v>123.95</v>
      </c>
      <c r="P423">
        <v>129.20904735561399</v>
      </c>
      <c r="Q423">
        <v>129.403818453507</v>
      </c>
      <c r="R423">
        <v>38.243294930812198</v>
      </c>
      <c r="S423" s="1">
        <f>(Table2[[#This Row],[Close Price]]-Table2[[#This Row],[20D EMA]])/Table2[[#This Row],[20D EMA]]</f>
        <v>-2.218636546994756E-2</v>
      </c>
      <c r="T423" s="1">
        <f>(Table2[[#This Row],[Close Price]]-Table2[[#This Row],[50D EMA]])/Table2[[#This Row],[50D EMA]]</f>
        <v>-6.1985190043009807E-2</v>
      </c>
      <c r="U423" s="1">
        <f>(Table2[[#This Row],[Close Price]]-Table2[[#This Row],[200D EMA]])/Table2[[#This Row],[200D EMA]]</f>
        <v>-6.3397035354520972E-2</v>
      </c>
      <c r="V423">
        <v>0.67291847089367796</v>
      </c>
      <c r="W423">
        <v>120.51</v>
      </c>
      <c r="X423">
        <v>123.51</v>
      </c>
      <c r="Y423">
        <v>120</v>
      </c>
      <c r="Z423">
        <v>123.62</v>
      </c>
      <c r="AA423">
        <v>120</v>
      </c>
      <c r="AB423">
        <v>123.62</v>
      </c>
      <c r="AC423" s="1">
        <f>(Table2[[#This Row],[Close Price]]/Table2[[#This Row],[Day Low]])-1</f>
        <v>5.7256659198405835E-3</v>
      </c>
      <c r="AD423" s="1">
        <f>(Table2[[#This Row],[Day High]]/Table2[[#This Row],[Close Price]])-1</f>
        <v>1.9059405940594187E-2</v>
      </c>
      <c r="AE423" s="1">
        <f>(Table2[[#This Row],[Close Price]]/Table2[[#This Row],[Current Week Low]])-1</f>
        <v>1.0000000000000009E-2</v>
      </c>
      <c r="AF423" s="1">
        <f>(Table2[[#This Row],[Current Week High]]/Table2[[#This Row],[Close Price]])-1</f>
        <v>1.9966996699670059E-2</v>
      </c>
      <c r="AG423" s="1">
        <f>(Table2[[#This Row],[Close Price]]/Table2[[#This Row],[Current Month Low]])-1</f>
        <v>1.0000000000000009E-2</v>
      </c>
      <c r="AH423" s="1">
        <f>(Table2[[#This Row],[Current Month High]]/Table2[[#This Row],[Close Price]])-1</f>
        <v>1.9966996699670059E-2</v>
      </c>
      <c r="AI423">
        <v>42.326732673267301</v>
      </c>
      <c r="AJ423">
        <v>39.792387543252502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-0.16</v>
      </c>
      <c r="AM423" t="s">
        <v>3174</v>
      </c>
      <c r="AN423">
        <v>-2.93</v>
      </c>
      <c r="AO423" t="s">
        <v>3174</v>
      </c>
      <c r="AP423">
        <v>0.137329916265887</v>
      </c>
      <c r="AQ423">
        <f>(Table2[[#This Row],[Sharpe Ratio]]-AVERAGE(Table2[Sharpe Ratio]))/_xlfn.STDEV.P(Table2[Sharpe Ratio])</f>
        <v>0.86321205589439443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371</v>
      </c>
      <c r="AT423">
        <f>_xlfn.RANK.AVG(Table2[[#This Row],[6M Return vs Nifty Z-Score]],Table2[6M Return vs Nifty Z-Score])</f>
        <v>725</v>
      </c>
      <c r="AU423">
        <f>_xlfn.RANK.AVG(Table2[[#This Row],[Sharpe Ratio Z-Score]],Table2[Sharpe Ratio Z-Score])</f>
        <v>145</v>
      </c>
      <c r="AV423">
        <f>(Table2[[#This Row],[Rank 1Y]]+Table2[[#This Row],[Rank 6M]]+Table2[[#This Row],[Rank Sharpe]])/3</f>
        <v>413.66666666666669</v>
      </c>
    </row>
    <row r="424" spans="1:48" x14ac:dyDescent="0.3">
      <c r="A424" t="s">
        <v>28</v>
      </c>
      <c r="B424" t="s">
        <v>29</v>
      </c>
      <c r="C424" t="s">
        <v>3129</v>
      </c>
      <c r="D424" t="s">
        <v>24</v>
      </c>
      <c r="E424">
        <v>850993.33943033498</v>
      </c>
      <c r="F424">
        <v>1208.1500000000001</v>
      </c>
      <c r="G424">
        <v>-0.54769339524129601</v>
      </c>
      <c r="H424">
        <f>(Table2[[#This Row],[1Y Return vs Nifty]]-AVERAGE(Table2[1Y Return vs Nifty]))/_xlfn.STDEV.P(Table2[1Y Return vs Nifty])</f>
        <v>-0.42947999645867702</v>
      </c>
      <c r="I424">
        <v>1.3410294901231801</v>
      </c>
      <c r="J424">
        <f>(Table2[[#This Row],[1M Return vs Nifty]]-AVERAGE(Table2[1M Return vs Nifty]))/_xlfn.STDEV.P(Table2[1M Return vs Nifty])</f>
        <v>-4.8604771235818162E-2</v>
      </c>
      <c r="K424">
        <v>-0.45939718533588803</v>
      </c>
      <c r="L424">
        <f>(Table2[[#This Row],[6M Return vs Nifty]]-AVERAGE(Table2[6M Return vs Nifty]))/_xlfn.STDEV.P(Table2[6M Return vs Nifty])</f>
        <v>-0.43358059881254779</v>
      </c>
      <c r="M424">
        <v>2.6332620901911499</v>
      </c>
      <c r="N424">
        <f>(Table2[[#This Row],[1W Return vs Nifty]]-AVERAGE(Table2[1W Return vs Nifty]))/_xlfn.STDEV.P(Table2[1W Return vs Nifty])</f>
        <v>2.6927866560253748E-2</v>
      </c>
      <c r="O424">
        <v>1213.04</v>
      </c>
      <c r="P424">
        <v>1197.54555697819</v>
      </c>
      <c r="Q424">
        <v>1111.52620956194</v>
      </c>
      <c r="R424">
        <v>43.007693989062297</v>
      </c>
      <c r="S424" s="1">
        <f>(Table2[[#This Row],[Close Price]]-Table2[[#This Row],[20D EMA]])/Table2[[#This Row],[20D EMA]]</f>
        <v>-4.0311943546790484E-3</v>
      </c>
      <c r="T424" s="1">
        <f>(Table2[[#This Row],[Close Price]]-Table2[[#This Row],[50D EMA]])/Table2[[#This Row],[50D EMA]]</f>
        <v>8.8551478981464884E-3</v>
      </c>
      <c r="U424" s="1">
        <f>(Table2[[#This Row],[Close Price]]-Table2[[#This Row],[200D EMA]])/Table2[[#This Row],[200D EMA]]</f>
        <v>8.6928935734354049E-2</v>
      </c>
      <c r="V424">
        <v>0.84370324141533504</v>
      </c>
      <c r="W424">
        <v>1205</v>
      </c>
      <c r="X424">
        <v>1233.9000000000001</v>
      </c>
      <c r="Y424">
        <v>1205</v>
      </c>
      <c r="Z424">
        <v>1250.95</v>
      </c>
      <c r="AA424">
        <v>1205</v>
      </c>
      <c r="AB424">
        <v>1250.95</v>
      </c>
      <c r="AC424" s="1">
        <f>(Table2[[#This Row],[Close Price]]/Table2[[#This Row],[Day Low]])-1</f>
        <v>2.6141078838175513E-3</v>
      </c>
      <c r="AD424" s="1">
        <f>(Table2[[#This Row],[Day High]]/Table2[[#This Row],[Close Price]])-1</f>
        <v>2.1313578611927397E-2</v>
      </c>
      <c r="AE424" s="1">
        <f>(Table2[[#This Row],[Close Price]]/Table2[[#This Row],[Current Week Low]])-1</f>
        <v>2.6141078838175513E-3</v>
      </c>
      <c r="AF424" s="1">
        <f>(Table2[[#This Row],[Current Week High]]/Table2[[#This Row],[Close Price]])-1</f>
        <v>3.5426064644290767E-2</v>
      </c>
      <c r="AG424" s="1">
        <f>(Table2[[#This Row],[Close Price]]/Table2[[#This Row],[Current Month Low]])-1</f>
        <v>2.6141078838175513E-3</v>
      </c>
      <c r="AH424" s="1">
        <f>(Table2[[#This Row],[Current Month High]]/Table2[[#This Row],[Close Price]])-1</f>
        <v>3.5426064644290767E-2</v>
      </c>
      <c r="AI424">
        <v>4.1095890410958802</v>
      </c>
      <c r="AJ424">
        <v>34.388209121245801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7.0000000000000007E-2</v>
      </c>
      <c r="AM424" t="s">
        <v>3176</v>
      </c>
      <c r="AN424">
        <v>2.83</v>
      </c>
      <c r="AO424" t="s">
        <v>3176</v>
      </c>
      <c r="AP424">
        <v>6.9157556552530003E-2</v>
      </c>
      <c r="AQ424">
        <f>(Table2[[#This Row],[Sharpe Ratio]]-AVERAGE(Table2[Sharpe Ratio]))/_xlfn.STDEV.P(Table2[Sharpe Ratio])</f>
        <v>6.9996823421289767E-2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-0.81474067652549942</v>
      </c>
      <c r="AS424">
        <f>_xlfn.RANK.AVG(Table2[[#This Row],[1Y Return vs Nifty Z-Score]],Table2[1Y Return vs Nifty Z-Score])</f>
        <v>444</v>
      </c>
      <c r="AT424">
        <f>_xlfn.RANK.AVG(Table2[[#This Row],[6M Return vs Nifty Z-Score]],Table2[6M Return vs Nifty Z-Score])</f>
        <v>464</v>
      </c>
      <c r="AU424">
        <f>_xlfn.RANK.AVG(Table2[[#This Row],[Sharpe Ratio Z-Score]],Table2[Sharpe Ratio Z-Score])</f>
        <v>336</v>
      </c>
      <c r="AV424">
        <f>(Table2[[#This Row],[Rank 1Y]]+Table2[[#This Row],[Rank 6M]]+Table2[[#This Row],[Rank Sharpe]])/3</f>
        <v>414.66666666666669</v>
      </c>
    </row>
    <row r="425" spans="1:48" x14ac:dyDescent="0.3">
      <c r="A425" t="s">
        <v>1489</v>
      </c>
      <c r="B425" t="s">
        <v>1490</v>
      </c>
      <c r="C425" t="s">
        <v>3143</v>
      </c>
      <c r="D425" t="s">
        <v>382</v>
      </c>
      <c r="E425">
        <v>7061.6865248820004</v>
      </c>
      <c r="F425">
        <v>86.67</v>
      </c>
      <c r="G425">
        <v>-8.3235997428850101</v>
      </c>
      <c r="H425">
        <f>(Table2[[#This Row],[1Y Return vs Nifty]]-AVERAGE(Table2[1Y Return vs Nifty]))/_xlfn.STDEV.P(Table2[1Y Return vs Nifty])</f>
        <v>-0.56115185687725566</v>
      </c>
      <c r="I425">
        <v>-0.245831465185404</v>
      </c>
      <c r="J425">
        <f>(Table2[[#This Row],[1M Return vs Nifty]]-AVERAGE(Table2[1M Return vs Nifty]))/_xlfn.STDEV.P(Table2[1M Return vs Nifty])</f>
        <v>-0.18564951497220716</v>
      </c>
      <c r="K425">
        <v>5.3649509212107196</v>
      </c>
      <c r="L425">
        <f>(Table2[[#This Row],[6M Return vs Nifty]]-AVERAGE(Table2[6M Return vs Nifty]))/_xlfn.STDEV.P(Table2[6M Return vs Nifty])</f>
        <v>-0.24416267866179836</v>
      </c>
      <c r="M425">
        <v>1.27643669234188</v>
      </c>
      <c r="N425">
        <f>(Table2[[#This Row],[1W Return vs Nifty]]-AVERAGE(Table2[1W Return vs Nifty]))/_xlfn.STDEV.P(Table2[1W Return vs Nifty])</f>
        <v>-0.22668929647827393</v>
      </c>
      <c r="O425">
        <v>85.65</v>
      </c>
      <c r="P425">
        <v>84.395529760480002</v>
      </c>
      <c r="Q425">
        <v>76.580213554608505</v>
      </c>
      <c r="R425">
        <v>57.303194196965201</v>
      </c>
      <c r="S425" s="1">
        <f>(Table2[[#This Row],[Close Price]]-Table2[[#This Row],[20D EMA]])/Table2[[#This Row],[20D EMA]]</f>
        <v>1.1908931698774033E-2</v>
      </c>
      <c r="T425" s="1">
        <f>(Table2[[#This Row],[Close Price]]-Table2[[#This Row],[50D EMA]])/Table2[[#This Row],[50D EMA]]</f>
        <v>2.6950126931782923E-2</v>
      </c>
      <c r="U425" s="1">
        <f>(Table2[[#This Row],[Close Price]]-Table2[[#This Row],[200D EMA]])/Table2[[#This Row],[200D EMA]]</f>
        <v>0.13175448300619561</v>
      </c>
      <c r="V425">
        <v>0.39846536787472397</v>
      </c>
      <c r="W425">
        <v>84.35</v>
      </c>
      <c r="X425">
        <v>87.32</v>
      </c>
      <c r="Y425">
        <v>82.55</v>
      </c>
      <c r="Z425">
        <v>87.32</v>
      </c>
      <c r="AA425">
        <v>82.55</v>
      </c>
      <c r="AB425">
        <v>87.32</v>
      </c>
      <c r="AC425" s="1">
        <f>(Table2[[#This Row],[Close Price]]/Table2[[#This Row],[Day Low]])-1</f>
        <v>2.7504445761707297E-2</v>
      </c>
      <c r="AD425" s="1">
        <f>(Table2[[#This Row],[Day High]]/Table2[[#This Row],[Close Price]])-1</f>
        <v>7.4997115495556432E-3</v>
      </c>
      <c r="AE425" s="1">
        <f>(Table2[[#This Row],[Close Price]]/Table2[[#This Row],[Current Week Low]])-1</f>
        <v>4.9909145972138136E-2</v>
      </c>
      <c r="AF425" s="1">
        <f>(Table2[[#This Row],[Current Week High]]/Table2[[#This Row],[Close Price]])-1</f>
        <v>7.4997115495556432E-3</v>
      </c>
      <c r="AG425" s="1">
        <f>(Table2[[#This Row],[Close Price]]/Table2[[#This Row],[Current Month Low]])-1</f>
        <v>4.9909145972138136E-2</v>
      </c>
      <c r="AH425" s="1">
        <f>(Table2[[#This Row],[Current Month High]]/Table2[[#This Row],[Close Price]])-1</f>
        <v>7.4997115495556432E-3</v>
      </c>
      <c r="AI425">
        <v>13.476404753663299</v>
      </c>
      <c r="AJ425">
        <v>47.774936061380998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0.06</v>
      </c>
      <c r="AM425" t="s">
        <v>3176</v>
      </c>
      <c r="AN425">
        <v>-1.7</v>
      </c>
      <c r="AO425" t="s">
        <v>3174</v>
      </c>
      <c r="AP425">
        <v>6.9286848148167005E-2</v>
      </c>
      <c r="AQ425">
        <f>(Table2[[#This Row],[Sharpe Ratio]]-AVERAGE(Table2[Sharpe Ratio]))/_xlfn.STDEV.P(Table2[Sharpe Ratio])</f>
        <v>7.1501187705014693E-2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-1.1461521592845203</v>
      </c>
      <c r="AS425">
        <f>_xlfn.RANK.AVG(Table2[[#This Row],[1Y Return vs Nifty Z-Score]],Table2[1Y Return vs Nifty Z-Score])</f>
        <v>511</v>
      </c>
      <c r="AT425">
        <f>_xlfn.RANK.AVG(Table2[[#This Row],[6M Return vs Nifty Z-Score]],Table2[6M Return vs Nifty Z-Score])</f>
        <v>399</v>
      </c>
      <c r="AU425">
        <f>_xlfn.RANK.AVG(Table2[[#This Row],[Sharpe Ratio Z-Score]],Table2[Sharpe Ratio Z-Score])</f>
        <v>335</v>
      </c>
      <c r="AV425">
        <f>(Table2[[#This Row],[Rank 1Y]]+Table2[[#This Row],[Rank 6M]]+Table2[[#This Row],[Rank Sharpe]])/3</f>
        <v>415</v>
      </c>
    </row>
    <row r="426" spans="1:48" x14ac:dyDescent="0.3">
      <c r="A426" t="s">
        <v>900</v>
      </c>
      <c r="B426" t="s">
        <v>901</v>
      </c>
      <c r="C426" t="s">
        <v>3129</v>
      </c>
      <c r="D426" t="s">
        <v>51</v>
      </c>
      <c r="E426">
        <v>17369.687073809</v>
      </c>
      <c r="F426">
        <v>205.21</v>
      </c>
      <c r="G426">
        <v>12.9208990550779</v>
      </c>
      <c r="H426">
        <f>(Table2[[#This Row],[1Y Return vs Nifty]]-AVERAGE(Table2[1Y Return vs Nifty]))/_xlfn.STDEV.P(Table2[1Y Return vs Nifty])</f>
        <v>-0.20141209724966139</v>
      </c>
      <c r="I426">
        <v>-0.80119884439067102</v>
      </c>
      <c r="J426">
        <f>(Table2[[#This Row],[1M Return vs Nifty]]-AVERAGE(Table2[1M Return vs Nifty]))/_xlfn.STDEV.P(Table2[1M Return vs Nifty])</f>
        <v>-0.23361224283952384</v>
      </c>
      <c r="K426">
        <v>7.4230629719222199</v>
      </c>
      <c r="L426">
        <f>(Table2[[#This Row],[6M Return vs Nifty]]-AVERAGE(Table2[6M Return vs Nifty]))/_xlfn.STDEV.P(Table2[6M Return vs Nifty])</f>
        <v>-0.1772292988308814</v>
      </c>
      <c r="M426">
        <v>-3.20564938976618</v>
      </c>
      <c r="N426">
        <f>(Table2[[#This Row],[1W Return vs Nifty]]-AVERAGE(Table2[1W Return vs Nifty]))/_xlfn.STDEV.P(Table2[1W Return vs Nifty])</f>
        <v>-1.064478711712227</v>
      </c>
      <c r="O426">
        <v>210.71</v>
      </c>
      <c r="P426">
        <v>206.81770332464501</v>
      </c>
      <c r="Q426">
        <v>185.438190701846</v>
      </c>
      <c r="R426">
        <v>33.545069977329803</v>
      </c>
      <c r="S426" s="1">
        <f>(Table2[[#This Row],[Close Price]]-Table2[[#This Row],[20D EMA]])/Table2[[#This Row],[20D EMA]]</f>
        <v>-2.6102225807982535E-2</v>
      </c>
      <c r="T426" s="1">
        <f>(Table2[[#This Row],[Close Price]]-Table2[[#This Row],[50D EMA]])/Table2[[#This Row],[50D EMA]]</f>
        <v>-7.7735285654988839E-3</v>
      </c>
      <c r="U426" s="1">
        <f>(Table2[[#This Row],[Close Price]]-Table2[[#This Row],[200D EMA]])/Table2[[#This Row],[200D EMA]]</f>
        <v>0.10662209992085081</v>
      </c>
      <c r="V426">
        <v>0.63759194823066201</v>
      </c>
      <c r="W426">
        <v>204.18</v>
      </c>
      <c r="X426">
        <v>210.57</v>
      </c>
      <c r="Y426">
        <v>204.18</v>
      </c>
      <c r="Z426">
        <v>218.35</v>
      </c>
      <c r="AA426">
        <v>204.18</v>
      </c>
      <c r="AB426">
        <v>218.35</v>
      </c>
      <c r="AC426" s="1">
        <f>(Table2[[#This Row],[Close Price]]/Table2[[#This Row],[Day Low]])-1</f>
        <v>5.0445685179743016E-3</v>
      </c>
      <c r="AD426" s="1">
        <f>(Table2[[#This Row],[Day High]]/Table2[[#This Row],[Close Price]])-1</f>
        <v>2.6119584815554653E-2</v>
      </c>
      <c r="AE426" s="1">
        <f>(Table2[[#This Row],[Close Price]]/Table2[[#This Row],[Current Week Low]])-1</f>
        <v>5.0445685179743016E-3</v>
      </c>
      <c r="AF426" s="1">
        <f>(Table2[[#This Row],[Current Week High]]/Table2[[#This Row],[Close Price]])-1</f>
        <v>6.403196725305782E-2</v>
      </c>
      <c r="AG426" s="1">
        <f>(Table2[[#This Row],[Close Price]]/Table2[[#This Row],[Current Month Low]])-1</f>
        <v>5.0445685179743016E-3</v>
      </c>
      <c r="AH426" s="1">
        <f>(Table2[[#This Row],[Current Month High]]/Table2[[#This Row],[Close Price]])-1</f>
        <v>6.403196725305782E-2</v>
      </c>
      <c r="AI426">
        <v>12.275230251937</v>
      </c>
      <c r="AJ426">
        <v>63.709613083366499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0.05</v>
      </c>
      <c r="AM426" t="s">
        <v>3176</v>
      </c>
      <c r="AN426">
        <v>-3.1</v>
      </c>
      <c r="AO426" t="s">
        <v>3174</v>
      </c>
      <c r="AP426">
        <v>8.071160435962E-3</v>
      </c>
      <c r="AQ426">
        <f>(Table2[[#This Row],[Sharpe Ratio]]-AVERAGE(Table2[Sharpe Ratio]))/_xlfn.STDEV.P(Table2[Sharpe Ratio])</f>
        <v>-0.64077012230692065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-2.3175024729392142</v>
      </c>
      <c r="AS426">
        <f>_xlfn.RANK.AVG(Table2[[#This Row],[1Y Return vs Nifty Z-Score]],Table2[1Y Return vs Nifty Z-Score])</f>
        <v>360</v>
      </c>
      <c r="AT426">
        <f>_xlfn.RANK.AVG(Table2[[#This Row],[6M Return vs Nifty Z-Score]],Table2[6M Return vs Nifty Z-Score])</f>
        <v>383</v>
      </c>
      <c r="AU426">
        <f>_xlfn.RANK.AVG(Table2[[#This Row],[Sharpe Ratio Z-Score]],Table2[Sharpe Ratio Z-Score])</f>
        <v>504</v>
      </c>
      <c r="AV426">
        <f>(Table2[[#This Row],[Rank 1Y]]+Table2[[#This Row],[Rank 6M]]+Table2[[#This Row],[Rank Sharpe]])/3</f>
        <v>415.66666666666669</v>
      </c>
    </row>
    <row r="427" spans="1:48" x14ac:dyDescent="0.3">
      <c r="A427" t="s">
        <v>2066</v>
      </c>
      <c r="B427" t="s">
        <v>2067</v>
      </c>
      <c r="C427" t="s">
        <v>3134</v>
      </c>
      <c r="D427" t="s">
        <v>255</v>
      </c>
      <c r="E427">
        <v>3134.9614969999998</v>
      </c>
      <c r="F427">
        <v>323.45</v>
      </c>
      <c r="G427">
        <v>-6.8179174930787303</v>
      </c>
      <c r="H427">
        <f>(Table2[[#This Row],[1Y Return vs Nifty]]-AVERAGE(Table2[1Y Return vs Nifty]))/_xlfn.STDEV.P(Table2[1Y Return vs Nifty])</f>
        <v>-0.53565566721554503</v>
      </c>
      <c r="I427">
        <v>0.98810179278695498</v>
      </c>
      <c r="J427">
        <f>(Table2[[#This Row],[1M Return vs Nifty]]-AVERAGE(Table2[1M Return vs Nifty]))/_xlfn.STDEV.P(Table2[1M Return vs Nifty])</f>
        <v>-7.9084370394845491E-2</v>
      </c>
      <c r="K427">
        <v>-1.67581346737975</v>
      </c>
      <c r="L427">
        <f>(Table2[[#This Row],[6M Return vs Nifty]]-AVERAGE(Table2[6M Return vs Nifty]))/_xlfn.STDEV.P(Table2[6M Return vs Nifty])</f>
        <v>-0.47314056981140901</v>
      </c>
      <c r="M427">
        <v>3.62739270891552</v>
      </c>
      <c r="N427">
        <f>(Table2[[#This Row],[1W Return vs Nifty]]-AVERAGE(Table2[1W Return vs Nifty]))/_xlfn.STDEV.P(Table2[1W Return vs Nifty])</f>
        <v>0.21275029265152889</v>
      </c>
      <c r="O427">
        <v>320.57</v>
      </c>
      <c r="P427">
        <v>321.89195918450298</v>
      </c>
      <c r="Q427">
        <v>306.85599994266698</v>
      </c>
      <c r="R427">
        <v>56.139340394461001</v>
      </c>
      <c r="S427" s="1">
        <f>(Table2[[#This Row],[Close Price]]-Table2[[#This Row],[20D EMA]])/Table2[[#This Row],[20D EMA]]</f>
        <v>8.983997254889714E-3</v>
      </c>
      <c r="T427" s="1">
        <f>(Table2[[#This Row],[Close Price]]-Table2[[#This Row],[50D EMA]])/Table2[[#This Row],[50D EMA]]</f>
        <v>4.8402601277901637E-3</v>
      </c>
      <c r="U427" s="1">
        <f>(Table2[[#This Row],[Close Price]]-Table2[[#This Row],[200D EMA]])/Table2[[#This Row],[200D EMA]]</f>
        <v>5.4077482794644492E-2</v>
      </c>
      <c r="V427">
        <v>0.52531639185165901</v>
      </c>
      <c r="W427">
        <v>321</v>
      </c>
      <c r="X427">
        <v>328.5</v>
      </c>
      <c r="Y427">
        <v>317.55</v>
      </c>
      <c r="Z427">
        <v>332.95</v>
      </c>
      <c r="AA427">
        <v>317.55</v>
      </c>
      <c r="AB427">
        <v>332.95</v>
      </c>
      <c r="AC427" s="1">
        <f>(Table2[[#This Row],[Close Price]]/Table2[[#This Row],[Day Low]])-1</f>
        <v>7.6323987538939875E-3</v>
      </c>
      <c r="AD427" s="1">
        <f>(Table2[[#This Row],[Day High]]/Table2[[#This Row],[Close Price]])-1</f>
        <v>1.5612923172051429E-2</v>
      </c>
      <c r="AE427" s="1">
        <f>(Table2[[#This Row],[Close Price]]/Table2[[#This Row],[Current Week Low]])-1</f>
        <v>1.8579751220280105E-2</v>
      </c>
      <c r="AF427" s="1">
        <f>(Table2[[#This Row],[Current Week High]]/Table2[[#This Row],[Close Price]])-1</f>
        <v>2.9370845571185633E-2</v>
      </c>
      <c r="AG427" s="1">
        <f>(Table2[[#This Row],[Close Price]]/Table2[[#This Row],[Current Month Low]])-1</f>
        <v>1.8579751220280105E-2</v>
      </c>
      <c r="AH427" s="1">
        <f>(Table2[[#This Row],[Current Month High]]/Table2[[#This Row],[Close Price]])-1</f>
        <v>2.9370845571185633E-2</v>
      </c>
      <c r="AI427">
        <v>24.145926727469401</v>
      </c>
      <c r="AJ427">
        <v>31.939628798694599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-0.04</v>
      </c>
      <c r="AM427" t="s">
        <v>3174</v>
      </c>
      <c r="AN427">
        <v>1.59</v>
      </c>
      <c r="AO427" t="s">
        <v>3176</v>
      </c>
      <c r="AP427">
        <v>8.4788561835541995E-2</v>
      </c>
      <c r="AQ427">
        <f>(Table2[[#This Row],[Sharpe Ratio]]-AVERAGE(Table2[Sharpe Ratio]))/_xlfn.STDEV.P(Table2[Sharpe Ratio])</f>
        <v>0.25187040886684975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494</v>
      </c>
      <c r="AT427">
        <f>_xlfn.RANK.AVG(Table2[[#This Row],[6M Return vs Nifty Z-Score]],Table2[6M Return vs Nifty Z-Score])</f>
        <v>482</v>
      </c>
      <c r="AU427">
        <f>_xlfn.RANK.AVG(Table2[[#This Row],[Sharpe Ratio Z-Score]],Table2[Sharpe Ratio Z-Score])</f>
        <v>271</v>
      </c>
      <c r="AV427">
        <f>(Table2[[#This Row],[Rank 1Y]]+Table2[[#This Row],[Rank 6M]]+Table2[[#This Row],[Rank Sharpe]])/3</f>
        <v>415.66666666666669</v>
      </c>
    </row>
    <row r="428" spans="1:48" x14ac:dyDescent="0.3">
      <c r="A428" t="s">
        <v>1137</v>
      </c>
      <c r="B428" t="s">
        <v>1138</v>
      </c>
      <c r="C428" t="s">
        <v>3133</v>
      </c>
      <c r="D428" t="s">
        <v>274</v>
      </c>
      <c r="E428">
        <v>10962.12169197</v>
      </c>
      <c r="F428">
        <v>2139.3000000000002</v>
      </c>
      <c r="G428">
        <v>24.6064200929892</v>
      </c>
      <c r="H428">
        <f>(Table2[[#This Row],[1Y Return vs Nifty]]-AVERAGE(Table2[1Y Return vs Nifty]))/_xlfn.STDEV.P(Table2[1Y Return vs Nifty])</f>
        <v>-3.5375053715750383E-3</v>
      </c>
      <c r="I428">
        <v>0.652429537718482</v>
      </c>
      <c r="J428">
        <f>(Table2[[#This Row],[1M Return vs Nifty]]-AVERAGE(Table2[1M Return vs Nifty]))/_xlfn.STDEV.P(Table2[1M Return vs Nifty])</f>
        <v>-0.1080737522442017</v>
      </c>
      <c r="K428">
        <v>19.1595021077623</v>
      </c>
      <c r="L428">
        <f>(Table2[[#This Row],[6M Return vs Nifty]]-AVERAGE(Table2[6M Return vs Nifty]))/_xlfn.STDEV.P(Table2[6M Return vs Nifty])</f>
        <v>0.20446009377048394</v>
      </c>
      <c r="M428">
        <v>4.9690933081592297</v>
      </c>
      <c r="N428">
        <f>(Table2[[#This Row],[1W Return vs Nifty]]-AVERAGE(Table2[1W Return vs Nifty]))/_xlfn.STDEV.P(Table2[1W Return vs Nifty])</f>
        <v>0.4635403354725609</v>
      </c>
      <c r="O428">
        <v>2099.17</v>
      </c>
      <c r="P428">
        <v>2055.9473282754102</v>
      </c>
      <c r="Q428">
        <v>1848.91325729748</v>
      </c>
      <c r="R428">
        <v>60.801557941699301</v>
      </c>
      <c r="S428" s="1">
        <f>(Table2[[#This Row],[Close Price]]-Table2[[#This Row],[20D EMA]])/Table2[[#This Row],[20D EMA]]</f>
        <v>1.9117079607654505E-2</v>
      </c>
      <c r="T428" s="1">
        <f>(Table2[[#This Row],[Close Price]]-Table2[[#This Row],[50D EMA]])/Table2[[#This Row],[50D EMA]]</f>
        <v>4.054222137806842E-2</v>
      </c>
      <c r="U428" s="1">
        <f>(Table2[[#This Row],[Close Price]]-Table2[[#This Row],[200D EMA]])/Table2[[#This Row],[200D EMA]]</f>
        <v>0.15705806724917576</v>
      </c>
      <c r="V428">
        <v>0.68950651380086303</v>
      </c>
      <c r="W428">
        <v>2130</v>
      </c>
      <c r="X428">
        <v>2189.5500000000002</v>
      </c>
      <c r="Y428">
        <v>2085</v>
      </c>
      <c r="Z428">
        <v>2189.5500000000002</v>
      </c>
      <c r="AA428">
        <v>2085</v>
      </c>
      <c r="AB428">
        <v>2189.5500000000002</v>
      </c>
      <c r="AC428" s="1">
        <f>(Table2[[#This Row],[Close Price]]/Table2[[#This Row],[Day Low]])-1</f>
        <v>4.3661971830986079E-3</v>
      </c>
      <c r="AD428" s="1">
        <f>(Table2[[#This Row],[Day High]]/Table2[[#This Row],[Close Price]])-1</f>
        <v>2.3488991726265507E-2</v>
      </c>
      <c r="AE428" s="1">
        <f>(Table2[[#This Row],[Close Price]]/Table2[[#This Row],[Current Week Low]])-1</f>
        <v>2.6043165467626084E-2</v>
      </c>
      <c r="AF428" s="1">
        <f>(Table2[[#This Row],[Current Week High]]/Table2[[#This Row],[Close Price]])-1</f>
        <v>2.3488991726265507E-2</v>
      </c>
      <c r="AG428" s="1">
        <f>(Table2[[#This Row],[Close Price]]/Table2[[#This Row],[Current Month Low]])-1</f>
        <v>2.6043165467626084E-2</v>
      </c>
      <c r="AH428" s="1">
        <f>(Table2[[#This Row],[Current Month High]]/Table2[[#This Row],[Close Price]])-1</f>
        <v>2.3488991726265507E-2</v>
      </c>
      <c r="AI428">
        <v>2.3488991726265498</v>
      </c>
      <c r="AJ428">
        <v>57.295687658541901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-0.06</v>
      </c>
      <c r="AM428" t="s">
        <v>3174</v>
      </c>
      <c r="AN428">
        <v>2.0699999999999998</v>
      </c>
      <c r="AO428" t="s">
        <v>3176</v>
      </c>
      <c r="AP428">
        <v>-6.7651044911031993E-2</v>
      </c>
      <c r="AQ428">
        <f>(Table2[[#This Row],[Sharpe Ratio]]-AVERAGE(Table2[Sharpe Ratio]))/_xlfn.STDEV.P(Table2[Sharpe Ratio])</f>
        <v>-1.5218311119842909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-0.96544194035702269</v>
      </c>
      <c r="AS428">
        <f>_xlfn.RANK.AVG(Table2[[#This Row],[1Y Return vs Nifty Z-Score]],Table2[1Y Return vs Nifty Z-Score])</f>
        <v>300</v>
      </c>
      <c r="AT428">
        <f>_xlfn.RANK.AVG(Table2[[#This Row],[6M Return vs Nifty Z-Score]],Table2[6M Return vs Nifty Z-Score])</f>
        <v>263</v>
      </c>
      <c r="AU428">
        <f>_xlfn.RANK.AVG(Table2[[#This Row],[Sharpe Ratio Z-Score]],Table2[Sharpe Ratio Z-Score])</f>
        <v>688</v>
      </c>
      <c r="AV428">
        <f>(Table2[[#This Row],[Rank 1Y]]+Table2[[#This Row],[Rank 6M]]+Table2[[#This Row],[Rank Sharpe]])/3</f>
        <v>417</v>
      </c>
    </row>
    <row r="429" spans="1:48" x14ac:dyDescent="0.3">
      <c r="A429" t="s">
        <v>922</v>
      </c>
      <c r="B429" t="s">
        <v>923</v>
      </c>
      <c r="C429" t="s">
        <v>3143</v>
      </c>
      <c r="D429" t="s">
        <v>505</v>
      </c>
      <c r="E429">
        <v>16629.051183119998</v>
      </c>
      <c r="F429">
        <v>5423.7</v>
      </c>
      <c r="G429">
        <v>-16.919292960632699</v>
      </c>
      <c r="H429">
        <f>(Table2[[#This Row],[1Y Return vs Nifty]]-AVERAGE(Table2[1Y Return vs Nifty]))/_xlfn.STDEV.P(Table2[1Y Return vs Nifty])</f>
        <v>-0.70670542542186165</v>
      </c>
      <c r="I429">
        <v>-0.21056884839075299</v>
      </c>
      <c r="J429">
        <f>(Table2[[#This Row],[1M Return vs Nifty]]-AVERAGE(Table2[1M Return vs Nifty]))/_xlfn.STDEV.P(Table2[1M Return vs Nifty])</f>
        <v>-0.18260415912932068</v>
      </c>
      <c r="K429">
        <v>16.9884077057499</v>
      </c>
      <c r="L429">
        <f>(Table2[[#This Row],[6M Return vs Nifty]]-AVERAGE(Table2[6M Return vs Nifty]))/_xlfn.STDEV.P(Table2[6M Return vs Nifty])</f>
        <v>0.1338523315699584</v>
      </c>
      <c r="M429">
        <v>0.49471571055381303</v>
      </c>
      <c r="N429">
        <f>(Table2[[#This Row],[1W Return vs Nifty]]-AVERAGE(Table2[1W Return vs Nifty]))/_xlfn.STDEV.P(Table2[1W Return vs Nifty])</f>
        <v>-0.37280821347602799</v>
      </c>
      <c r="O429">
        <v>5381.72</v>
      </c>
      <c r="P429">
        <v>5246.2470643798597</v>
      </c>
      <c r="Q429">
        <v>4834.9373658370996</v>
      </c>
      <c r="R429">
        <v>52.986669925046499</v>
      </c>
      <c r="S429" s="1">
        <f>(Table2[[#This Row],[Close Price]]-Table2[[#This Row],[20D EMA]])/Table2[[#This Row],[20D EMA]]</f>
        <v>7.8004801438944357E-3</v>
      </c>
      <c r="T429" s="1">
        <f>(Table2[[#This Row],[Close Price]]-Table2[[#This Row],[50D EMA]])/Table2[[#This Row],[50D EMA]]</f>
        <v>3.3824738606952398E-2</v>
      </c>
      <c r="U429" s="1">
        <f>(Table2[[#This Row],[Close Price]]-Table2[[#This Row],[200D EMA]])/Table2[[#This Row],[200D EMA]]</f>
        <v>0.1217725462842608</v>
      </c>
      <c r="V429">
        <v>0.50959638526790096</v>
      </c>
      <c r="W429">
        <v>5328.75</v>
      </c>
      <c r="X429">
        <v>5526</v>
      </c>
      <c r="Y429">
        <v>5248.7</v>
      </c>
      <c r="Z429">
        <v>5526</v>
      </c>
      <c r="AA429">
        <v>5248.7</v>
      </c>
      <c r="AB429">
        <v>5526</v>
      </c>
      <c r="AC429" s="1">
        <f>(Table2[[#This Row],[Close Price]]/Table2[[#This Row],[Day Low]])-1</f>
        <v>1.7818437719915536E-2</v>
      </c>
      <c r="AD429" s="1">
        <f>(Table2[[#This Row],[Day High]]/Table2[[#This Row],[Close Price]])-1</f>
        <v>1.8861662702583049E-2</v>
      </c>
      <c r="AE429" s="1">
        <f>(Table2[[#This Row],[Close Price]]/Table2[[#This Row],[Current Week Low]])-1</f>
        <v>3.3341589345933231E-2</v>
      </c>
      <c r="AF429" s="1">
        <f>(Table2[[#This Row],[Current Week High]]/Table2[[#This Row],[Close Price]])-1</f>
        <v>1.8861662702583049E-2</v>
      </c>
      <c r="AG429" s="1">
        <f>(Table2[[#This Row],[Close Price]]/Table2[[#This Row],[Current Month Low]])-1</f>
        <v>3.3341589345933231E-2</v>
      </c>
      <c r="AH429" s="1">
        <f>(Table2[[#This Row],[Current Month High]]/Table2[[#This Row],[Close Price]])-1</f>
        <v>1.8861662702583049E-2</v>
      </c>
      <c r="AI429">
        <v>9.8668805428028907</v>
      </c>
      <c r="AJ429">
        <v>34.884357125093203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0.12</v>
      </c>
      <c r="AM429" t="s">
        <v>3176</v>
      </c>
      <c r="AN429">
        <v>-1.05</v>
      </c>
      <c r="AO429" t="s">
        <v>3174</v>
      </c>
      <c r="AP429">
        <v>4.5173290097412E-2</v>
      </c>
      <c r="AQ429">
        <f>(Table2[[#This Row],[Sharpe Ratio]]-AVERAGE(Table2[Sharpe Ratio]))/_xlfn.STDEV.P(Table2[Sharpe Ratio])</f>
        <v>-0.20907061053414377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-1.3373360769913956</v>
      </c>
      <c r="AS429">
        <f>_xlfn.RANK.AVG(Table2[[#This Row],[1Y Return vs Nifty Z-Score]],Table2[1Y Return vs Nifty Z-Score])</f>
        <v>570</v>
      </c>
      <c r="AT429">
        <f>_xlfn.RANK.AVG(Table2[[#This Row],[6M Return vs Nifty Z-Score]],Table2[6M Return vs Nifty Z-Score])</f>
        <v>284</v>
      </c>
      <c r="AU429">
        <f>_xlfn.RANK.AVG(Table2[[#This Row],[Sharpe Ratio Z-Score]],Table2[Sharpe Ratio Z-Score])</f>
        <v>398</v>
      </c>
      <c r="AV429">
        <f>(Table2[[#This Row],[Rank 1Y]]+Table2[[#This Row],[Rank 6M]]+Table2[[#This Row],[Rank Sharpe]])/3</f>
        <v>417.33333333333331</v>
      </c>
    </row>
    <row r="430" spans="1:48" x14ac:dyDescent="0.3">
      <c r="A430" t="s">
        <v>652</v>
      </c>
      <c r="B430" t="s">
        <v>653</v>
      </c>
      <c r="C430" t="s">
        <v>3134</v>
      </c>
      <c r="D430" t="s">
        <v>202</v>
      </c>
      <c r="E430">
        <v>29096.4753939</v>
      </c>
      <c r="F430">
        <v>1384.7</v>
      </c>
      <c r="G430">
        <v>-19.942898620596299</v>
      </c>
      <c r="H430">
        <f>(Table2[[#This Row],[1Y Return vs Nifty]]-AVERAGE(Table2[1Y Return vs Nifty]))/_xlfn.STDEV.P(Table2[1Y Return vs Nifty])</f>
        <v>-0.75790508815187818</v>
      </c>
      <c r="I430">
        <v>-2.9911276759711298</v>
      </c>
      <c r="J430">
        <f>(Table2[[#This Row],[1M Return vs Nifty]]-AVERAGE(Table2[1M Return vs Nifty]))/_xlfn.STDEV.P(Table2[1M Return vs Nifty])</f>
        <v>-0.42273923252370332</v>
      </c>
      <c r="K430">
        <v>22.922126336884698</v>
      </c>
      <c r="L430">
        <f>(Table2[[#This Row],[6M Return vs Nifty]]-AVERAGE(Table2[6M Return vs Nifty]))/_xlfn.STDEV.P(Table2[6M Return vs Nifty])</f>
        <v>0.32682717121011917</v>
      </c>
      <c r="M430">
        <v>3.6111659807611698</v>
      </c>
      <c r="N430">
        <f>(Table2[[#This Row],[1W Return vs Nifty]]-AVERAGE(Table2[1W Return vs Nifty]))/_xlfn.STDEV.P(Table2[1W Return vs Nifty])</f>
        <v>0.20971720028280771</v>
      </c>
      <c r="O430">
        <v>1360.36</v>
      </c>
      <c r="P430">
        <v>1346.6750054711199</v>
      </c>
      <c r="Q430">
        <v>1250.22815297581</v>
      </c>
      <c r="R430">
        <v>66.0756287741482</v>
      </c>
      <c r="S430" s="1">
        <f>(Table2[[#This Row],[Close Price]]-Table2[[#This Row],[20D EMA]])/Table2[[#This Row],[20D EMA]]</f>
        <v>1.7892322620482921E-2</v>
      </c>
      <c r="T430" s="1">
        <f>(Table2[[#This Row],[Close Price]]-Table2[[#This Row],[50D EMA]])/Table2[[#This Row],[50D EMA]]</f>
        <v>2.8236207232180347E-2</v>
      </c>
      <c r="U430" s="1">
        <f>(Table2[[#This Row],[Close Price]]-Table2[[#This Row],[200D EMA]])/Table2[[#This Row],[200D EMA]]</f>
        <v>0.10755784590526007</v>
      </c>
      <c r="V430">
        <v>0.50094621472896805</v>
      </c>
      <c r="W430">
        <v>1375</v>
      </c>
      <c r="X430">
        <v>1415</v>
      </c>
      <c r="Y430">
        <v>1323</v>
      </c>
      <c r="Z430">
        <v>1415</v>
      </c>
      <c r="AA430">
        <v>1323</v>
      </c>
      <c r="AB430">
        <v>1415</v>
      </c>
      <c r="AC430" s="1">
        <f>(Table2[[#This Row],[Close Price]]/Table2[[#This Row],[Day Low]])-1</f>
        <v>7.0545454545454245E-3</v>
      </c>
      <c r="AD430" s="1">
        <f>(Table2[[#This Row],[Day High]]/Table2[[#This Row],[Close Price]])-1</f>
        <v>2.1881996100238332E-2</v>
      </c>
      <c r="AE430" s="1">
        <f>(Table2[[#This Row],[Close Price]]/Table2[[#This Row],[Current Week Low]])-1</f>
        <v>4.6636432350718016E-2</v>
      </c>
      <c r="AF430" s="1">
        <f>(Table2[[#This Row],[Current Week High]]/Table2[[#This Row],[Close Price]])-1</f>
        <v>2.1881996100238332E-2</v>
      </c>
      <c r="AG430" s="1">
        <f>(Table2[[#This Row],[Close Price]]/Table2[[#This Row],[Current Month Low]])-1</f>
        <v>4.6636432350718016E-2</v>
      </c>
      <c r="AH430" s="1">
        <f>(Table2[[#This Row],[Current Month High]]/Table2[[#This Row],[Close Price]])-1</f>
        <v>2.1881996100238332E-2</v>
      </c>
      <c r="AI430">
        <v>8.7564093305409099</v>
      </c>
      <c r="AJ430">
        <v>38.048950700363797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0.08</v>
      </c>
      <c r="AM430" t="s">
        <v>3176</v>
      </c>
      <c r="AN430">
        <v>2.73</v>
      </c>
      <c r="AO430" t="s">
        <v>3176</v>
      </c>
      <c r="AP430">
        <v>3.1417229781019997E-2</v>
      </c>
      <c r="AQ430">
        <f>(Table2[[#This Row],[Sharpe Ratio]]-AVERAGE(Table2[Sharpe Ratio]))/_xlfn.STDEV.P(Table2[Sharpe Ratio])</f>
        <v>-0.36912839095512928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-1.013228340137784</v>
      </c>
      <c r="AS430">
        <f>_xlfn.RANK.AVG(Table2[[#This Row],[1Y Return vs Nifty Z-Score]],Table2[1Y Return vs Nifty Z-Score])</f>
        <v>583</v>
      </c>
      <c r="AT430">
        <f>_xlfn.RANK.AVG(Table2[[#This Row],[6M Return vs Nifty Z-Score]],Table2[6M Return vs Nifty Z-Score])</f>
        <v>230</v>
      </c>
      <c r="AU430">
        <f>_xlfn.RANK.AVG(Table2[[#This Row],[Sharpe Ratio Z-Score]],Table2[Sharpe Ratio Z-Score])</f>
        <v>439</v>
      </c>
      <c r="AV430">
        <f>(Table2[[#This Row],[Rank 1Y]]+Table2[[#This Row],[Rank 6M]]+Table2[[#This Row],[Rank Sharpe]])/3</f>
        <v>417.33333333333331</v>
      </c>
    </row>
    <row r="431" spans="1:48" x14ac:dyDescent="0.3">
      <c r="A431" t="s">
        <v>76</v>
      </c>
      <c r="B431" t="s">
        <v>77</v>
      </c>
      <c r="C431" t="s">
        <v>3138</v>
      </c>
      <c r="D431" t="s">
        <v>78</v>
      </c>
      <c r="E431">
        <v>329494.27739942999</v>
      </c>
      <c r="F431">
        <v>11432.85</v>
      </c>
      <c r="G431">
        <v>7.1896530345759402</v>
      </c>
      <c r="H431">
        <f>(Table2[[#This Row],[1Y Return vs Nifty]]-AVERAGE(Table2[1Y Return vs Nifty]))/_xlfn.STDEV.P(Table2[1Y Return vs Nifty])</f>
        <v>-0.29846108321960474</v>
      </c>
      <c r="I431">
        <v>-2.9076954167260198</v>
      </c>
      <c r="J431">
        <f>(Table2[[#This Row],[1M Return vs Nifty]]-AVERAGE(Table2[1M Return vs Nifty]))/_xlfn.STDEV.P(Table2[1M Return vs Nifty])</f>
        <v>-0.41553384219045225</v>
      </c>
      <c r="K431">
        <v>8.0035752442979806</v>
      </c>
      <c r="L431">
        <f>(Table2[[#This Row],[6M Return vs Nifty]]-AVERAGE(Table2[6M Return vs Nifty]))/_xlfn.STDEV.P(Table2[6M Return vs Nifty])</f>
        <v>-0.15835003110102047</v>
      </c>
      <c r="M431">
        <v>4.0800490709483599</v>
      </c>
      <c r="N431">
        <f>(Table2[[#This Row],[1W Return vs Nifty]]-AVERAGE(Table2[1W Return vs Nifty]))/_xlfn.STDEV.P(Table2[1W Return vs Nifty])</f>
        <v>0.29736060622030752</v>
      </c>
      <c r="O431">
        <v>11397</v>
      </c>
      <c r="P431">
        <v>11283.6389029494</v>
      </c>
      <c r="Q431">
        <v>10289.3373703097</v>
      </c>
      <c r="R431">
        <v>52.869763684791799</v>
      </c>
      <c r="S431" s="1">
        <f>(Table2[[#This Row],[Close Price]]-Table2[[#This Row],[20D EMA]])/Table2[[#This Row],[20D EMA]]</f>
        <v>3.1455646222690501E-3</v>
      </c>
      <c r="T431" s="1">
        <f>(Table2[[#This Row],[Close Price]]-Table2[[#This Row],[50D EMA]])/Table2[[#This Row],[50D EMA]]</f>
        <v>1.3223668209694143E-2</v>
      </c>
      <c r="U431" s="1">
        <f>(Table2[[#This Row],[Close Price]]-Table2[[#This Row],[200D EMA]])/Table2[[#This Row],[200D EMA]]</f>
        <v>0.11113569207964274</v>
      </c>
      <c r="V431">
        <v>0.65573224500191996</v>
      </c>
      <c r="W431">
        <v>11320</v>
      </c>
      <c r="X431">
        <v>11525</v>
      </c>
      <c r="Y431">
        <v>11320</v>
      </c>
      <c r="Z431">
        <v>11822.75</v>
      </c>
      <c r="AA431">
        <v>11320</v>
      </c>
      <c r="AB431">
        <v>11822.75</v>
      </c>
      <c r="AC431" s="1">
        <f>(Table2[[#This Row],[Close Price]]/Table2[[#This Row],[Day Low]])-1</f>
        <v>9.9690812720847344E-3</v>
      </c>
      <c r="AD431" s="1">
        <f>(Table2[[#This Row],[Day High]]/Table2[[#This Row],[Close Price]])-1</f>
        <v>8.0601074972557196E-3</v>
      </c>
      <c r="AE431" s="1">
        <f>(Table2[[#This Row],[Close Price]]/Table2[[#This Row],[Current Week Low]])-1</f>
        <v>9.9690812720847344E-3</v>
      </c>
      <c r="AF431" s="1">
        <f>(Table2[[#This Row],[Current Week High]]/Table2[[#This Row],[Close Price]])-1</f>
        <v>3.410348250873585E-2</v>
      </c>
      <c r="AG431" s="1">
        <f>(Table2[[#This Row],[Close Price]]/Table2[[#This Row],[Current Month Low]])-1</f>
        <v>9.9690812720847344E-3</v>
      </c>
      <c r="AH431" s="1">
        <f>(Table2[[#This Row],[Current Month High]]/Table2[[#This Row],[Close Price]])-1</f>
        <v>3.410348250873585E-2</v>
      </c>
      <c r="AI431">
        <v>5.6429499206234599</v>
      </c>
      <c r="AJ431">
        <v>42.110366001454302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0.01</v>
      </c>
      <c r="AM431" t="s">
        <v>3176</v>
      </c>
      <c r="AN431">
        <v>2.0699999999999998</v>
      </c>
      <c r="AO431" t="s">
        <v>3176</v>
      </c>
      <c r="AP431">
        <v>1.9678031742023001E-2</v>
      </c>
      <c r="AQ431">
        <f>(Table2[[#This Row],[Sharpe Ratio]]-AVERAGE(Table2[Sharpe Ratio]))/_xlfn.STDEV.P(Table2[Sharpe Ratio])</f>
        <v>-0.50571909634810075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-1.0807034466388705</v>
      </c>
      <c r="AS431">
        <f>_xlfn.RANK.AVG(Table2[[#This Row],[1Y Return vs Nifty Z-Score]],Table2[1Y Return vs Nifty Z-Score])</f>
        <v>397</v>
      </c>
      <c r="AT431">
        <f>_xlfn.RANK.AVG(Table2[[#This Row],[6M Return vs Nifty Z-Score]],Table2[6M Return vs Nifty Z-Score])</f>
        <v>380</v>
      </c>
      <c r="AU431">
        <f>_xlfn.RANK.AVG(Table2[[#This Row],[Sharpe Ratio Z-Score]],Table2[Sharpe Ratio Z-Score])</f>
        <v>477</v>
      </c>
      <c r="AV431">
        <f>(Table2[[#This Row],[Rank 1Y]]+Table2[[#This Row],[Rank 6M]]+Table2[[#This Row],[Rank Sharpe]])/3</f>
        <v>418</v>
      </c>
    </row>
    <row r="432" spans="1:48" x14ac:dyDescent="0.3">
      <c r="A432" t="s">
        <v>508</v>
      </c>
      <c r="B432" t="s">
        <v>509</v>
      </c>
      <c r="C432" t="s">
        <v>3129</v>
      </c>
      <c r="D432" t="s">
        <v>51</v>
      </c>
      <c r="E432">
        <v>41186.765645895997</v>
      </c>
      <c r="F432">
        <v>165.23</v>
      </c>
      <c r="G432">
        <v>2.4111423118366502</v>
      </c>
      <c r="H432">
        <f>(Table2[[#This Row],[1Y Return vs Nifty]]-AVERAGE(Table2[1Y Return vs Nifty]))/_xlfn.STDEV.P(Table2[1Y Return vs Nifty])</f>
        <v>-0.37937710365031257</v>
      </c>
      <c r="I432">
        <v>-3.4947506519115801</v>
      </c>
      <c r="J432">
        <f>(Table2[[#This Row],[1M Return vs Nifty]]-AVERAGE(Table2[1M Return vs Nifty]))/_xlfn.STDEV.P(Table2[1M Return vs Nifty])</f>
        <v>-0.46623320182619654</v>
      </c>
      <c r="K432">
        <v>-6.7938489308926</v>
      </c>
      <c r="L432">
        <f>(Table2[[#This Row],[6M Return vs Nifty]]-AVERAGE(Table2[6M Return vs Nifty]))/_xlfn.STDEV.P(Table2[6M Return vs Nifty])</f>
        <v>-0.63958797560206126</v>
      </c>
      <c r="M432">
        <v>1.00151907801901</v>
      </c>
      <c r="N432">
        <f>(Table2[[#This Row],[1W Return vs Nifty]]-AVERAGE(Table2[1W Return vs Nifty]))/_xlfn.STDEV.P(Table2[1W Return vs Nifty])</f>
        <v>-0.27807676720546326</v>
      </c>
      <c r="O432">
        <v>169.58</v>
      </c>
      <c r="P432">
        <v>171.092942047853</v>
      </c>
      <c r="Q432">
        <v>161.62448913225501</v>
      </c>
      <c r="R432">
        <v>36.112867324187398</v>
      </c>
      <c r="S432" s="1">
        <f>(Table2[[#This Row],[Close Price]]-Table2[[#This Row],[20D EMA]])/Table2[[#This Row],[20D EMA]]</f>
        <v>-2.5651609859653392E-2</v>
      </c>
      <c r="T432" s="1">
        <f>(Table2[[#This Row],[Close Price]]-Table2[[#This Row],[50D EMA]])/Table2[[#This Row],[50D EMA]]</f>
        <v>-3.4267585662377607E-2</v>
      </c>
      <c r="U432" s="1">
        <f>(Table2[[#This Row],[Close Price]]-Table2[[#This Row],[200D EMA]])/Table2[[#This Row],[200D EMA]]</f>
        <v>2.2307949043505679E-2</v>
      </c>
      <c r="V432">
        <v>0.50255433485706902</v>
      </c>
      <c r="W432">
        <v>164.77</v>
      </c>
      <c r="X432">
        <v>170.76</v>
      </c>
      <c r="Y432">
        <v>164.77</v>
      </c>
      <c r="Z432">
        <v>173.9</v>
      </c>
      <c r="AA432">
        <v>164.77</v>
      </c>
      <c r="AB432">
        <v>173.9</v>
      </c>
      <c r="AC432" s="1">
        <f>(Table2[[#This Row],[Close Price]]/Table2[[#This Row],[Day Low]])-1</f>
        <v>2.7917703465434318E-3</v>
      </c>
      <c r="AD432" s="1">
        <f>(Table2[[#This Row],[Day High]]/Table2[[#This Row],[Close Price]])-1</f>
        <v>3.3468498456696638E-2</v>
      </c>
      <c r="AE432" s="1">
        <f>(Table2[[#This Row],[Close Price]]/Table2[[#This Row],[Current Week Low]])-1</f>
        <v>2.7917703465434318E-3</v>
      </c>
      <c r="AF432" s="1">
        <f>(Table2[[#This Row],[Current Week High]]/Table2[[#This Row],[Close Price]])-1</f>
        <v>5.2472311323609633E-2</v>
      </c>
      <c r="AG432" s="1">
        <f>(Table2[[#This Row],[Close Price]]/Table2[[#This Row],[Current Month Low]])-1</f>
        <v>2.7917703465434318E-3</v>
      </c>
      <c r="AH432" s="1">
        <f>(Table2[[#This Row],[Current Month High]]/Table2[[#This Row],[Close Price]])-1</f>
        <v>5.2472311323609633E-2</v>
      </c>
      <c r="AI432">
        <v>17.563396477637198</v>
      </c>
      <c r="AJ432">
        <v>35.157464212678903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-0.09</v>
      </c>
      <c r="AM432" t="s">
        <v>3174</v>
      </c>
      <c r="AN432">
        <v>-1.77</v>
      </c>
      <c r="AO432" t="s">
        <v>3174</v>
      </c>
      <c r="AP432">
        <v>7.7940043296865005E-2</v>
      </c>
      <c r="AQ432">
        <f>(Table2[[#This Row],[Sharpe Ratio]]-AVERAGE(Table2[Sharpe Ratio]))/_xlfn.STDEV.P(Table2[Sharpe Ratio])</f>
        <v>0.17218489926157379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422</v>
      </c>
      <c r="AT432">
        <f>_xlfn.RANK.AVG(Table2[[#This Row],[6M Return vs Nifty Z-Score]],Table2[6M Return vs Nifty Z-Score])</f>
        <v>532</v>
      </c>
      <c r="AU432">
        <f>_xlfn.RANK.AVG(Table2[[#This Row],[Sharpe Ratio Z-Score]],Table2[Sharpe Ratio Z-Score])</f>
        <v>300</v>
      </c>
      <c r="AV432">
        <f>(Table2[[#This Row],[Rank 1Y]]+Table2[[#This Row],[Rank 6M]]+Table2[[#This Row],[Rank Sharpe]])/3</f>
        <v>418</v>
      </c>
    </row>
    <row r="433" spans="1:48" x14ac:dyDescent="0.3">
      <c r="A433" t="s">
        <v>1746</v>
      </c>
      <c r="B433" t="s">
        <v>1747</v>
      </c>
      <c r="C433" t="s">
        <v>3140</v>
      </c>
      <c r="D433" t="s">
        <v>1748</v>
      </c>
      <c r="E433">
        <v>4661.167780496</v>
      </c>
      <c r="F433">
        <v>68.92</v>
      </c>
      <c r="G433">
        <v>-26.112100401015901</v>
      </c>
      <c r="H433">
        <f>(Table2[[#This Row],[1Y Return vs Nifty]]-AVERAGE(Table2[1Y Return vs Nifty]))/_xlfn.STDEV.P(Table2[1Y Return vs Nifty])</f>
        <v>-0.86237011633108274</v>
      </c>
      <c r="I433">
        <v>1.6271050730904</v>
      </c>
      <c r="J433">
        <f>(Table2[[#This Row],[1M Return vs Nifty]]-AVERAGE(Table2[1M Return vs Nifty]))/_xlfn.STDEV.P(Table2[1M Return vs Nifty])</f>
        <v>-2.3898665243464953E-2</v>
      </c>
      <c r="K433">
        <v>18.1206101525732</v>
      </c>
      <c r="L433">
        <f>(Table2[[#This Row],[6M Return vs Nifty]]-AVERAGE(Table2[6M Return vs Nifty]))/_xlfn.STDEV.P(Table2[6M Return vs Nifty])</f>
        <v>0.17067352232705019</v>
      </c>
      <c r="M433">
        <v>1.16819096388125</v>
      </c>
      <c r="N433">
        <f>(Table2[[#This Row],[1W Return vs Nifty]]-AVERAGE(Table2[1W Return vs Nifty]))/_xlfn.STDEV.P(Table2[1W Return vs Nifty])</f>
        <v>-0.24692253695766059</v>
      </c>
      <c r="O433">
        <v>70.13</v>
      </c>
      <c r="P433">
        <v>70.135570323640593</v>
      </c>
      <c r="Q433">
        <v>64.572695698145296</v>
      </c>
      <c r="R433">
        <v>43.001691073431402</v>
      </c>
      <c r="S433" s="1">
        <f>(Table2[[#This Row],[Close Price]]-Table2[[#This Row],[20D EMA]])/Table2[[#This Row],[20D EMA]]</f>
        <v>-1.7253671752459631E-2</v>
      </c>
      <c r="T433" s="1">
        <f>(Table2[[#This Row],[Close Price]]-Table2[[#This Row],[50D EMA]])/Table2[[#This Row],[50D EMA]]</f>
        <v>-1.7331723660780712E-2</v>
      </c>
      <c r="U433" s="1">
        <f>(Table2[[#This Row],[Close Price]]-Table2[[#This Row],[200D EMA]])/Table2[[#This Row],[200D EMA]]</f>
        <v>6.732418795363336E-2</v>
      </c>
      <c r="V433">
        <v>0.92955410465079802</v>
      </c>
      <c r="W433">
        <v>68.599999999999994</v>
      </c>
      <c r="X433">
        <v>71.11</v>
      </c>
      <c r="Y433">
        <v>68.599999999999994</v>
      </c>
      <c r="Z433">
        <v>72.510000000000005</v>
      </c>
      <c r="AA433">
        <v>68.599999999999994</v>
      </c>
      <c r="AB433">
        <v>72.510000000000005</v>
      </c>
      <c r="AC433" s="1">
        <f>(Table2[[#This Row],[Close Price]]/Table2[[#This Row],[Day Low]])-1</f>
        <v>4.6647230320699951E-3</v>
      </c>
      <c r="AD433" s="1">
        <f>(Table2[[#This Row],[Day High]]/Table2[[#This Row],[Close Price]])-1</f>
        <v>3.177597214161354E-2</v>
      </c>
      <c r="AE433" s="1">
        <f>(Table2[[#This Row],[Close Price]]/Table2[[#This Row],[Current Week Low]])-1</f>
        <v>4.6647230320699951E-3</v>
      </c>
      <c r="AF433" s="1">
        <f>(Table2[[#This Row],[Current Week High]]/Table2[[#This Row],[Close Price]])-1</f>
        <v>5.208937899013355E-2</v>
      </c>
      <c r="AG433" s="1">
        <f>(Table2[[#This Row],[Close Price]]/Table2[[#This Row],[Current Month Low]])-1</f>
        <v>4.6647230320699951E-3</v>
      </c>
      <c r="AH433" s="1">
        <f>(Table2[[#This Row],[Current Month High]]/Table2[[#This Row],[Close Price]])-1</f>
        <v>5.208937899013355E-2</v>
      </c>
      <c r="AI433">
        <v>22.156123041207199</v>
      </c>
      <c r="AJ433">
        <v>58.073394495412799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-0.17</v>
      </c>
      <c r="AM433" t="s">
        <v>3174</v>
      </c>
      <c r="AN433">
        <v>1.29</v>
      </c>
      <c r="AO433" t="s">
        <v>3176</v>
      </c>
      <c r="AP433">
        <v>5.6770127616458999E-2</v>
      </c>
      <c r="AQ433">
        <f>(Table2[[#This Row],[Sharpe Ratio]]-AVERAGE(Table2[Sharpe Ratio]))/_xlfn.STDEV.P(Table2[Sharpe Ratio])</f>
        <v>-7.4136332077278655E-2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617</v>
      </c>
      <c r="AT433">
        <f>_xlfn.RANK.AVG(Table2[[#This Row],[6M Return vs Nifty Z-Score]],Table2[6M Return vs Nifty Z-Score])</f>
        <v>271</v>
      </c>
      <c r="AU433">
        <f>_xlfn.RANK.AVG(Table2[[#This Row],[Sharpe Ratio Z-Score]],Table2[Sharpe Ratio Z-Score])</f>
        <v>368</v>
      </c>
      <c r="AV433">
        <f>(Table2[[#This Row],[Rank 1Y]]+Table2[[#This Row],[Rank 6M]]+Table2[[#This Row],[Rank Sharpe]])/3</f>
        <v>418.66666666666669</v>
      </c>
    </row>
    <row r="434" spans="1:48" x14ac:dyDescent="0.3">
      <c r="A434" t="s">
        <v>1803</v>
      </c>
      <c r="B434" t="s">
        <v>1804</v>
      </c>
      <c r="C434" t="s">
        <v>3136</v>
      </c>
      <c r="D434" t="s">
        <v>127</v>
      </c>
      <c r="E434">
        <v>4335.5257910999999</v>
      </c>
      <c r="F434">
        <v>916.6</v>
      </c>
      <c r="G434">
        <v>25.180627667907299</v>
      </c>
      <c r="H434">
        <f>(Table2[[#This Row],[1Y Return vs Nifty]]-AVERAGE(Table2[1Y Return vs Nifty]))/_xlfn.STDEV.P(Table2[1Y Return vs Nifty])</f>
        <v>6.1857315445713497E-3</v>
      </c>
      <c r="I434">
        <v>5.0757296066891904</v>
      </c>
      <c r="J434">
        <f>(Table2[[#This Row],[1M Return vs Nifty]]-AVERAGE(Table2[1M Return vs Nifty]))/_xlfn.STDEV.P(Table2[1M Return vs Nifty])</f>
        <v>0.2739320072354382</v>
      </c>
      <c r="K434">
        <v>15.793755609110599</v>
      </c>
      <c r="L434">
        <f>(Table2[[#This Row],[6M Return vs Nifty]]-AVERAGE(Table2[6M Return vs Nifty]))/_xlfn.STDEV.P(Table2[6M Return vs Nifty])</f>
        <v>9.5000169695430584E-2</v>
      </c>
      <c r="M434">
        <v>11.938295434333201</v>
      </c>
      <c r="N434">
        <f>(Table2[[#This Row],[1W Return vs Nifty]]-AVERAGE(Table2[1W Return vs Nifty]))/_xlfn.STDEV.P(Table2[1W Return vs Nifty])</f>
        <v>1.7662203079170851</v>
      </c>
      <c r="O434">
        <v>885.44</v>
      </c>
      <c r="P434">
        <v>866.10027623215399</v>
      </c>
      <c r="Q434">
        <v>780.326054791503</v>
      </c>
      <c r="R434">
        <v>60.062986939128002</v>
      </c>
      <c r="S434" s="1">
        <f>(Table2[[#This Row],[Close Price]]-Table2[[#This Row],[20D EMA]])/Table2[[#This Row],[20D EMA]]</f>
        <v>3.5191543187567724E-2</v>
      </c>
      <c r="T434" s="1">
        <f>(Table2[[#This Row],[Close Price]]-Table2[[#This Row],[50D EMA]])/Table2[[#This Row],[50D EMA]]</f>
        <v>5.8307017274648494E-2</v>
      </c>
      <c r="U434" s="1">
        <f>(Table2[[#This Row],[Close Price]]-Table2[[#This Row],[200D EMA]])/Table2[[#This Row],[200D EMA]]</f>
        <v>0.17463718450988844</v>
      </c>
      <c r="V434">
        <v>0.67844415354761101</v>
      </c>
      <c r="W434">
        <v>906.4</v>
      </c>
      <c r="X434">
        <v>951.4</v>
      </c>
      <c r="Y434">
        <v>830</v>
      </c>
      <c r="Z434">
        <v>951.4</v>
      </c>
      <c r="AA434">
        <v>830</v>
      </c>
      <c r="AB434">
        <v>951.4</v>
      </c>
      <c r="AC434" s="1">
        <f>(Table2[[#This Row],[Close Price]]/Table2[[#This Row],[Day Low]])-1</f>
        <v>1.1253309796999122E-2</v>
      </c>
      <c r="AD434" s="1">
        <f>(Table2[[#This Row],[Day High]]/Table2[[#This Row],[Close Price]])-1</f>
        <v>3.7966397556185916E-2</v>
      </c>
      <c r="AE434" s="1">
        <f>(Table2[[#This Row],[Close Price]]/Table2[[#This Row],[Current Week Low]])-1</f>
        <v>0.10433734939759032</v>
      </c>
      <c r="AF434" s="1">
        <f>(Table2[[#This Row],[Current Week High]]/Table2[[#This Row],[Close Price]])-1</f>
        <v>3.7966397556185916E-2</v>
      </c>
      <c r="AG434" s="1">
        <f>(Table2[[#This Row],[Close Price]]/Table2[[#This Row],[Current Month Low]])-1</f>
        <v>0.10433734939759032</v>
      </c>
      <c r="AH434" s="1">
        <f>(Table2[[#This Row],[Current Month High]]/Table2[[#This Row],[Close Price]])-1</f>
        <v>3.7966397556185916E-2</v>
      </c>
      <c r="AI434">
        <v>6.2186340824787303</v>
      </c>
      <c r="AJ434">
        <v>70.039884982840107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-0.09</v>
      </c>
      <c r="AM434" t="s">
        <v>3174</v>
      </c>
      <c r="AN434">
        <v>-0.65</v>
      </c>
      <c r="AO434" t="s">
        <v>3174</v>
      </c>
      <c r="AP434">
        <v>-4.9890017299187003E-2</v>
      </c>
      <c r="AQ434">
        <f>(Table2[[#This Row],[Sharpe Ratio]]-AVERAGE(Table2[Sharpe Ratio]))/_xlfn.STDEV.P(Table2[Sharpe Ratio])</f>
        <v>-1.3151737848017242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0.82616443159080077</v>
      </c>
      <c r="AS434">
        <f>_xlfn.RANK.AVG(Table2[[#This Row],[1Y Return vs Nifty Z-Score]],Table2[1Y Return vs Nifty Z-Score])</f>
        <v>293</v>
      </c>
      <c r="AT434">
        <f>_xlfn.RANK.AVG(Table2[[#This Row],[6M Return vs Nifty Z-Score]],Table2[6M Return vs Nifty Z-Score])</f>
        <v>296</v>
      </c>
      <c r="AU434">
        <f>_xlfn.RANK.AVG(Table2[[#This Row],[Sharpe Ratio Z-Score]],Table2[Sharpe Ratio Z-Score])</f>
        <v>667</v>
      </c>
      <c r="AV434">
        <f>(Table2[[#This Row],[Rank 1Y]]+Table2[[#This Row],[Rank 6M]]+Table2[[#This Row],[Rank Sharpe]])/3</f>
        <v>418.66666666666669</v>
      </c>
    </row>
    <row r="435" spans="1:48" x14ac:dyDescent="0.3">
      <c r="A435" t="s">
        <v>32</v>
      </c>
      <c r="B435" t="s">
        <v>33</v>
      </c>
      <c r="C435" t="s">
        <v>3129</v>
      </c>
      <c r="D435" t="s">
        <v>34</v>
      </c>
      <c r="E435">
        <v>698350.9229605</v>
      </c>
      <c r="F435">
        <v>782.5</v>
      </c>
      <c r="G435">
        <v>10.4351465394959</v>
      </c>
      <c r="H435">
        <f>(Table2[[#This Row],[1Y Return vs Nifty]]-AVERAGE(Table2[1Y Return vs Nifty]))/_xlfn.STDEV.P(Table2[1Y Return vs Nifty])</f>
        <v>-0.24350412403519806</v>
      </c>
      <c r="I435">
        <v>-4.0568564967294698</v>
      </c>
      <c r="J435">
        <f>(Table2[[#This Row],[1M Return vs Nifty]]-AVERAGE(Table2[1M Return vs Nifty]))/_xlfn.STDEV.P(Table2[1M Return vs Nifty])</f>
        <v>-0.51477787815595977</v>
      </c>
      <c r="K435">
        <v>-10.760131581548601</v>
      </c>
      <c r="L435">
        <f>(Table2[[#This Row],[6M Return vs Nifty]]-AVERAGE(Table2[6M Return vs Nifty]))/_xlfn.STDEV.P(Table2[6M Return vs Nifty])</f>
        <v>-0.76857837876371493</v>
      </c>
      <c r="M435">
        <v>1.7103231867873401</v>
      </c>
      <c r="N435">
        <f>(Table2[[#This Row],[1W Return vs Nifty]]-AVERAGE(Table2[1W Return vs Nifty]))/_xlfn.STDEV.P(Table2[1W Return vs Nifty])</f>
        <v>-0.14558743770085297</v>
      </c>
      <c r="O435">
        <v>816.91</v>
      </c>
      <c r="P435">
        <v>825.10298002396496</v>
      </c>
      <c r="Q435">
        <v>763.47677399390102</v>
      </c>
      <c r="R435">
        <v>23.974633833642901</v>
      </c>
      <c r="S435" s="1">
        <f>(Table2[[#This Row],[Close Price]]-Table2[[#This Row],[20D EMA]])/Table2[[#This Row],[20D EMA]]</f>
        <v>-4.2122143198149088E-2</v>
      </c>
      <c r="T435" s="1">
        <f>(Table2[[#This Row],[Close Price]]-Table2[[#This Row],[50D EMA]])/Table2[[#This Row],[50D EMA]]</f>
        <v>-5.16335306687749E-2</v>
      </c>
      <c r="U435" s="1">
        <f>(Table2[[#This Row],[Close Price]]-Table2[[#This Row],[200D EMA]])/Table2[[#This Row],[200D EMA]]</f>
        <v>2.4916574615079182E-2</v>
      </c>
      <c r="V435">
        <v>0.82715905053230798</v>
      </c>
      <c r="W435">
        <v>777</v>
      </c>
      <c r="X435">
        <v>812.9</v>
      </c>
      <c r="Y435">
        <v>777</v>
      </c>
      <c r="Z435">
        <v>825.95</v>
      </c>
      <c r="AA435">
        <v>777</v>
      </c>
      <c r="AB435">
        <v>825.95</v>
      </c>
      <c r="AC435" s="1">
        <f>(Table2[[#This Row],[Close Price]]/Table2[[#This Row],[Day Low]])-1</f>
        <v>7.0785070785071014E-3</v>
      </c>
      <c r="AD435" s="1">
        <f>(Table2[[#This Row],[Day High]]/Table2[[#This Row],[Close Price]])-1</f>
        <v>3.8849840255591017E-2</v>
      </c>
      <c r="AE435" s="1">
        <f>(Table2[[#This Row],[Close Price]]/Table2[[#This Row],[Current Week Low]])-1</f>
        <v>7.0785070785071014E-3</v>
      </c>
      <c r="AF435" s="1">
        <f>(Table2[[#This Row],[Current Week High]]/Table2[[#This Row],[Close Price]])-1</f>
        <v>5.5527156549520784E-2</v>
      </c>
      <c r="AG435" s="1">
        <f>(Table2[[#This Row],[Close Price]]/Table2[[#This Row],[Current Month Low]])-1</f>
        <v>7.0785070785071014E-3</v>
      </c>
      <c r="AH435" s="1">
        <f>(Table2[[#This Row],[Current Month High]]/Table2[[#This Row],[Close Price]])-1</f>
        <v>5.5527156549520784E-2</v>
      </c>
      <c r="AI435">
        <v>16.549520766773099</v>
      </c>
      <c r="AJ435">
        <v>44.053755522827601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-7.0000000000000007E-2</v>
      </c>
      <c r="AM435" t="s">
        <v>3174</v>
      </c>
      <c r="AN435">
        <v>-4.05</v>
      </c>
      <c r="AO435" t="s">
        <v>3174</v>
      </c>
      <c r="AP435">
        <v>7.4833751010939004E-2</v>
      </c>
      <c r="AQ435">
        <f>(Table2[[#This Row],[Sharpe Ratio]]-AVERAGE(Table2[Sharpe Ratio]))/_xlfn.STDEV.P(Table2[Sharpe Ratio])</f>
        <v>0.13604182942989476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375</v>
      </c>
      <c r="AT435">
        <f>_xlfn.RANK.AVG(Table2[[#This Row],[6M Return vs Nifty Z-Score]],Table2[6M Return vs Nifty Z-Score])</f>
        <v>575</v>
      </c>
      <c r="AU435">
        <f>_xlfn.RANK.AVG(Table2[[#This Row],[Sharpe Ratio Z-Score]],Table2[Sharpe Ratio Z-Score])</f>
        <v>311</v>
      </c>
      <c r="AV435">
        <f>(Table2[[#This Row],[Rank 1Y]]+Table2[[#This Row],[Rank 6M]]+Table2[[#This Row],[Rank Sharpe]])/3</f>
        <v>420.33333333333331</v>
      </c>
    </row>
    <row r="436" spans="1:48" x14ac:dyDescent="0.3">
      <c r="A436" t="s">
        <v>2062</v>
      </c>
      <c r="B436" t="s">
        <v>2063</v>
      </c>
      <c r="C436" t="s">
        <v>3131</v>
      </c>
      <c r="D436" t="s">
        <v>252</v>
      </c>
      <c r="E436">
        <v>3141.6892666250001</v>
      </c>
      <c r="F436">
        <v>1087.45</v>
      </c>
      <c r="G436">
        <v>-7.5656949276031398</v>
      </c>
      <c r="H436">
        <f>(Table2[[#This Row],[1Y Return vs Nifty]]-AVERAGE(Table2[1Y Return vs Nifty]))/_xlfn.STDEV.P(Table2[1Y Return vs Nifty])</f>
        <v>-0.54831801698943305</v>
      </c>
      <c r="I436">
        <v>10.896100512732099</v>
      </c>
      <c r="J436">
        <f>(Table2[[#This Row],[1M Return vs Nifty]]-AVERAGE(Table2[1M Return vs Nifty]))/_xlfn.STDEV.P(Table2[1M Return vs Nifty])</f>
        <v>0.77659182541356708</v>
      </c>
      <c r="K436">
        <v>31.364683746854499</v>
      </c>
      <c r="L436">
        <f>(Table2[[#This Row],[6M Return vs Nifty]]-AVERAGE(Table2[6M Return vs Nifty]))/_xlfn.STDEV.P(Table2[6M Return vs Nifty])</f>
        <v>0.60139380701135126</v>
      </c>
      <c r="M436">
        <v>14.1057575188605</v>
      </c>
      <c r="N436">
        <f>(Table2[[#This Row],[1W Return vs Nifty]]-AVERAGE(Table2[1W Return vs Nifty]))/_xlfn.STDEV.P(Table2[1W Return vs Nifty])</f>
        <v>2.1713612978651922</v>
      </c>
      <c r="O436">
        <v>984.18</v>
      </c>
      <c r="P436">
        <v>917.810075148789</v>
      </c>
      <c r="Q436">
        <v>855.41795399739999</v>
      </c>
      <c r="R436">
        <v>68.906137787234599</v>
      </c>
      <c r="S436" s="1">
        <f>(Table2[[#This Row],[Close Price]]-Table2[[#This Row],[20D EMA]])/Table2[[#This Row],[20D EMA]]</f>
        <v>0.10492999248105031</v>
      </c>
      <c r="T436" s="1">
        <f>(Table2[[#This Row],[Close Price]]-Table2[[#This Row],[50D EMA]])/Table2[[#This Row],[50D EMA]]</f>
        <v>0.18483118615113284</v>
      </c>
      <c r="U436" s="1">
        <f>(Table2[[#This Row],[Close Price]]-Table2[[#This Row],[200D EMA]])/Table2[[#This Row],[200D EMA]]</f>
        <v>0.27124991347014127</v>
      </c>
      <c r="V436">
        <v>2.78645070414469</v>
      </c>
      <c r="W436">
        <v>1003.3</v>
      </c>
      <c r="X436">
        <v>1107.4000000000001</v>
      </c>
      <c r="Y436">
        <v>1003.3</v>
      </c>
      <c r="Z436">
        <v>1164</v>
      </c>
      <c r="AA436">
        <v>1003.3</v>
      </c>
      <c r="AB436">
        <v>1164</v>
      </c>
      <c r="AC436" s="1">
        <f>(Table2[[#This Row],[Close Price]]/Table2[[#This Row],[Day Low]])-1</f>
        <v>8.3873218379348247E-2</v>
      </c>
      <c r="AD436" s="1">
        <f>(Table2[[#This Row],[Day High]]/Table2[[#This Row],[Close Price]])-1</f>
        <v>1.8345671065336466E-2</v>
      </c>
      <c r="AE436" s="1">
        <f>(Table2[[#This Row],[Close Price]]/Table2[[#This Row],[Current Week Low]])-1</f>
        <v>8.3873218379348247E-2</v>
      </c>
      <c r="AF436" s="1">
        <f>(Table2[[#This Row],[Current Week High]]/Table2[[#This Row],[Close Price]])-1</f>
        <v>7.039404110533809E-2</v>
      </c>
      <c r="AG436" s="1">
        <f>(Table2[[#This Row],[Close Price]]/Table2[[#This Row],[Current Month Low]])-1</f>
        <v>8.3873218379348247E-2</v>
      </c>
      <c r="AH436" s="1">
        <f>(Table2[[#This Row],[Current Month High]]/Table2[[#This Row],[Close Price]])-1</f>
        <v>7.039404110533809E-2</v>
      </c>
      <c r="AI436">
        <v>7.0394041105338001</v>
      </c>
      <c r="AJ436">
        <v>64.441252079237799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0.28999999999999998</v>
      </c>
      <c r="AM436" t="s">
        <v>3176</v>
      </c>
      <c r="AN436">
        <v>18.399999999999999</v>
      </c>
      <c r="AO436" t="s">
        <v>3176</v>
      </c>
      <c r="AP436">
        <v>-9.7414136690289997E-3</v>
      </c>
      <c r="AQ436">
        <f>(Table2[[#This Row],[Sharpe Ratio]]-AVERAGE(Table2[Sharpe Ratio]))/_xlfn.STDEV.P(Table2[Sharpe Ratio])</f>
        <v>-0.84802721549019366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2.1530016978104838</v>
      </c>
      <c r="AS436">
        <f>_xlfn.RANK.AVG(Table2[[#This Row],[1Y Return vs Nifty Z-Score]],Table2[1Y Return vs Nifty Z-Score])</f>
        <v>505</v>
      </c>
      <c r="AT436">
        <f>_xlfn.RANK.AVG(Table2[[#This Row],[6M Return vs Nifty Z-Score]],Table2[6M Return vs Nifty Z-Score])</f>
        <v>162</v>
      </c>
      <c r="AU436">
        <f>_xlfn.RANK.AVG(Table2[[#This Row],[Sharpe Ratio Z-Score]],Table2[Sharpe Ratio Z-Score])</f>
        <v>595</v>
      </c>
      <c r="AV436">
        <f>(Table2[[#This Row],[Rank 1Y]]+Table2[[#This Row],[Rank 6M]]+Table2[[#This Row],[Rank Sharpe]])/3</f>
        <v>420.66666666666669</v>
      </c>
    </row>
    <row r="437" spans="1:48" x14ac:dyDescent="0.3">
      <c r="A437" t="s">
        <v>248</v>
      </c>
      <c r="B437" t="s">
        <v>249</v>
      </c>
      <c r="C437" t="s">
        <v>3129</v>
      </c>
      <c r="D437" t="s">
        <v>40</v>
      </c>
      <c r="E437">
        <v>108393.03113227</v>
      </c>
      <c r="F437">
        <v>750.65</v>
      </c>
      <c r="G437">
        <v>12.374177201187701</v>
      </c>
      <c r="H437">
        <f>(Table2[[#This Row],[1Y Return vs Nifty]]-AVERAGE(Table2[1Y Return vs Nifty]))/_xlfn.STDEV.P(Table2[1Y Return vs Nifty])</f>
        <v>-0.21066990983314637</v>
      </c>
      <c r="I437">
        <v>2.1424652515987201</v>
      </c>
      <c r="J437">
        <f>(Table2[[#This Row],[1M Return vs Nifty]]-AVERAGE(Table2[1M Return vs Nifty]))/_xlfn.STDEV.P(Table2[1M Return vs Nifty])</f>
        <v>2.0608954254853405E-2</v>
      </c>
      <c r="K437">
        <v>19.547612319190598</v>
      </c>
      <c r="L437">
        <f>(Table2[[#This Row],[6M Return vs Nifty]]-AVERAGE(Table2[6M Return vs Nifty]))/_xlfn.STDEV.P(Table2[6M Return vs Nifty])</f>
        <v>0.21708211218236154</v>
      </c>
      <c r="M437">
        <v>3.54622314126539</v>
      </c>
      <c r="N437">
        <f>(Table2[[#This Row],[1W Return vs Nifty]]-AVERAGE(Table2[1W Return vs Nifty]))/_xlfn.STDEV.P(Table2[1W Return vs Nifty])</f>
        <v>0.19757811537277137</v>
      </c>
      <c r="O437">
        <v>739.84</v>
      </c>
      <c r="P437">
        <v>702.77990411679502</v>
      </c>
      <c r="Q437">
        <v>615.01240547539703</v>
      </c>
      <c r="R437">
        <v>53.882170452104099</v>
      </c>
      <c r="S437" s="1">
        <f>(Table2[[#This Row],[Close Price]]-Table2[[#This Row],[20D EMA]])/Table2[[#This Row],[20D EMA]]</f>
        <v>1.4611267301037989E-2</v>
      </c>
      <c r="T437" s="1">
        <f>(Table2[[#This Row],[Close Price]]-Table2[[#This Row],[50D EMA]])/Table2[[#This Row],[50D EMA]]</f>
        <v>6.8115345363161411E-2</v>
      </c>
      <c r="U437" s="1">
        <f>(Table2[[#This Row],[Close Price]]-Table2[[#This Row],[200D EMA]])/Table2[[#This Row],[200D EMA]]</f>
        <v>0.22054448547221864</v>
      </c>
      <c r="V437">
        <v>0.77402502322668398</v>
      </c>
      <c r="W437">
        <v>748.05</v>
      </c>
      <c r="X437">
        <v>760.3</v>
      </c>
      <c r="Y437">
        <v>746.05</v>
      </c>
      <c r="Z437">
        <v>772.9</v>
      </c>
      <c r="AA437">
        <v>746.05</v>
      </c>
      <c r="AB437">
        <v>772.9</v>
      </c>
      <c r="AC437" s="1">
        <f>(Table2[[#This Row],[Close Price]]/Table2[[#This Row],[Day Low]])-1</f>
        <v>3.4757034957557664E-3</v>
      </c>
      <c r="AD437" s="1">
        <f>(Table2[[#This Row],[Day High]]/Table2[[#This Row],[Close Price]])-1</f>
        <v>1.2855525211483254E-2</v>
      </c>
      <c r="AE437" s="1">
        <f>(Table2[[#This Row],[Close Price]]/Table2[[#This Row],[Current Week Low]])-1</f>
        <v>6.1658065813283702E-3</v>
      </c>
      <c r="AF437" s="1">
        <f>(Table2[[#This Row],[Current Week High]]/Table2[[#This Row],[Close Price]])-1</f>
        <v>2.9640977819223258E-2</v>
      </c>
      <c r="AG437" s="1">
        <f>(Table2[[#This Row],[Close Price]]/Table2[[#This Row],[Current Month Low]])-1</f>
        <v>6.1658065813283702E-3</v>
      </c>
      <c r="AH437" s="1">
        <f>(Table2[[#This Row],[Current Month High]]/Table2[[#This Row],[Close Price]])-1</f>
        <v>2.9640977819223258E-2</v>
      </c>
      <c r="AI437">
        <v>2.96409778192232</v>
      </c>
      <c r="AJ437">
        <v>61.970007552055201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0.22</v>
      </c>
      <c r="AM437" t="s">
        <v>3176</v>
      </c>
      <c r="AN437">
        <v>1.24</v>
      </c>
      <c r="AO437" t="s">
        <v>3176</v>
      </c>
      <c r="AP437">
        <v>-3.2565212556284001E-2</v>
      </c>
      <c r="AQ437">
        <f>(Table2[[#This Row],[Sharpe Ratio]]-AVERAGE(Table2[Sharpe Ratio]))/_xlfn.STDEV.P(Table2[Sharpe Ratio])</f>
        <v>-1.1135921015583257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-0.88899282958148573</v>
      </c>
      <c r="AS437">
        <f>_xlfn.RANK.AVG(Table2[[#This Row],[1Y Return vs Nifty Z-Score]],Table2[1Y Return vs Nifty Z-Score])</f>
        <v>362</v>
      </c>
      <c r="AT437">
        <f>_xlfn.RANK.AVG(Table2[[#This Row],[6M Return vs Nifty Z-Score]],Table2[6M Return vs Nifty Z-Score])</f>
        <v>258</v>
      </c>
      <c r="AU437">
        <f>_xlfn.RANK.AVG(Table2[[#This Row],[Sharpe Ratio Z-Score]],Table2[Sharpe Ratio Z-Score])</f>
        <v>647</v>
      </c>
      <c r="AV437">
        <f>(Table2[[#This Row],[Rank 1Y]]+Table2[[#This Row],[Rank 6M]]+Table2[[#This Row],[Rank Sharpe]])/3</f>
        <v>422.33333333333331</v>
      </c>
    </row>
    <row r="438" spans="1:48" x14ac:dyDescent="0.3">
      <c r="A438" t="s">
        <v>2038</v>
      </c>
      <c r="B438" t="s">
        <v>2039</v>
      </c>
      <c r="C438" t="s">
        <v>3140</v>
      </c>
      <c r="D438" t="s">
        <v>124</v>
      </c>
      <c r="E438">
        <v>3231.5956200000001</v>
      </c>
      <c r="F438">
        <v>561</v>
      </c>
      <c r="G438">
        <v>-26.680655939577001</v>
      </c>
      <c r="H438">
        <f>(Table2[[#This Row],[1Y Return vs Nifty]]-AVERAGE(Table2[1Y Return vs Nifty]))/_xlfn.STDEV.P(Table2[1Y Return vs Nifty])</f>
        <v>-0.87199764554332848</v>
      </c>
      <c r="I438">
        <v>-11.1882983014451</v>
      </c>
      <c r="J438">
        <f>(Table2[[#This Row],[1M Return vs Nifty]]-AVERAGE(Table2[1M Return vs Nifty]))/_xlfn.STDEV.P(Table2[1M Return vs Nifty])</f>
        <v>-1.1306646143748695</v>
      </c>
      <c r="K438">
        <v>-6.0733406517921704</v>
      </c>
      <c r="L438">
        <f>(Table2[[#This Row],[6M Return vs Nifty]]-AVERAGE(Table2[6M Return vs Nifty]))/_xlfn.STDEV.P(Table2[6M Return vs Nifty])</f>
        <v>-0.61615579449235092</v>
      </c>
      <c r="M438">
        <v>3.6653029664632801</v>
      </c>
      <c r="N438">
        <f>(Table2[[#This Row],[1W Return vs Nifty]]-AVERAGE(Table2[1W Return vs Nifty]))/_xlfn.STDEV.P(Table2[1W Return vs Nifty])</f>
        <v>0.21983646010134469</v>
      </c>
      <c r="O438">
        <v>580.37</v>
      </c>
      <c r="P438">
        <v>586.64016282576301</v>
      </c>
      <c r="Q438">
        <v>566.13886889290495</v>
      </c>
      <c r="R438">
        <v>39.329213185308397</v>
      </c>
      <c r="S438" s="1">
        <f>(Table2[[#This Row],[Close Price]]-Table2[[#This Row],[20D EMA]])/Table2[[#This Row],[20D EMA]]</f>
        <v>-3.3375260609611115E-2</v>
      </c>
      <c r="T438" s="1">
        <f>(Table2[[#This Row],[Close Price]]-Table2[[#This Row],[50D EMA]])/Table2[[#This Row],[50D EMA]]</f>
        <v>-4.3706797540519496E-2</v>
      </c>
      <c r="U438" s="1">
        <f>(Table2[[#This Row],[Close Price]]-Table2[[#This Row],[200D EMA]])/Table2[[#This Row],[200D EMA]]</f>
        <v>-9.0770465962778813E-3</v>
      </c>
      <c r="V438">
        <v>0.52344665999738205</v>
      </c>
      <c r="W438">
        <v>553.35</v>
      </c>
      <c r="X438">
        <v>576.9</v>
      </c>
      <c r="Y438">
        <v>553.35</v>
      </c>
      <c r="Z438">
        <v>596</v>
      </c>
      <c r="AA438">
        <v>553.35</v>
      </c>
      <c r="AB438">
        <v>596</v>
      </c>
      <c r="AC438" s="1">
        <f>(Table2[[#This Row],[Close Price]]/Table2[[#This Row],[Day Low]])-1</f>
        <v>1.3824884792626779E-2</v>
      </c>
      <c r="AD438" s="1">
        <f>(Table2[[#This Row],[Day High]]/Table2[[#This Row],[Close Price]])-1</f>
        <v>2.8342245989304793E-2</v>
      </c>
      <c r="AE438" s="1">
        <f>(Table2[[#This Row],[Close Price]]/Table2[[#This Row],[Current Week Low]])-1</f>
        <v>1.3824884792626779E-2</v>
      </c>
      <c r="AF438" s="1">
        <f>(Table2[[#This Row],[Current Week High]]/Table2[[#This Row],[Close Price]])-1</f>
        <v>6.2388591800356608E-2</v>
      </c>
      <c r="AG438" s="1">
        <f>(Table2[[#This Row],[Close Price]]/Table2[[#This Row],[Current Month Low]])-1</f>
        <v>1.3824884792626779E-2</v>
      </c>
      <c r="AH438" s="1">
        <f>(Table2[[#This Row],[Current Month High]]/Table2[[#This Row],[Close Price]])-1</f>
        <v>6.2388591800356608E-2</v>
      </c>
      <c r="AI438">
        <v>23.3422459893048</v>
      </c>
      <c r="AJ438">
        <v>21.956521739130402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0.13</v>
      </c>
      <c r="AM438" t="s">
        <v>3176</v>
      </c>
      <c r="AN438">
        <v>-4.42</v>
      </c>
      <c r="AO438" t="s">
        <v>3174</v>
      </c>
      <c r="AP438">
        <v>0.14719050048063401</v>
      </c>
      <c r="AQ438">
        <f>(Table2[[#This Row],[Sharpe Ratio]]-AVERAGE(Table2[Sharpe Ratio]))/_xlfn.STDEV.P(Table2[Sharpe Ratio])</f>
        <v>0.97794426749904417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623</v>
      </c>
      <c r="AT438">
        <f>_xlfn.RANK.AVG(Table2[[#This Row],[6M Return vs Nifty Z-Score]],Table2[6M Return vs Nifty Z-Score])</f>
        <v>521</v>
      </c>
      <c r="AU438">
        <f>_xlfn.RANK.AVG(Table2[[#This Row],[Sharpe Ratio Z-Score]],Table2[Sharpe Ratio Z-Score])</f>
        <v>123</v>
      </c>
      <c r="AV438">
        <f>(Table2[[#This Row],[Rank 1Y]]+Table2[[#This Row],[Rank 6M]]+Table2[[#This Row],[Rank Sharpe]])/3</f>
        <v>422.33333333333331</v>
      </c>
    </row>
    <row r="439" spans="1:48" x14ac:dyDescent="0.3">
      <c r="A439" t="s">
        <v>287</v>
      </c>
      <c r="B439" t="s">
        <v>288</v>
      </c>
      <c r="C439" t="s">
        <v>3129</v>
      </c>
      <c r="D439" t="s">
        <v>289</v>
      </c>
      <c r="E439">
        <v>94975.968411775</v>
      </c>
      <c r="F439">
        <v>88.33</v>
      </c>
      <c r="G439">
        <v>-0.71953295305314602</v>
      </c>
      <c r="H439">
        <f>(Table2[[#This Row],[1Y Return vs Nifty]]-AVERAGE(Table2[1Y Return vs Nifty]))/_xlfn.STDEV.P(Table2[1Y Return vs Nifty])</f>
        <v>-0.43238980957357498</v>
      </c>
      <c r="I439">
        <v>-8.0150548825022803</v>
      </c>
      <c r="J439">
        <f>(Table2[[#This Row],[1M Return vs Nifty]]-AVERAGE(Table2[1M Return vs Nifty]))/_xlfn.STDEV.P(Table2[1M Return vs Nifty])</f>
        <v>-0.8566164504778413</v>
      </c>
      <c r="K439">
        <v>-7.1506240241575298</v>
      </c>
      <c r="L439">
        <f>(Table2[[#This Row],[6M Return vs Nifty]]-AVERAGE(Table2[6M Return vs Nifty]))/_xlfn.STDEV.P(Table2[6M Return vs Nifty])</f>
        <v>-0.65119092152692337</v>
      </c>
      <c r="M439">
        <v>-1.4072531562789501</v>
      </c>
      <c r="N439">
        <f>(Table2[[#This Row],[1W Return vs Nifty]]-AVERAGE(Table2[1W Return vs Nifty]))/_xlfn.STDEV.P(Table2[1W Return vs Nifty])</f>
        <v>-0.72832333646705216</v>
      </c>
      <c r="O439">
        <v>94.36</v>
      </c>
      <c r="P439">
        <v>93.123051708140906</v>
      </c>
      <c r="Q439">
        <v>83.7668316958178</v>
      </c>
      <c r="R439">
        <v>19.3534917429199</v>
      </c>
      <c r="S439" s="1">
        <f>(Table2[[#This Row],[Close Price]]-Table2[[#This Row],[20D EMA]])/Table2[[#This Row],[20D EMA]]</f>
        <v>-6.3904196693514215E-2</v>
      </c>
      <c r="T439" s="1">
        <f>(Table2[[#This Row],[Close Price]]-Table2[[#This Row],[50D EMA]])/Table2[[#This Row],[50D EMA]]</f>
        <v>-5.1470088449881574E-2</v>
      </c>
      <c r="U439" s="1">
        <f>(Table2[[#This Row],[Close Price]]-Table2[[#This Row],[200D EMA]])/Table2[[#This Row],[200D EMA]]</f>
        <v>5.4474643624488693E-2</v>
      </c>
      <c r="V439">
        <v>0.34176067412486799</v>
      </c>
      <c r="W439">
        <v>87.36</v>
      </c>
      <c r="X439">
        <v>92.84</v>
      </c>
      <c r="Y439">
        <v>87.36</v>
      </c>
      <c r="Z439">
        <v>95.62</v>
      </c>
      <c r="AA439">
        <v>87.36</v>
      </c>
      <c r="AB439">
        <v>95.62</v>
      </c>
      <c r="AC439" s="1">
        <f>(Table2[[#This Row],[Close Price]]/Table2[[#This Row],[Day Low]])-1</f>
        <v>1.1103479853479925E-2</v>
      </c>
      <c r="AD439" s="1">
        <f>(Table2[[#This Row],[Day High]]/Table2[[#This Row],[Close Price]])-1</f>
        <v>5.1058530510585287E-2</v>
      </c>
      <c r="AE439" s="1">
        <f>(Table2[[#This Row],[Close Price]]/Table2[[#This Row],[Current Week Low]])-1</f>
        <v>1.1103479853479925E-2</v>
      </c>
      <c r="AF439" s="1">
        <f>(Table2[[#This Row],[Current Week High]]/Table2[[#This Row],[Close Price]])-1</f>
        <v>8.2531416279859604E-2</v>
      </c>
      <c r="AG439" s="1">
        <f>(Table2[[#This Row],[Close Price]]/Table2[[#This Row],[Current Month Low]])-1</f>
        <v>1.1103479853479925E-2</v>
      </c>
      <c r="AH439" s="1">
        <f>(Table2[[#This Row],[Current Month High]]/Table2[[#This Row],[Close Price]])-1</f>
        <v>8.2531416279859604E-2</v>
      </c>
      <c r="AI439">
        <v>22.155553039737299</v>
      </c>
      <c r="AJ439">
        <v>48.453781512604998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0.04</v>
      </c>
      <c r="AM439" t="s">
        <v>3176</v>
      </c>
      <c r="AN439">
        <v>-8.74</v>
      </c>
      <c r="AO439" t="s">
        <v>3174</v>
      </c>
      <c r="AP439">
        <v>8.0959270212160997E-2</v>
      </c>
      <c r="AQ439">
        <f>(Table2[[#This Row],[Sharpe Ratio]]-AVERAGE(Table2[Sharpe Ratio]))/_xlfn.STDEV.P(Table2[Sharpe Ratio])</f>
        <v>0.20731492541257313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-2.4612055926328185</v>
      </c>
      <c r="AS439">
        <f>_xlfn.RANK.AVG(Table2[[#This Row],[1Y Return vs Nifty Z-Score]],Table2[1Y Return vs Nifty Z-Score])</f>
        <v>446</v>
      </c>
      <c r="AT439">
        <f>_xlfn.RANK.AVG(Table2[[#This Row],[6M Return vs Nifty Z-Score]],Table2[6M Return vs Nifty Z-Score])</f>
        <v>535</v>
      </c>
      <c r="AU439">
        <f>_xlfn.RANK.AVG(Table2[[#This Row],[Sharpe Ratio Z-Score]],Table2[Sharpe Ratio Z-Score])</f>
        <v>286</v>
      </c>
      <c r="AV439">
        <f>(Table2[[#This Row],[Rank 1Y]]+Table2[[#This Row],[Rank 6M]]+Table2[[#This Row],[Rank Sharpe]])/3</f>
        <v>422.33333333333331</v>
      </c>
    </row>
    <row r="440" spans="1:48" x14ac:dyDescent="0.3">
      <c r="A440" t="s">
        <v>568</v>
      </c>
      <c r="B440" t="s">
        <v>569</v>
      </c>
      <c r="C440" t="s">
        <v>3133</v>
      </c>
      <c r="D440" t="s">
        <v>54</v>
      </c>
      <c r="E440">
        <v>36099.573179220002</v>
      </c>
      <c r="F440">
        <v>1422.9</v>
      </c>
      <c r="G440">
        <v>31.823983710780102</v>
      </c>
      <c r="H440">
        <f>(Table2[[#This Row],[1Y Return vs Nifty]]-AVERAGE(Table2[1Y Return vs Nifty]))/_xlfn.STDEV.P(Table2[1Y Return vs Nifty])</f>
        <v>0.11867976252697082</v>
      </c>
      <c r="I440">
        <v>8.5972809918680593</v>
      </c>
      <c r="J440">
        <f>(Table2[[#This Row],[1M Return vs Nifty]]-AVERAGE(Table2[1M Return vs Nifty]))/_xlfn.STDEV.P(Table2[1M Return vs Nifty])</f>
        <v>0.57806080032337115</v>
      </c>
      <c r="K440">
        <v>8.1220581887550196</v>
      </c>
      <c r="L440">
        <f>(Table2[[#This Row],[6M Return vs Nifty]]-AVERAGE(Table2[6M Return vs Nifty]))/_xlfn.STDEV.P(Table2[6M Return vs Nifty])</f>
        <v>-0.15449675988476827</v>
      </c>
      <c r="M440">
        <v>6.5650212260767598</v>
      </c>
      <c r="N440">
        <f>(Table2[[#This Row],[1W Return vs Nifty]]-AVERAGE(Table2[1W Return vs Nifty]))/_xlfn.STDEV.P(Table2[1W Return vs Nifty])</f>
        <v>0.76185042872244613</v>
      </c>
      <c r="O440">
        <v>1380.71</v>
      </c>
      <c r="P440">
        <v>1324.3366035020399</v>
      </c>
      <c r="Q440">
        <v>1202.8612879831601</v>
      </c>
      <c r="R440">
        <v>62.613405772637698</v>
      </c>
      <c r="S440" s="1">
        <f>(Table2[[#This Row],[Close Price]]-Table2[[#This Row],[20D EMA]])/Table2[[#This Row],[20D EMA]]</f>
        <v>3.0556742545501992E-2</v>
      </c>
      <c r="T440" s="1">
        <f>(Table2[[#This Row],[Close Price]]-Table2[[#This Row],[50D EMA]])/Table2[[#This Row],[50D EMA]]</f>
        <v>7.442473177689253E-2</v>
      </c>
      <c r="U440" s="1">
        <f>(Table2[[#This Row],[Close Price]]-Table2[[#This Row],[200D EMA]])/Table2[[#This Row],[200D EMA]]</f>
        <v>0.18292941523272344</v>
      </c>
      <c r="V440">
        <v>0.82639662726742003</v>
      </c>
      <c r="W440">
        <v>1416.1</v>
      </c>
      <c r="X440">
        <v>1455</v>
      </c>
      <c r="Y440">
        <v>1375</v>
      </c>
      <c r="Z440">
        <v>1460</v>
      </c>
      <c r="AA440">
        <v>1375</v>
      </c>
      <c r="AB440">
        <v>1460</v>
      </c>
      <c r="AC440" s="1">
        <f>(Table2[[#This Row],[Close Price]]/Table2[[#This Row],[Day Low]])-1</f>
        <v>4.8019207683074328E-3</v>
      </c>
      <c r="AD440" s="1">
        <f>(Table2[[#This Row],[Day High]]/Table2[[#This Row],[Close Price]])-1</f>
        <v>2.2559561458992183E-2</v>
      </c>
      <c r="AE440" s="1">
        <f>(Table2[[#This Row],[Close Price]]/Table2[[#This Row],[Current Week Low]])-1</f>
        <v>3.4836363636363776E-2</v>
      </c>
      <c r="AF440" s="1">
        <f>(Table2[[#This Row],[Current Week High]]/Table2[[#This Row],[Close Price]])-1</f>
        <v>2.6073511842012786E-2</v>
      </c>
      <c r="AG440" s="1">
        <f>(Table2[[#This Row],[Close Price]]/Table2[[#This Row],[Current Month Low]])-1</f>
        <v>3.4836363636363776E-2</v>
      </c>
      <c r="AH440" s="1">
        <f>(Table2[[#This Row],[Current Month High]]/Table2[[#This Row],[Close Price]])-1</f>
        <v>2.6073511842012786E-2</v>
      </c>
      <c r="AI440">
        <v>2.6073511842012702</v>
      </c>
      <c r="AJ440">
        <v>62.061503416856503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7.0000000000000007E-2</v>
      </c>
      <c r="AM440" t="s">
        <v>3176</v>
      </c>
      <c r="AN440">
        <v>1.18</v>
      </c>
      <c r="AO440" t="s">
        <v>3176</v>
      </c>
      <c r="AP440">
        <v>-2.6486950638982001E-2</v>
      </c>
      <c r="AQ440">
        <f>(Table2[[#This Row],[Sharpe Ratio]]-AVERAGE(Table2[Sharpe Ratio]))/_xlfn.STDEV.P(Table2[Sharpe Ratio])</f>
        <v>-1.0428688647503663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0.26122536693765352</v>
      </c>
      <c r="AS440">
        <f>_xlfn.RANK.AVG(Table2[[#This Row],[1Y Return vs Nifty Z-Score]],Table2[1Y Return vs Nifty Z-Score])</f>
        <v>261</v>
      </c>
      <c r="AT440">
        <f>_xlfn.RANK.AVG(Table2[[#This Row],[6M Return vs Nifty Z-Score]],Table2[6M Return vs Nifty Z-Score])</f>
        <v>378</v>
      </c>
      <c r="AU440">
        <f>_xlfn.RANK.AVG(Table2[[#This Row],[Sharpe Ratio Z-Score]],Table2[Sharpe Ratio Z-Score])</f>
        <v>629</v>
      </c>
      <c r="AV440">
        <f>(Table2[[#This Row],[Rank 1Y]]+Table2[[#This Row],[Rank 6M]]+Table2[[#This Row],[Rank Sharpe]])/3</f>
        <v>422.66666666666669</v>
      </c>
    </row>
    <row r="441" spans="1:48" x14ac:dyDescent="0.3">
      <c r="A441" t="s">
        <v>1089</v>
      </c>
      <c r="B441" t="s">
        <v>1090</v>
      </c>
      <c r="C441" t="s">
        <v>3139</v>
      </c>
      <c r="D441" t="s">
        <v>746</v>
      </c>
      <c r="E441">
        <v>11942.77385924</v>
      </c>
      <c r="F441">
        <v>9182.6</v>
      </c>
      <c r="G441">
        <v>-25.1500526974656</v>
      </c>
      <c r="H441">
        <f>(Table2[[#This Row],[1Y Return vs Nifty]]-AVERAGE(Table2[1Y Return vs Nifty]))/_xlfn.STDEV.P(Table2[1Y Return vs Nifty])</f>
        <v>-0.84607946090462238</v>
      </c>
      <c r="I441">
        <v>-9.9375984903875096</v>
      </c>
      <c r="J441">
        <f>(Table2[[#This Row],[1M Return vs Nifty]]-AVERAGE(Table2[1M Return vs Nifty]))/_xlfn.STDEV.P(Table2[1M Return vs Nifty])</f>
        <v>-1.0226514740148771</v>
      </c>
      <c r="K441">
        <v>9.49718476520931</v>
      </c>
      <c r="L441">
        <f>(Table2[[#This Row],[6M Return vs Nifty]]-AVERAGE(Table2[6M Return vs Nifty]))/_xlfn.STDEV.P(Table2[6M Return vs Nifty])</f>
        <v>-0.10977525435469564</v>
      </c>
      <c r="M441">
        <v>-1.77856386217405</v>
      </c>
      <c r="N441">
        <f>(Table2[[#This Row],[1W Return vs Nifty]]-AVERAGE(Table2[1W Return vs Nifty]))/_xlfn.STDEV.P(Table2[1W Return vs Nifty])</f>
        <v>-0.79772855838007084</v>
      </c>
      <c r="O441">
        <v>9456.5400000000009</v>
      </c>
      <c r="P441">
        <v>9186.7317815978895</v>
      </c>
      <c r="Q441">
        <v>8266.18417569546</v>
      </c>
      <c r="R441">
        <v>37.397276238045698</v>
      </c>
      <c r="S441" s="1">
        <f>(Table2[[#This Row],[Close Price]]-Table2[[#This Row],[20D EMA]])/Table2[[#This Row],[20D EMA]]</f>
        <v>-2.8968311877282864E-2</v>
      </c>
      <c r="T441" s="1">
        <f>(Table2[[#This Row],[Close Price]]-Table2[[#This Row],[50D EMA]])/Table2[[#This Row],[50D EMA]]</f>
        <v>-4.4975533150598535E-4</v>
      </c>
      <c r="U441" s="1">
        <f>(Table2[[#This Row],[Close Price]]-Table2[[#This Row],[200D EMA]])/Table2[[#This Row],[200D EMA]]</f>
        <v>0.11086322356559875</v>
      </c>
      <c r="V441">
        <v>0.47573498880601101</v>
      </c>
      <c r="W441">
        <v>9076.6</v>
      </c>
      <c r="X441">
        <v>9385</v>
      </c>
      <c r="Y441">
        <v>9005</v>
      </c>
      <c r="Z441">
        <v>9401.2000000000007</v>
      </c>
      <c r="AA441">
        <v>9005</v>
      </c>
      <c r="AB441">
        <v>9401.2000000000007</v>
      </c>
      <c r="AC441" s="1">
        <f>(Table2[[#This Row],[Close Price]]/Table2[[#This Row],[Day Low]])-1</f>
        <v>1.1678381772910473E-2</v>
      </c>
      <c r="AD441" s="1">
        <f>(Table2[[#This Row],[Day High]]/Table2[[#This Row],[Close Price]])-1</f>
        <v>2.2041687539476884E-2</v>
      </c>
      <c r="AE441" s="1">
        <f>(Table2[[#This Row],[Close Price]]/Table2[[#This Row],[Current Week Low]])-1</f>
        <v>1.9722376457523616E-2</v>
      </c>
      <c r="AF441" s="1">
        <f>(Table2[[#This Row],[Current Week High]]/Table2[[#This Row],[Close Price]])-1</f>
        <v>2.3805893755581176E-2</v>
      </c>
      <c r="AG441" s="1">
        <f>(Table2[[#This Row],[Close Price]]/Table2[[#This Row],[Current Month Low]])-1</f>
        <v>1.9722376457523616E-2</v>
      </c>
      <c r="AH441" s="1">
        <f>(Table2[[#This Row],[Current Month High]]/Table2[[#This Row],[Close Price]])-1</f>
        <v>2.3805893755581176E-2</v>
      </c>
      <c r="AI441">
        <v>17.5043016139219</v>
      </c>
      <c r="AJ441">
        <v>39.316057774001699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0.1</v>
      </c>
      <c r="AM441" t="s">
        <v>3176</v>
      </c>
      <c r="AN441">
        <v>-6.21</v>
      </c>
      <c r="AO441" t="s">
        <v>3174</v>
      </c>
      <c r="AP441">
        <v>7.8298290152024996E-2</v>
      </c>
      <c r="AQ441">
        <f>(Table2[[#This Row],[Sharpe Ratio]]-AVERAGE(Table2[Sharpe Ratio]))/_xlfn.STDEV.P(Table2[Sharpe Ratio])</f>
        <v>0.17635325816382277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-2.5998814894904436</v>
      </c>
      <c r="AS441">
        <f>_xlfn.RANK.AVG(Table2[[#This Row],[1Y Return vs Nifty Z-Score]],Table2[1Y Return vs Nifty Z-Score])</f>
        <v>611</v>
      </c>
      <c r="AT441">
        <f>_xlfn.RANK.AVG(Table2[[#This Row],[6M Return vs Nifty Z-Score]],Table2[6M Return vs Nifty Z-Score])</f>
        <v>362</v>
      </c>
      <c r="AU441">
        <f>_xlfn.RANK.AVG(Table2[[#This Row],[Sharpe Ratio Z-Score]],Table2[Sharpe Ratio Z-Score])</f>
        <v>297</v>
      </c>
      <c r="AV441">
        <f>(Table2[[#This Row],[Rank 1Y]]+Table2[[#This Row],[Rank 6M]]+Table2[[#This Row],[Rank Sharpe]])/3</f>
        <v>423.33333333333331</v>
      </c>
    </row>
    <row r="442" spans="1:48" x14ac:dyDescent="0.3">
      <c r="A442" t="s">
        <v>1674</v>
      </c>
      <c r="B442" t="s">
        <v>1675</v>
      </c>
      <c r="C442" t="s">
        <v>3133</v>
      </c>
      <c r="D442" t="s">
        <v>505</v>
      </c>
      <c r="E442">
        <v>5101.973421875</v>
      </c>
      <c r="F442">
        <v>456.25</v>
      </c>
      <c r="G442">
        <v>13.745820026153099</v>
      </c>
      <c r="H442">
        <f>(Table2[[#This Row],[1Y Return vs Nifty]]-AVERAGE(Table2[1Y Return vs Nifty]))/_xlfn.STDEV.P(Table2[1Y Return vs Nifty])</f>
        <v>-0.18744345178202582</v>
      </c>
      <c r="I442">
        <v>6.5953684474828798</v>
      </c>
      <c r="J442">
        <f>(Table2[[#This Row],[1M Return vs Nifty]]-AVERAGE(Table2[1M Return vs Nifty]))/_xlfn.STDEV.P(Table2[1M Return vs Nifty])</f>
        <v>0.40517130379241734</v>
      </c>
      <c r="K442">
        <v>11.7867072292833</v>
      </c>
      <c r="L442">
        <f>(Table2[[#This Row],[6M Return vs Nifty]]-AVERAGE(Table2[6M Return vs Nifty]))/_xlfn.STDEV.P(Table2[6M Return vs Nifty])</f>
        <v>-3.531600580877535E-2</v>
      </c>
      <c r="M442">
        <v>6.0266779467413398</v>
      </c>
      <c r="N442">
        <f>(Table2[[#This Row],[1W Return vs Nifty]]-AVERAGE(Table2[1W Return vs Nifty]))/_xlfn.STDEV.P(Table2[1W Return vs Nifty])</f>
        <v>0.66122355700974955</v>
      </c>
      <c r="O442">
        <v>444.92</v>
      </c>
      <c r="P442">
        <v>423.08142274647503</v>
      </c>
      <c r="Q442">
        <v>381.70526250233598</v>
      </c>
      <c r="R442">
        <v>55.455233471921403</v>
      </c>
      <c r="S442" s="1">
        <f>(Table2[[#This Row],[Close Price]]-Table2[[#This Row],[20D EMA]])/Table2[[#This Row],[20D EMA]]</f>
        <v>2.5465252180167184E-2</v>
      </c>
      <c r="T442" s="1">
        <f>(Table2[[#This Row],[Close Price]]-Table2[[#This Row],[50D EMA]])/Table2[[#This Row],[50D EMA]]</f>
        <v>7.8397621522136002E-2</v>
      </c>
      <c r="U442" s="1">
        <f>(Table2[[#This Row],[Close Price]]-Table2[[#This Row],[200D EMA]])/Table2[[#This Row],[200D EMA]]</f>
        <v>0.19529397370361853</v>
      </c>
      <c r="V442">
        <v>0.69756371288008601</v>
      </c>
      <c r="W442">
        <v>452.7</v>
      </c>
      <c r="X442">
        <v>469.7</v>
      </c>
      <c r="Y442">
        <v>435.1</v>
      </c>
      <c r="Z442">
        <v>477.7</v>
      </c>
      <c r="AA442">
        <v>435.1</v>
      </c>
      <c r="AB442">
        <v>477.7</v>
      </c>
      <c r="AC442" s="1">
        <f>(Table2[[#This Row],[Close Price]]/Table2[[#This Row],[Day Low]])-1</f>
        <v>7.841837861718659E-3</v>
      </c>
      <c r="AD442" s="1">
        <f>(Table2[[#This Row],[Day High]]/Table2[[#This Row],[Close Price]])-1</f>
        <v>2.9479452054794519E-2</v>
      </c>
      <c r="AE442" s="1">
        <f>(Table2[[#This Row],[Close Price]]/Table2[[#This Row],[Current Week Low]])-1</f>
        <v>4.8609515054010455E-2</v>
      </c>
      <c r="AF442" s="1">
        <f>(Table2[[#This Row],[Current Week High]]/Table2[[#This Row],[Close Price]])-1</f>
        <v>4.7013698630137046E-2</v>
      </c>
      <c r="AG442" s="1">
        <f>(Table2[[#This Row],[Close Price]]/Table2[[#This Row],[Current Month Low]])-1</f>
        <v>4.8609515054010455E-2</v>
      </c>
      <c r="AH442" s="1">
        <f>(Table2[[#This Row],[Current Month High]]/Table2[[#This Row],[Close Price]])-1</f>
        <v>4.7013698630137046E-2</v>
      </c>
      <c r="AI442">
        <v>6.5205479452054904</v>
      </c>
      <c r="AJ442">
        <v>56.733081415321102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0.03</v>
      </c>
      <c r="AM442" t="s">
        <v>3176</v>
      </c>
      <c r="AN442">
        <v>-1.08</v>
      </c>
      <c r="AO442" t="s">
        <v>3174</v>
      </c>
      <c r="AP442">
        <v>-3.038271820221E-3</v>
      </c>
      <c r="AQ442">
        <f>(Table2[[#This Row],[Sharpe Ratio]]-AVERAGE(Table2[Sharpe Ratio]))/_xlfn.STDEV.P(Table2[Sharpe Ratio])</f>
        <v>-0.77003322727768542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7.3602175933680236E-2</v>
      </c>
      <c r="AS442">
        <f>_xlfn.RANK.AVG(Table2[[#This Row],[1Y Return vs Nifty Z-Score]],Table2[1Y Return vs Nifty Z-Score])</f>
        <v>353</v>
      </c>
      <c r="AT442">
        <f>_xlfn.RANK.AVG(Table2[[#This Row],[6M Return vs Nifty Z-Score]],Table2[6M Return vs Nifty Z-Score])</f>
        <v>338</v>
      </c>
      <c r="AU442">
        <f>_xlfn.RANK.AVG(Table2[[#This Row],[Sharpe Ratio Z-Score]],Table2[Sharpe Ratio Z-Score])</f>
        <v>581</v>
      </c>
      <c r="AV442">
        <f>(Table2[[#This Row],[Rank 1Y]]+Table2[[#This Row],[Rank 6M]]+Table2[[#This Row],[Rank Sharpe]])/3</f>
        <v>424</v>
      </c>
    </row>
    <row r="443" spans="1:48" x14ac:dyDescent="0.3">
      <c r="A443" t="s">
        <v>272</v>
      </c>
      <c r="B443" t="s">
        <v>273</v>
      </c>
      <c r="C443" t="s">
        <v>3133</v>
      </c>
      <c r="D443" t="s">
        <v>274</v>
      </c>
      <c r="E443">
        <v>99309.186896760002</v>
      </c>
      <c r="F443">
        <v>6906.8</v>
      </c>
      <c r="G443">
        <v>10.5023145080524</v>
      </c>
      <c r="H443">
        <f>(Table2[[#This Row],[1Y Return vs Nifty]]-AVERAGE(Table2[1Y Return vs Nifty]))/_xlfn.STDEV.P(Table2[1Y Return vs Nifty])</f>
        <v>-0.24236674776226352</v>
      </c>
      <c r="I443">
        <v>0.58510839299682604</v>
      </c>
      <c r="J443">
        <f>(Table2[[#This Row],[1M Return vs Nifty]]-AVERAGE(Table2[1M Return vs Nifty]))/_xlfn.STDEV.P(Table2[1M Return vs Nifty])</f>
        <v>-0.11388775188642337</v>
      </c>
      <c r="K443">
        <v>3.4993638045717099</v>
      </c>
      <c r="L443">
        <f>(Table2[[#This Row],[6M Return vs Nifty]]-AVERAGE(Table2[6M Return vs Nifty]))/_xlfn.STDEV.P(Table2[6M Return vs Nifty])</f>
        <v>-0.30483481312721572</v>
      </c>
      <c r="M443">
        <v>2.6914917337764899</v>
      </c>
      <c r="N443">
        <f>(Table2[[#This Row],[1W Return vs Nifty]]-AVERAGE(Table2[1W Return vs Nifty]))/_xlfn.STDEV.P(Table2[1W Return vs Nifty])</f>
        <v>3.7812124058873416E-2</v>
      </c>
      <c r="O443">
        <v>6790.36</v>
      </c>
      <c r="P443">
        <v>6603.8523335644204</v>
      </c>
      <c r="Q443">
        <v>6114.9728372285499</v>
      </c>
      <c r="R443">
        <v>61.556164970156701</v>
      </c>
      <c r="S443" s="1">
        <f>(Table2[[#This Row],[Close Price]]-Table2[[#This Row],[20D EMA]])/Table2[[#This Row],[20D EMA]]</f>
        <v>1.7147838995281623E-2</v>
      </c>
      <c r="T443" s="1">
        <f>(Table2[[#This Row],[Close Price]]-Table2[[#This Row],[50D EMA]])/Table2[[#This Row],[50D EMA]]</f>
        <v>4.5874385303231666E-2</v>
      </c>
      <c r="U443" s="1">
        <f>(Table2[[#This Row],[Close Price]]-Table2[[#This Row],[200D EMA]])/Table2[[#This Row],[200D EMA]]</f>
        <v>0.12948989044574807</v>
      </c>
      <c r="V443">
        <v>0.97351728566036599</v>
      </c>
      <c r="W443">
        <v>6857.9</v>
      </c>
      <c r="X443">
        <v>6962.45</v>
      </c>
      <c r="Y443">
        <v>6790.05</v>
      </c>
      <c r="Z443">
        <v>7044</v>
      </c>
      <c r="AA443">
        <v>6790.05</v>
      </c>
      <c r="AB443">
        <v>7044</v>
      </c>
      <c r="AC443" s="1">
        <f>(Table2[[#This Row],[Close Price]]/Table2[[#This Row],[Day Low]])-1</f>
        <v>7.1304626780794855E-3</v>
      </c>
      <c r="AD443" s="1">
        <f>(Table2[[#This Row],[Day High]]/Table2[[#This Row],[Close Price]])-1</f>
        <v>8.0572768865465605E-3</v>
      </c>
      <c r="AE443" s="1">
        <f>(Table2[[#This Row],[Close Price]]/Table2[[#This Row],[Current Week Low]])-1</f>
        <v>1.7194276919904938E-2</v>
      </c>
      <c r="AF443" s="1">
        <f>(Table2[[#This Row],[Current Week High]]/Table2[[#This Row],[Close Price]])-1</f>
        <v>1.986448138066832E-2</v>
      </c>
      <c r="AG443" s="1">
        <f>(Table2[[#This Row],[Close Price]]/Table2[[#This Row],[Current Month Low]])-1</f>
        <v>1.7194276919904938E-2</v>
      </c>
      <c r="AH443" s="1">
        <f>(Table2[[#This Row],[Current Month High]]/Table2[[#This Row],[Close Price]])-1</f>
        <v>1.986448138066832E-2</v>
      </c>
      <c r="AI443">
        <v>1.98644813806683</v>
      </c>
      <c r="AJ443">
        <v>46.144731273804403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-0.05</v>
      </c>
      <c r="AM443" t="s">
        <v>3174</v>
      </c>
      <c r="AN443">
        <v>2.29</v>
      </c>
      <c r="AO443" t="s">
        <v>3176</v>
      </c>
      <c r="AP443">
        <v>2.1367094081401E-2</v>
      </c>
      <c r="AQ443">
        <f>(Table2[[#This Row],[Sharpe Ratio]]-AVERAGE(Table2[Sharpe Ratio]))/_xlfn.STDEV.P(Table2[Sharpe Ratio])</f>
        <v>-0.48606611702004637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-1.1093433057370758</v>
      </c>
      <c r="AS443">
        <f>_xlfn.RANK.AVG(Table2[[#This Row],[1Y Return vs Nifty Z-Score]],Table2[1Y Return vs Nifty Z-Score])</f>
        <v>374</v>
      </c>
      <c r="AT443">
        <f>_xlfn.RANK.AVG(Table2[[#This Row],[6M Return vs Nifty Z-Score]],Table2[6M Return vs Nifty Z-Score])</f>
        <v>429</v>
      </c>
      <c r="AU443">
        <f>_xlfn.RANK.AVG(Table2[[#This Row],[Sharpe Ratio Z-Score]],Table2[Sharpe Ratio Z-Score])</f>
        <v>470</v>
      </c>
      <c r="AV443">
        <f>(Table2[[#This Row],[Rank 1Y]]+Table2[[#This Row],[Rank 6M]]+Table2[[#This Row],[Rank Sharpe]])/3</f>
        <v>424.33333333333331</v>
      </c>
    </row>
    <row r="444" spans="1:48" x14ac:dyDescent="0.3">
      <c r="A444" t="s">
        <v>223</v>
      </c>
      <c r="B444" t="s">
        <v>224</v>
      </c>
      <c r="C444" t="s">
        <v>3139</v>
      </c>
      <c r="D444" t="s">
        <v>225</v>
      </c>
      <c r="E444">
        <v>117381.19207145</v>
      </c>
      <c r="F444">
        <v>1872.35</v>
      </c>
      <c r="G444">
        <v>11.659831127191101</v>
      </c>
      <c r="H444">
        <f>(Table2[[#This Row],[1Y Return vs Nifty]]-AVERAGE(Table2[1Y Return vs Nifty]))/_xlfn.STDEV.P(Table2[1Y Return vs Nifty])</f>
        <v>-0.22276615589639048</v>
      </c>
      <c r="I444">
        <v>0.76154718395996002</v>
      </c>
      <c r="J444">
        <f>(Table2[[#This Row],[1M Return vs Nifty]]-AVERAGE(Table2[1M Return vs Nifty]))/_xlfn.STDEV.P(Table2[1M Return vs Nifty])</f>
        <v>-9.8650116344499744E-2</v>
      </c>
      <c r="K444">
        <v>12.786058330922099</v>
      </c>
      <c r="L444">
        <f>(Table2[[#This Row],[6M Return vs Nifty]]-AVERAGE(Table2[6M Return vs Nifty]))/_xlfn.STDEV.P(Table2[6M Return vs Nifty])</f>
        <v>-2.8153716244942494E-3</v>
      </c>
      <c r="M444">
        <v>0.658218389811563</v>
      </c>
      <c r="N444">
        <f>(Table2[[#This Row],[1W Return vs Nifty]]-AVERAGE(Table2[1W Return vs Nifty]))/_xlfn.STDEV.P(Table2[1W Return vs Nifty])</f>
        <v>-0.34224636983109091</v>
      </c>
      <c r="O444">
        <v>1877.6</v>
      </c>
      <c r="P444">
        <v>1850.6082233166201</v>
      </c>
      <c r="Q444">
        <v>1658.37899715505</v>
      </c>
      <c r="R444">
        <v>43.542769081962902</v>
      </c>
      <c r="S444" s="1">
        <f>(Table2[[#This Row],[Close Price]]-Table2[[#This Row],[20D EMA]])/Table2[[#This Row],[20D EMA]]</f>
        <v>-2.7961227098423523E-3</v>
      </c>
      <c r="T444" s="1">
        <f>(Table2[[#This Row],[Close Price]]-Table2[[#This Row],[50D EMA]])/Table2[[#This Row],[50D EMA]]</f>
        <v>1.1748449190620529E-2</v>
      </c>
      <c r="U444" s="1">
        <f>(Table2[[#This Row],[Close Price]]-Table2[[#This Row],[200D EMA]])/Table2[[#This Row],[200D EMA]]</f>
        <v>0.12902418760248247</v>
      </c>
      <c r="V444">
        <v>0.65142162913759405</v>
      </c>
      <c r="W444">
        <v>1860.2</v>
      </c>
      <c r="X444">
        <v>1888.45</v>
      </c>
      <c r="Y444">
        <v>1860</v>
      </c>
      <c r="Z444">
        <v>1920</v>
      </c>
      <c r="AA444">
        <v>1860</v>
      </c>
      <c r="AB444">
        <v>1920</v>
      </c>
      <c r="AC444" s="1">
        <f>(Table2[[#This Row],[Close Price]]/Table2[[#This Row],[Day Low]])-1</f>
        <v>6.5315557466938401E-3</v>
      </c>
      <c r="AD444" s="1">
        <f>(Table2[[#This Row],[Day High]]/Table2[[#This Row],[Close Price]])-1</f>
        <v>8.5988196651267668E-3</v>
      </c>
      <c r="AE444" s="1">
        <f>(Table2[[#This Row],[Close Price]]/Table2[[#This Row],[Current Week Low]])-1</f>
        <v>6.6397849462365155E-3</v>
      </c>
      <c r="AF444" s="1">
        <f>(Table2[[#This Row],[Current Week High]]/Table2[[#This Row],[Close Price]])-1</f>
        <v>2.544930167970727E-2</v>
      </c>
      <c r="AG444" s="1">
        <f>(Table2[[#This Row],[Close Price]]/Table2[[#This Row],[Current Month Low]])-1</f>
        <v>6.6397849462365155E-3</v>
      </c>
      <c r="AH444" s="1">
        <f>(Table2[[#This Row],[Current Month High]]/Table2[[#This Row],[Close Price]])-1</f>
        <v>2.544930167970727E-2</v>
      </c>
      <c r="AI444">
        <v>6.03786685181724</v>
      </c>
      <c r="AJ444">
        <v>51.8716794419434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</v>
      </c>
      <c r="AM444" t="s">
        <v>3175</v>
      </c>
      <c r="AN444">
        <v>-2.5099999999999998</v>
      </c>
      <c r="AO444" t="s">
        <v>3174</v>
      </c>
      <c r="AP444">
        <v>-2.5028056319960001E-3</v>
      </c>
      <c r="AQ444">
        <f>(Table2[[#This Row],[Sharpe Ratio]]-AVERAGE(Table2[Sharpe Ratio]))/_xlfn.STDEV.P(Table2[Sharpe Ratio])</f>
        <v>-0.76380284389708542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-1.4302808575935608</v>
      </c>
      <c r="AS444">
        <f>_xlfn.RANK.AVG(Table2[[#This Row],[1Y Return vs Nifty Z-Score]],Table2[1Y Return vs Nifty Z-Score])</f>
        <v>365</v>
      </c>
      <c r="AT444">
        <f>_xlfn.RANK.AVG(Table2[[#This Row],[6M Return vs Nifty Z-Score]],Table2[6M Return vs Nifty Z-Score])</f>
        <v>331</v>
      </c>
      <c r="AU444">
        <f>_xlfn.RANK.AVG(Table2[[#This Row],[Sharpe Ratio Z-Score]],Table2[Sharpe Ratio Z-Score])</f>
        <v>578</v>
      </c>
      <c r="AV444">
        <f>(Table2[[#This Row],[Rank 1Y]]+Table2[[#This Row],[Rank 6M]]+Table2[[#This Row],[Rank Sharpe]])/3</f>
        <v>424.66666666666669</v>
      </c>
    </row>
    <row r="445" spans="1:48" x14ac:dyDescent="0.3">
      <c r="A445" t="s">
        <v>1645</v>
      </c>
      <c r="B445" t="s">
        <v>1646</v>
      </c>
      <c r="C445" t="s">
        <v>3129</v>
      </c>
      <c r="D445" t="s">
        <v>51</v>
      </c>
      <c r="E445">
        <v>5461.90348636</v>
      </c>
      <c r="F445">
        <v>60.82</v>
      </c>
      <c r="G445">
        <v>60.701571390510601</v>
      </c>
      <c r="H445">
        <f>(Table2[[#This Row],[1Y Return vs Nifty]]-AVERAGE(Table2[1Y Return vs Nifty]))/_xlfn.STDEV.P(Table2[1Y Return vs Nifty])</f>
        <v>0.60767300964123794</v>
      </c>
      <c r="I445">
        <v>-6.20599026766652</v>
      </c>
      <c r="J445">
        <f>(Table2[[#This Row],[1M Return vs Nifty]]-AVERAGE(Table2[1M Return vs Nifty]))/_xlfn.STDEV.P(Table2[1M Return vs Nifty])</f>
        <v>-0.70038171818239292</v>
      </c>
      <c r="K445">
        <v>-46.242174207970898</v>
      </c>
      <c r="L445">
        <f>(Table2[[#This Row],[6M Return vs Nifty]]-AVERAGE(Table2[6M Return vs Nifty]))/_xlfn.STDEV.P(Table2[6M Return vs Nifty])</f>
        <v>-1.9225160545428754</v>
      </c>
      <c r="M445">
        <v>-2.3707657792287899</v>
      </c>
      <c r="N445">
        <f>(Table2[[#This Row],[1W Return vs Nifty]]-AVERAGE(Table2[1W Return vs Nifty]))/_xlfn.STDEV.P(Table2[1W Return vs Nifty])</f>
        <v>-0.90842266123772208</v>
      </c>
      <c r="O445">
        <v>63.31</v>
      </c>
      <c r="P445">
        <v>65.968488774641898</v>
      </c>
      <c r="Q445">
        <v>62.239668274090398</v>
      </c>
      <c r="R445">
        <v>29.862511666039399</v>
      </c>
      <c r="S445" s="1">
        <f>(Table2[[#This Row],[Close Price]]-Table2[[#This Row],[20D EMA]])/Table2[[#This Row],[20D EMA]]</f>
        <v>-3.9330279576686181E-2</v>
      </c>
      <c r="T445" s="1">
        <f>(Table2[[#This Row],[Close Price]]-Table2[[#This Row],[50D EMA]])/Table2[[#This Row],[50D EMA]]</f>
        <v>-7.8044667541648502E-2</v>
      </c>
      <c r="U445" s="1">
        <f>(Table2[[#This Row],[Close Price]]-Table2[[#This Row],[200D EMA]])/Table2[[#This Row],[200D EMA]]</f>
        <v>-2.2809701810081601E-2</v>
      </c>
      <c r="V445">
        <v>0.77995976509048404</v>
      </c>
      <c r="W445">
        <v>60.51</v>
      </c>
      <c r="X445">
        <v>63.45</v>
      </c>
      <c r="Y445">
        <v>60.51</v>
      </c>
      <c r="Z445">
        <v>64.099999999999994</v>
      </c>
      <c r="AA445">
        <v>60.51</v>
      </c>
      <c r="AB445">
        <v>64.099999999999994</v>
      </c>
      <c r="AC445" s="1">
        <f>(Table2[[#This Row],[Close Price]]/Table2[[#This Row],[Day Low]])-1</f>
        <v>5.123120145430482E-3</v>
      </c>
      <c r="AD445" s="1">
        <f>(Table2[[#This Row],[Day High]]/Table2[[#This Row],[Close Price]])-1</f>
        <v>4.3242354488655099E-2</v>
      </c>
      <c r="AE445" s="1">
        <f>(Table2[[#This Row],[Close Price]]/Table2[[#This Row],[Current Week Low]])-1</f>
        <v>5.123120145430482E-3</v>
      </c>
      <c r="AF445" s="1">
        <f>(Table2[[#This Row],[Current Week High]]/Table2[[#This Row],[Close Price]])-1</f>
        <v>5.3929628411706565E-2</v>
      </c>
      <c r="AG445" s="1">
        <f>(Table2[[#This Row],[Close Price]]/Table2[[#This Row],[Current Month Low]])-1</f>
        <v>5.123120145430482E-3</v>
      </c>
      <c r="AH445" s="1">
        <f>(Table2[[#This Row],[Current Month High]]/Table2[[#This Row],[Close Price]])-1</f>
        <v>5.3929628411706565E-2</v>
      </c>
      <c r="AI445">
        <v>63.811246300558999</v>
      </c>
      <c r="AJ445">
        <v>104.09395973154299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-0.17</v>
      </c>
      <c r="AM445" t="s">
        <v>3174</v>
      </c>
      <c r="AN445">
        <v>-4.72</v>
      </c>
      <c r="AO445" t="s">
        <v>3174</v>
      </c>
      <c r="AP445">
        <v>4.5529793060177001E-2</v>
      </c>
      <c r="AQ445">
        <f>(Table2[[#This Row],[Sharpe Ratio]]-AVERAGE(Table2[Sharpe Ratio]))/_xlfn.STDEV.P(Table2[Sharpe Ratio])</f>
        <v>-0.20492254258290951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152</v>
      </c>
      <c r="AT445">
        <f>_xlfn.RANK.AVG(Table2[[#This Row],[6M Return vs Nifty Z-Score]],Table2[6M Return vs Nifty Z-Score])</f>
        <v>734</v>
      </c>
      <c r="AU445">
        <f>_xlfn.RANK.AVG(Table2[[#This Row],[Sharpe Ratio Z-Score]],Table2[Sharpe Ratio Z-Score])</f>
        <v>396</v>
      </c>
      <c r="AV445">
        <f>(Table2[[#This Row],[Rank 1Y]]+Table2[[#This Row],[Rank 6M]]+Table2[[#This Row],[Rank Sharpe]])/3</f>
        <v>427.33333333333331</v>
      </c>
    </row>
    <row r="446" spans="1:48" x14ac:dyDescent="0.3">
      <c r="A446" t="s">
        <v>1110</v>
      </c>
      <c r="B446" t="s">
        <v>1111</v>
      </c>
      <c r="C446" t="s">
        <v>3134</v>
      </c>
      <c r="D446" t="s">
        <v>409</v>
      </c>
      <c r="E446">
        <v>11554.16427888</v>
      </c>
      <c r="F446">
        <v>2856.4</v>
      </c>
      <c r="G446">
        <v>0.761315553454323</v>
      </c>
      <c r="H446">
        <f>(Table2[[#This Row],[1Y Return vs Nifty]]-AVERAGE(Table2[1Y Return vs Nifty]))/_xlfn.STDEV.P(Table2[1Y Return vs Nifty])</f>
        <v>-0.40731413747407785</v>
      </c>
      <c r="I446">
        <v>8.8229439067005</v>
      </c>
      <c r="J446">
        <f>(Table2[[#This Row],[1M Return vs Nifty]]-AVERAGE(Table2[1M Return vs Nifty]))/_xlfn.STDEV.P(Table2[1M Return vs Nifty])</f>
        <v>0.59754953765133978</v>
      </c>
      <c r="K446">
        <v>-8.5162189996311994</v>
      </c>
      <c r="L446">
        <f>(Table2[[#This Row],[6M Return vs Nifty]]-AVERAGE(Table2[6M Return vs Nifty]))/_xlfn.STDEV.P(Table2[6M Return vs Nifty])</f>
        <v>-0.69560244283207873</v>
      </c>
      <c r="M446">
        <v>4.30781029546801</v>
      </c>
      <c r="N446">
        <f>(Table2[[#This Row],[1W Return vs Nifty]]-AVERAGE(Table2[1W Return vs Nifty]))/_xlfn.STDEV.P(Table2[1W Return vs Nifty])</f>
        <v>0.33993362682002354</v>
      </c>
      <c r="O446">
        <v>2796.09</v>
      </c>
      <c r="P446">
        <v>2714.3539352426301</v>
      </c>
      <c r="Q446">
        <v>2529.4708204887702</v>
      </c>
      <c r="R446">
        <v>57.220163589946303</v>
      </c>
      <c r="S446" s="1">
        <f>(Table2[[#This Row],[Close Price]]-Table2[[#This Row],[20D EMA]])/Table2[[#This Row],[20D EMA]]</f>
        <v>2.1569405848881812E-2</v>
      </c>
      <c r="T446" s="1">
        <f>(Table2[[#This Row],[Close Price]]-Table2[[#This Row],[50D EMA]])/Table2[[#This Row],[50D EMA]]</f>
        <v>5.233144539961139E-2</v>
      </c>
      <c r="U446" s="1">
        <f>(Table2[[#This Row],[Close Price]]-Table2[[#This Row],[200D EMA]])/Table2[[#This Row],[200D EMA]]</f>
        <v>0.12924805333317002</v>
      </c>
      <c r="V446">
        <v>0.84472213930387896</v>
      </c>
      <c r="W446">
        <v>2826.05</v>
      </c>
      <c r="X446">
        <v>2914.6</v>
      </c>
      <c r="Y446">
        <v>2757.05</v>
      </c>
      <c r="Z446">
        <v>3032.9</v>
      </c>
      <c r="AA446">
        <v>2757.05</v>
      </c>
      <c r="AB446">
        <v>3032.9</v>
      </c>
      <c r="AC446" s="1">
        <f>(Table2[[#This Row],[Close Price]]/Table2[[#This Row],[Day Low]])-1</f>
        <v>1.0739371207161952E-2</v>
      </c>
      <c r="AD446" s="1">
        <f>(Table2[[#This Row],[Day High]]/Table2[[#This Row],[Close Price]])-1</f>
        <v>2.0375297577370111E-2</v>
      </c>
      <c r="AE446" s="1">
        <f>(Table2[[#This Row],[Close Price]]/Table2[[#This Row],[Current Week Low]])-1</f>
        <v>3.6034892366841431E-2</v>
      </c>
      <c r="AF446" s="1">
        <f>(Table2[[#This Row],[Current Week High]]/Table2[[#This Row],[Close Price]])-1</f>
        <v>6.1791065677075929E-2</v>
      </c>
      <c r="AG446" s="1">
        <f>(Table2[[#This Row],[Close Price]]/Table2[[#This Row],[Current Month Low]])-1</f>
        <v>3.6034892366841431E-2</v>
      </c>
      <c r="AH446" s="1">
        <f>(Table2[[#This Row],[Current Month High]]/Table2[[#This Row],[Close Price]])-1</f>
        <v>6.1791065677075929E-2</v>
      </c>
      <c r="AI446">
        <v>6.1791065677075903</v>
      </c>
      <c r="AJ446">
        <v>38.906314586524601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0.14000000000000001</v>
      </c>
      <c r="AM446" t="s">
        <v>3176</v>
      </c>
      <c r="AN446">
        <v>1.08</v>
      </c>
      <c r="AO446" t="s">
        <v>3176</v>
      </c>
      <c r="AP446">
        <v>7.8682946417108005E-2</v>
      </c>
      <c r="AQ446">
        <f>(Table2[[#This Row],[Sharpe Ratio]]-AVERAGE(Table2[Sharpe Ratio]))/_xlfn.STDEV.P(Table2[Sharpe Ratio])</f>
        <v>0.18082890210534053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1.5395486270547265E-2</v>
      </c>
      <c r="AS446">
        <f>_xlfn.RANK.AVG(Table2[[#This Row],[1Y Return vs Nifty Z-Score]],Table2[1Y Return vs Nifty Z-Score])</f>
        <v>438</v>
      </c>
      <c r="AT446">
        <f>_xlfn.RANK.AVG(Table2[[#This Row],[6M Return vs Nifty Z-Score]],Table2[6M Return vs Nifty Z-Score])</f>
        <v>551</v>
      </c>
      <c r="AU446">
        <f>_xlfn.RANK.AVG(Table2[[#This Row],[Sharpe Ratio Z-Score]],Table2[Sharpe Ratio Z-Score])</f>
        <v>294</v>
      </c>
      <c r="AV446">
        <f>(Table2[[#This Row],[Rank 1Y]]+Table2[[#This Row],[Rank 6M]]+Table2[[#This Row],[Rank Sharpe]])/3</f>
        <v>427.66666666666669</v>
      </c>
    </row>
    <row r="447" spans="1:48" x14ac:dyDescent="0.3">
      <c r="A447" t="s">
        <v>1359</v>
      </c>
      <c r="B447" t="s">
        <v>1360</v>
      </c>
      <c r="C447" t="s">
        <v>3129</v>
      </c>
      <c r="D447" t="s">
        <v>21</v>
      </c>
      <c r="E447">
        <v>8336.7683688800007</v>
      </c>
      <c r="F447">
        <v>30.1</v>
      </c>
      <c r="G447">
        <v>77.342557523022194</v>
      </c>
      <c r="H447">
        <f>(Table2[[#This Row],[1Y Return vs Nifty]]-AVERAGE(Table2[1Y Return vs Nifty]))/_xlfn.STDEV.P(Table2[1Y Return vs Nifty])</f>
        <v>0.88946004581503901</v>
      </c>
      <c r="I447">
        <v>-10.1568528949997</v>
      </c>
      <c r="J447">
        <f>(Table2[[#This Row],[1M Return vs Nifty]]-AVERAGE(Table2[1M Return vs Nifty]))/_xlfn.STDEV.P(Table2[1M Return vs Nifty])</f>
        <v>-1.0415867585416232</v>
      </c>
      <c r="K447">
        <v>-31.266649362563399</v>
      </c>
      <c r="L447">
        <f>(Table2[[#This Row],[6M Return vs Nifty]]-AVERAGE(Table2[6M Return vs Nifty]))/_xlfn.STDEV.P(Table2[6M Return vs Nifty])</f>
        <v>-1.4354859667988811</v>
      </c>
      <c r="M447">
        <v>-1.3043889925290899</v>
      </c>
      <c r="N447">
        <f>(Table2[[#This Row],[1W Return vs Nifty]]-AVERAGE(Table2[1W Return vs Nifty]))/_xlfn.STDEV.P(Table2[1W Return vs Nifty])</f>
        <v>-0.7090960155236774</v>
      </c>
      <c r="O447">
        <v>30.84</v>
      </c>
      <c r="P447">
        <v>31.000204042172101</v>
      </c>
      <c r="Q447">
        <v>29.3304982039887</v>
      </c>
      <c r="R447">
        <v>33.887691839062597</v>
      </c>
      <c r="S447" s="1">
        <f>(Table2[[#This Row],[Close Price]]-Table2[[#This Row],[20D EMA]])/Table2[[#This Row],[20D EMA]]</f>
        <v>-2.3994811932555073E-2</v>
      </c>
      <c r="T447" s="1">
        <f>(Table2[[#This Row],[Close Price]]-Table2[[#This Row],[50D EMA]])/Table2[[#This Row],[50D EMA]]</f>
        <v>-2.9038648937519194E-2</v>
      </c>
      <c r="U447" s="1">
        <f>(Table2[[#This Row],[Close Price]]-Table2[[#This Row],[200D EMA]])/Table2[[#This Row],[200D EMA]]</f>
        <v>2.6235551495223344E-2</v>
      </c>
      <c r="V447">
        <v>0.71884970407608195</v>
      </c>
      <c r="W447">
        <v>29.86</v>
      </c>
      <c r="X447">
        <v>30.57</v>
      </c>
      <c r="Y447">
        <v>29.86</v>
      </c>
      <c r="Z447">
        <v>31.64</v>
      </c>
      <c r="AA447">
        <v>29.86</v>
      </c>
      <c r="AB447">
        <v>31.64</v>
      </c>
      <c r="AC447" s="1">
        <f>(Table2[[#This Row],[Close Price]]/Table2[[#This Row],[Day Low]])-1</f>
        <v>8.0375083724046892E-3</v>
      </c>
      <c r="AD447" s="1">
        <f>(Table2[[#This Row],[Day High]]/Table2[[#This Row],[Close Price]])-1</f>
        <v>1.5614617940199249E-2</v>
      </c>
      <c r="AE447" s="1">
        <f>(Table2[[#This Row],[Close Price]]/Table2[[#This Row],[Current Week Low]])-1</f>
        <v>8.0375083724046892E-3</v>
      </c>
      <c r="AF447" s="1">
        <f>(Table2[[#This Row],[Current Week High]]/Table2[[#This Row],[Close Price]])-1</f>
        <v>5.1162790697674376E-2</v>
      </c>
      <c r="AG447" s="1">
        <f>(Table2[[#This Row],[Close Price]]/Table2[[#This Row],[Current Month Low]])-1</f>
        <v>8.0375083724046892E-3</v>
      </c>
      <c r="AH447" s="1">
        <f>(Table2[[#This Row],[Current Month High]]/Table2[[#This Row],[Close Price]])-1</f>
        <v>5.1162790697674376E-2</v>
      </c>
      <c r="AI447">
        <v>41.1960132890365</v>
      </c>
      <c r="AJ447">
        <v>105.460750853242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-0.22</v>
      </c>
      <c r="AM447" t="s">
        <v>3174</v>
      </c>
      <c r="AN447">
        <v>-3.49</v>
      </c>
      <c r="AO447" t="s">
        <v>3174</v>
      </c>
      <c r="AP447">
        <v>2.7484110753957999E-2</v>
      </c>
      <c r="AQ447">
        <f>(Table2[[#This Row],[Sharpe Ratio]]-AVERAGE(Table2[Sharpe Ratio]))/_xlfn.STDEV.P(Table2[Sharpe Ratio])</f>
        <v>-0.4148919516784661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111</v>
      </c>
      <c r="AT447">
        <f>_xlfn.RANK.AVG(Table2[[#This Row],[6M Return vs Nifty Z-Score]],Table2[6M Return vs Nifty Z-Score])</f>
        <v>723</v>
      </c>
      <c r="AU447">
        <f>_xlfn.RANK.AVG(Table2[[#This Row],[Sharpe Ratio Z-Score]],Table2[Sharpe Ratio Z-Score])</f>
        <v>449</v>
      </c>
      <c r="AV447">
        <f>(Table2[[#This Row],[Rank 1Y]]+Table2[[#This Row],[Rank 6M]]+Table2[[#This Row],[Rank Sharpe]])/3</f>
        <v>427.66666666666669</v>
      </c>
    </row>
    <row r="448" spans="1:48" x14ac:dyDescent="0.3">
      <c r="A448" t="s">
        <v>1394</v>
      </c>
      <c r="B448" t="s">
        <v>1395</v>
      </c>
      <c r="C448" t="s">
        <v>3140</v>
      </c>
      <c r="D448" t="s">
        <v>1396</v>
      </c>
      <c r="E448">
        <v>8113.5383913420001</v>
      </c>
      <c r="F448">
        <v>254.82</v>
      </c>
      <c r="G448">
        <v>-4.8892362183928304</v>
      </c>
      <c r="H448">
        <f>(Table2[[#This Row],[1Y Return vs Nifty]]-AVERAGE(Table2[1Y Return vs Nifty]))/_xlfn.STDEV.P(Table2[1Y Return vs Nifty])</f>
        <v>-0.50299670242884564</v>
      </c>
      <c r="I448">
        <v>18.6811926416189</v>
      </c>
      <c r="J448">
        <f>(Table2[[#This Row],[1M Return vs Nifty]]-AVERAGE(Table2[1M Return vs Nifty]))/_xlfn.STDEV.P(Table2[1M Return vs Nifty])</f>
        <v>1.4489292171669599</v>
      </c>
      <c r="K448">
        <v>28.4364659002187</v>
      </c>
      <c r="L448">
        <f>(Table2[[#This Row],[6M Return vs Nifty]]-AVERAGE(Table2[6M Return vs Nifty]))/_xlfn.STDEV.P(Table2[6M Return vs Nifty])</f>
        <v>0.50616307489995471</v>
      </c>
      <c r="M448">
        <v>5.1112213555070403</v>
      </c>
      <c r="N448">
        <f>(Table2[[#This Row],[1W Return vs Nifty]]-AVERAGE(Table2[1W Return vs Nifty]))/_xlfn.STDEV.P(Table2[1W Return vs Nifty])</f>
        <v>0.49010684300823548</v>
      </c>
      <c r="O448">
        <v>246.02</v>
      </c>
      <c r="P448">
        <v>231.80825123373401</v>
      </c>
      <c r="Q448">
        <v>207.11239514691701</v>
      </c>
      <c r="R448">
        <v>60.384017251244401</v>
      </c>
      <c r="S448" s="1">
        <f>(Table2[[#This Row],[Close Price]]-Table2[[#This Row],[20D EMA]])/Table2[[#This Row],[20D EMA]]</f>
        <v>3.5769449638240726E-2</v>
      </c>
      <c r="T448" s="1">
        <f>(Table2[[#This Row],[Close Price]]-Table2[[#This Row],[50D EMA]])/Table2[[#This Row],[50D EMA]]</f>
        <v>9.9270619763500392E-2</v>
      </c>
      <c r="U448" s="1">
        <f>(Table2[[#This Row],[Close Price]]-Table2[[#This Row],[200D EMA]])/Table2[[#This Row],[200D EMA]]</f>
        <v>0.2303464494205727</v>
      </c>
      <c r="V448">
        <v>0.74728420491917502</v>
      </c>
      <c r="W448">
        <v>252.1</v>
      </c>
      <c r="X448">
        <v>261.29000000000002</v>
      </c>
      <c r="Y448">
        <v>242.55</v>
      </c>
      <c r="Z448">
        <v>261.29000000000002</v>
      </c>
      <c r="AA448">
        <v>242.55</v>
      </c>
      <c r="AB448">
        <v>261.29000000000002</v>
      </c>
      <c r="AC448" s="1">
        <f>(Table2[[#This Row],[Close Price]]/Table2[[#This Row],[Day Low]])-1</f>
        <v>1.0789369297897755E-2</v>
      </c>
      <c r="AD448" s="1">
        <f>(Table2[[#This Row],[Day High]]/Table2[[#This Row],[Close Price]])-1</f>
        <v>2.5390471705517781E-2</v>
      </c>
      <c r="AE448" s="1">
        <f>(Table2[[#This Row],[Close Price]]/Table2[[#This Row],[Current Week Low]])-1</f>
        <v>5.05875077303648E-2</v>
      </c>
      <c r="AF448" s="1">
        <f>(Table2[[#This Row],[Current Week High]]/Table2[[#This Row],[Close Price]])-1</f>
        <v>2.5390471705517781E-2</v>
      </c>
      <c r="AG448" s="1">
        <f>(Table2[[#This Row],[Close Price]]/Table2[[#This Row],[Current Month Low]])-1</f>
        <v>5.05875077303648E-2</v>
      </c>
      <c r="AH448" s="1">
        <f>(Table2[[#This Row],[Current Month High]]/Table2[[#This Row],[Close Price]])-1</f>
        <v>2.5390471705517781E-2</v>
      </c>
      <c r="AI448">
        <v>4.5443842712502702</v>
      </c>
      <c r="AJ448">
        <v>50.247641509433898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0.22</v>
      </c>
      <c r="AM448" t="s">
        <v>3176</v>
      </c>
      <c r="AN448">
        <v>0.94</v>
      </c>
      <c r="AO448" t="s">
        <v>3176</v>
      </c>
      <c r="AP448">
        <v>-2.2380031686332E-2</v>
      </c>
      <c r="AQ448">
        <f>(Table2[[#This Row],[Sharpe Ratio]]-AVERAGE(Table2[Sharpe Ratio]))/_xlfn.STDEV.P(Table2[Sharpe Ratio])</f>
        <v>-0.99508306585075468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0.94711936679554976</v>
      </c>
      <c r="AS448">
        <f>_xlfn.RANK.AVG(Table2[[#This Row],[1Y Return vs Nifty Z-Score]],Table2[1Y Return vs Nifty Z-Score])</f>
        <v>479</v>
      </c>
      <c r="AT448">
        <f>_xlfn.RANK.AVG(Table2[[#This Row],[6M Return vs Nifty Z-Score]],Table2[6M Return vs Nifty Z-Score])</f>
        <v>186</v>
      </c>
      <c r="AU448">
        <f>_xlfn.RANK.AVG(Table2[[#This Row],[Sharpe Ratio Z-Score]],Table2[Sharpe Ratio Z-Score])</f>
        <v>620</v>
      </c>
      <c r="AV448">
        <f>(Table2[[#This Row],[Rank 1Y]]+Table2[[#This Row],[Rank 6M]]+Table2[[#This Row],[Rank Sharpe]])/3</f>
        <v>428.33333333333331</v>
      </c>
    </row>
    <row r="449" spans="1:48" x14ac:dyDescent="0.3">
      <c r="A449" t="s">
        <v>1183</v>
      </c>
      <c r="B449" t="s">
        <v>1184</v>
      </c>
      <c r="C449" t="s">
        <v>3136</v>
      </c>
      <c r="D449" t="s">
        <v>299</v>
      </c>
      <c r="E449">
        <v>10289.480283884999</v>
      </c>
      <c r="F449">
        <v>129.94999999999999</v>
      </c>
      <c r="G449">
        <v>-6.9556538336910902</v>
      </c>
      <c r="H449">
        <f>(Table2[[#This Row],[1Y Return vs Nifty]]-AVERAGE(Table2[1Y Return vs Nifty]))/_xlfn.STDEV.P(Table2[1Y Return vs Nifty])</f>
        <v>-0.53798799986010826</v>
      </c>
      <c r="I449">
        <v>-11.014495949869101</v>
      </c>
      <c r="J449">
        <f>(Table2[[#This Row],[1M Return vs Nifty]]-AVERAGE(Table2[1M Return vs Nifty]))/_xlfn.STDEV.P(Table2[1M Return vs Nifty])</f>
        <v>-1.1156546674398007</v>
      </c>
      <c r="K449">
        <v>-17.260172920679899</v>
      </c>
      <c r="L449">
        <f>(Table2[[#This Row],[6M Return vs Nifty]]-AVERAGE(Table2[6M Return vs Nifty]))/_xlfn.STDEV.P(Table2[6M Return vs Nifty])</f>
        <v>-0.97997101684594745</v>
      </c>
      <c r="M449">
        <v>-1.03506951790718</v>
      </c>
      <c r="N449">
        <f>(Table2[[#This Row],[1W Return vs Nifty]]-AVERAGE(Table2[1W Return vs Nifty]))/_xlfn.STDEV.P(Table2[1W Return vs Nifty])</f>
        <v>-0.65875494642745791</v>
      </c>
      <c r="O449">
        <v>132.02000000000001</v>
      </c>
      <c r="P449">
        <v>135.775338371033</v>
      </c>
      <c r="Q449">
        <v>132.583748442928</v>
      </c>
      <c r="R449">
        <v>44.458736306889797</v>
      </c>
      <c r="S449" s="1">
        <f>(Table2[[#This Row],[Close Price]]-Table2[[#This Row],[20D EMA]])/Table2[[#This Row],[20D EMA]]</f>
        <v>-1.5679442508710964E-2</v>
      </c>
      <c r="T449" s="1">
        <f>(Table2[[#This Row],[Close Price]]-Table2[[#This Row],[50D EMA]])/Table2[[#This Row],[50D EMA]]</f>
        <v>-4.2904244916069527E-2</v>
      </c>
      <c r="U449" s="1">
        <f>(Table2[[#This Row],[Close Price]]-Table2[[#This Row],[200D EMA]])/Table2[[#This Row],[200D EMA]]</f>
        <v>-1.9864790925425774E-2</v>
      </c>
      <c r="V449">
        <v>1.0256780474807099</v>
      </c>
      <c r="W449">
        <v>129.31</v>
      </c>
      <c r="X449">
        <v>132.69999999999999</v>
      </c>
      <c r="Y449">
        <v>128.76</v>
      </c>
      <c r="Z449">
        <v>135.35</v>
      </c>
      <c r="AA449">
        <v>128.76</v>
      </c>
      <c r="AB449">
        <v>135.35</v>
      </c>
      <c r="AC449" s="1">
        <f>(Table2[[#This Row],[Close Price]]/Table2[[#This Row],[Day Low]])-1</f>
        <v>4.949346531590626E-3</v>
      </c>
      <c r="AD449" s="1">
        <f>(Table2[[#This Row],[Day High]]/Table2[[#This Row],[Close Price]])-1</f>
        <v>2.1161985378991943E-2</v>
      </c>
      <c r="AE449" s="1">
        <f>(Table2[[#This Row],[Close Price]]/Table2[[#This Row],[Current Week Low]])-1</f>
        <v>9.2420006213109751E-3</v>
      </c>
      <c r="AF449" s="1">
        <f>(Table2[[#This Row],[Current Week High]]/Table2[[#This Row],[Close Price]])-1</f>
        <v>4.1554444016929537E-2</v>
      </c>
      <c r="AG449" s="1">
        <f>(Table2[[#This Row],[Close Price]]/Table2[[#This Row],[Current Month Low]])-1</f>
        <v>9.2420006213109751E-3</v>
      </c>
      <c r="AH449" s="1">
        <f>(Table2[[#This Row],[Current Month High]]/Table2[[#This Row],[Close Price]])-1</f>
        <v>4.1554444016929537E-2</v>
      </c>
      <c r="AI449">
        <v>21.5852250865717</v>
      </c>
      <c r="AJ449">
        <v>28.9826302729528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-0.16</v>
      </c>
      <c r="AM449" t="s">
        <v>3174</v>
      </c>
      <c r="AN449">
        <v>-1.04</v>
      </c>
      <c r="AO449" t="s">
        <v>3174</v>
      </c>
      <c r="AP449">
        <v>0.13286454159632299</v>
      </c>
      <c r="AQ449">
        <f>(Table2[[#This Row],[Sharpe Ratio]]-AVERAGE(Table2[Sharpe Ratio]))/_xlfn.STDEV.P(Table2[Sharpe Ratio])</f>
        <v>0.8112554678946432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496</v>
      </c>
      <c r="AT449">
        <f>_xlfn.RANK.AVG(Table2[[#This Row],[6M Return vs Nifty Z-Score]],Table2[6M Return vs Nifty Z-Score])</f>
        <v>641</v>
      </c>
      <c r="AU449">
        <f>_xlfn.RANK.AVG(Table2[[#This Row],[Sharpe Ratio Z-Score]],Table2[Sharpe Ratio Z-Score])</f>
        <v>149</v>
      </c>
      <c r="AV449">
        <f>(Table2[[#This Row],[Rank 1Y]]+Table2[[#This Row],[Rank 6M]]+Table2[[#This Row],[Rank Sharpe]])/3</f>
        <v>428.66666666666669</v>
      </c>
    </row>
    <row r="450" spans="1:48" x14ac:dyDescent="0.3">
      <c r="A450" t="s">
        <v>777</v>
      </c>
      <c r="B450" t="s">
        <v>778</v>
      </c>
      <c r="C450" t="s">
        <v>3133</v>
      </c>
      <c r="D450" t="s">
        <v>54</v>
      </c>
      <c r="E450">
        <v>21733.984620679999</v>
      </c>
      <c r="F450">
        <v>1105.7</v>
      </c>
      <c r="G450">
        <v>14.0744552971644</v>
      </c>
      <c r="H450">
        <f>(Table2[[#This Row],[1Y Return vs Nifty]]-AVERAGE(Table2[1Y Return vs Nifty]))/_xlfn.STDEV.P(Table2[1Y Return vs Nifty])</f>
        <v>-0.18187856769023963</v>
      </c>
      <c r="I450">
        <v>-9.80774407883459</v>
      </c>
      <c r="J450">
        <f>(Table2[[#This Row],[1M Return vs Nifty]]-AVERAGE(Table2[1M Return vs Nifty]))/_xlfn.STDEV.P(Table2[1M Return vs Nifty])</f>
        <v>-1.0114369662189822</v>
      </c>
      <c r="K450">
        <v>0.115764524078104</v>
      </c>
      <c r="L450">
        <f>(Table2[[#This Row],[6M Return vs Nifty]]-AVERAGE(Table2[6M Return vs Nifty]))/_xlfn.STDEV.P(Table2[6M Return vs Nifty])</f>
        <v>-0.41487534068673415</v>
      </c>
      <c r="M450">
        <v>10.0187122349076</v>
      </c>
      <c r="N450">
        <f>(Table2[[#This Row],[1W Return vs Nifty]]-AVERAGE(Table2[1W Return vs Nifty]))/_xlfn.STDEV.P(Table2[1W Return vs Nifty])</f>
        <v>1.4074127221905506</v>
      </c>
      <c r="O450">
        <v>1098.6300000000001</v>
      </c>
      <c r="P450">
        <v>1075.99474626497</v>
      </c>
      <c r="Q450">
        <v>960.45374381773195</v>
      </c>
      <c r="R450">
        <v>52.653739406929702</v>
      </c>
      <c r="S450" s="1">
        <f>(Table2[[#This Row],[Close Price]]-Table2[[#This Row],[20D EMA]])/Table2[[#This Row],[20D EMA]]</f>
        <v>6.435287585447271E-3</v>
      </c>
      <c r="T450" s="1">
        <f>(Table2[[#This Row],[Close Price]]-Table2[[#This Row],[50D EMA]])/Table2[[#This Row],[50D EMA]]</f>
        <v>2.7607247933267291E-2</v>
      </c>
      <c r="U450" s="1">
        <f>(Table2[[#This Row],[Close Price]]-Table2[[#This Row],[200D EMA]])/Table2[[#This Row],[200D EMA]]</f>
        <v>0.15122670624919954</v>
      </c>
      <c r="V450">
        <v>0.68010575223352998</v>
      </c>
      <c r="W450">
        <v>1101.25</v>
      </c>
      <c r="X450">
        <v>1174.9000000000001</v>
      </c>
      <c r="Y450">
        <v>1040</v>
      </c>
      <c r="Z450">
        <v>1174.9000000000001</v>
      </c>
      <c r="AA450">
        <v>1040</v>
      </c>
      <c r="AB450">
        <v>1174.9000000000001</v>
      </c>
      <c r="AC450" s="1">
        <f>(Table2[[#This Row],[Close Price]]/Table2[[#This Row],[Day Low]])-1</f>
        <v>4.0408626560726191E-3</v>
      </c>
      <c r="AD450" s="1">
        <f>(Table2[[#This Row],[Day High]]/Table2[[#This Row],[Close Price]])-1</f>
        <v>6.2584787917156603E-2</v>
      </c>
      <c r="AE450" s="1">
        <f>(Table2[[#This Row],[Close Price]]/Table2[[#This Row],[Current Week Low]])-1</f>
        <v>6.3173076923076943E-2</v>
      </c>
      <c r="AF450" s="1">
        <f>(Table2[[#This Row],[Current Week High]]/Table2[[#This Row],[Close Price]])-1</f>
        <v>6.2584787917156603E-2</v>
      </c>
      <c r="AG450" s="1">
        <f>(Table2[[#This Row],[Close Price]]/Table2[[#This Row],[Current Month Low]])-1</f>
        <v>6.3173076923076943E-2</v>
      </c>
      <c r="AH450" s="1">
        <f>(Table2[[#This Row],[Current Month High]]/Table2[[#This Row],[Close Price]])-1</f>
        <v>6.2584787917156603E-2</v>
      </c>
      <c r="AI450">
        <v>16.211449760332801</v>
      </c>
      <c r="AJ450">
        <v>56.360036767305303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0.09</v>
      </c>
      <c r="AM450" t="s">
        <v>3176</v>
      </c>
      <c r="AN450">
        <v>-0.14000000000000001</v>
      </c>
      <c r="AO450" t="s">
        <v>3174</v>
      </c>
      <c r="AP450">
        <v>1.9005787561276001E-2</v>
      </c>
      <c r="AQ450">
        <f>(Table2[[#This Row],[Sharpe Ratio]]-AVERAGE(Table2[Sharpe Ratio]))/_xlfn.STDEV.P(Table2[Sharpe Ratio])</f>
        <v>-0.51354095151567891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-0.71431910392108411</v>
      </c>
      <c r="AS450">
        <f>_xlfn.RANK.AVG(Table2[[#This Row],[1Y Return vs Nifty Z-Score]],Table2[1Y Return vs Nifty Z-Score])</f>
        <v>351</v>
      </c>
      <c r="AT450">
        <f>_xlfn.RANK.AVG(Table2[[#This Row],[6M Return vs Nifty Z-Score]],Table2[6M Return vs Nifty Z-Score])</f>
        <v>458</v>
      </c>
      <c r="AU450">
        <f>_xlfn.RANK.AVG(Table2[[#This Row],[Sharpe Ratio Z-Score]],Table2[Sharpe Ratio Z-Score])</f>
        <v>478</v>
      </c>
      <c r="AV450">
        <f>(Table2[[#This Row],[Rank 1Y]]+Table2[[#This Row],[Rank 6M]]+Table2[[#This Row],[Rank Sharpe]])/3</f>
        <v>429</v>
      </c>
    </row>
    <row r="451" spans="1:48" x14ac:dyDescent="0.3">
      <c r="A451" t="s">
        <v>1948</v>
      </c>
      <c r="B451" t="s">
        <v>1949</v>
      </c>
      <c r="C451" t="s">
        <v>3128</v>
      </c>
      <c r="D451" t="s">
        <v>294</v>
      </c>
      <c r="E451">
        <v>3645.58966246</v>
      </c>
      <c r="F451">
        <v>1361.65</v>
      </c>
      <c r="G451">
        <v>-2.9838723114293901</v>
      </c>
      <c r="H451">
        <f>(Table2[[#This Row],[1Y Return vs Nifty]]-AVERAGE(Table2[1Y Return vs Nifty]))/_xlfn.STDEV.P(Table2[1Y Return vs Nifty])</f>
        <v>-0.47073257794124668</v>
      </c>
      <c r="I451">
        <v>2.2776388270567498</v>
      </c>
      <c r="J451">
        <f>(Table2[[#This Row],[1M Return vs Nifty]]-AVERAGE(Table2[1M Return vs Nifty]))/_xlfn.STDEV.P(Table2[1M Return vs Nifty])</f>
        <v>3.2282836548450287E-2</v>
      </c>
      <c r="K451">
        <v>-8.8861790699556593</v>
      </c>
      <c r="L451">
        <f>(Table2[[#This Row],[6M Return vs Nifty]]-AVERAGE(Table2[6M Return vs Nifty]))/_xlfn.STDEV.P(Table2[6M Return vs Nifty])</f>
        <v>-0.70763418711963555</v>
      </c>
      <c r="M451">
        <v>-2.35031660605366</v>
      </c>
      <c r="N451">
        <f>(Table2[[#This Row],[1W Return vs Nifty]]-AVERAGE(Table2[1W Return vs Nifty]))/_xlfn.STDEV.P(Table2[1W Return vs Nifty])</f>
        <v>-0.9046003114384179</v>
      </c>
      <c r="O451">
        <v>1364.26</v>
      </c>
      <c r="P451">
        <v>1364.63846900875</v>
      </c>
      <c r="Q451">
        <v>1318.98628582985</v>
      </c>
      <c r="R451">
        <v>48.589745047293903</v>
      </c>
      <c r="S451" s="1">
        <f>(Table2[[#This Row],[Close Price]]-Table2[[#This Row],[20D EMA]])/Table2[[#This Row],[20D EMA]]</f>
        <v>-1.9131250641372612E-3</v>
      </c>
      <c r="T451" s="1">
        <f>(Table2[[#This Row],[Close Price]]-Table2[[#This Row],[50D EMA]])/Table2[[#This Row],[50D EMA]]</f>
        <v>-2.1899346065780258E-3</v>
      </c>
      <c r="U451" s="1">
        <f>(Table2[[#This Row],[Close Price]]-Table2[[#This Row],[200D EMA]])/Table2[[#This Row],[200D EMA]]</f>
        <v>3.2345836062509112E-2</v>
      </c>
      <c r="V451">
        <v>0.57863746576251096</v>
      </c>
      <c r="W451">
        <v>1345</v>
      </c>
      <c r="X451">
        <v>1405</v>
      </c>
      <c r="Y451">
        <v>1339.1</v>
      </c>
      <c r="Z451">
        <v>1418.8</v>
      </c>
      <c r="AA451">
        <v>1339.1</v>
      </c>
      <c r="AB451">
        <v>1418.8</v>
      </c>
      <c r="AC451" s="1">
        <f>(Table2[[#This Row],[Close Price]]/Table2[[#This Row],[Day Low]])-1</f>
        <v>1.2379182156133872E-2</v>
      </c>
      <c r="AD451" s="1">
        <f>(Table2[[#This Row],[Day High]]/Table2[[#This Row],[Close Price]])-1</f>
        <v>3.1836374986229821E-2</v>
      </c>
      <c r="AE451" s="1">
        <f>(Table2[[#This Row],[Close Price]]/Table2[[#This Row],[Current Week Low]])-1</f>
        <v>1.683966843402307E-2</v>
      </c>
      <c r="AF451" s="1">
        <f>(Table2[[#This Row],[Current Week High]]/Table2[[#This Row],[Close Price]])-1</f>
        <v>4.197113795762486E-2</v>
      </c>
      <c r="AG451" s="1">
        <f>(Table2[[#This Row],[Close Price]]/Table2[[#This Row],[Current Month Low]])-1</f>
        <v>1.683966843402307E-2</v>
      </c>
      <c r="AH451" s="1">
        <f>(Table2[[#This Row],[Current Month High]]/Table2[[#This Row],[Close Price]])-1</f>
        <v>4.197113795762486E-2</v>
      </c>
      <c r="AI451">
        <v>33.878015642786302</v>
      </c>
      <c r="AJ451">
        <v>41.543659043658998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-0.13</v>
      </c>
      <c r="AM451" t="s">
        <v>3174</v>
      </c>
      <c r="AN451">
        <v>-10.66</v>
      </c>
      <c r="AO451" t="s">
        <v>3174</v>
      </c>
      <c r="AP451">
        <v>8.5386020831944007E-2</v>
      </c>
      <c r="AQ451">
        <f>(Table2[[#This Row],[Sharpe Ratio]]-AVERAGE(Table2[Sharpe Ratio]))/_xlfn.STDEV.P(Table2[Sharpe Ratio])</f>
        <v>0.25882210569408037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462</v>
      </c>
      <c r="AT451">
        <f>_xlfn.RANK.AVG(Table2[[#This Row],[6M Return vs Nifty Z-Score]],Table2[6M Return vs Nifty Z-Score])</f>
        <v>558</v>
      </c>
      <c r="AU451">
        <f>_xlfn.RANK.AVG(Table2[[#This Row],[Sharpe Ratio Z-Score]],Table2[Sharpe Ratio Z-Score])</f>
        <v>268</v>
      </c>
      <c r="AV451">
        <f>(Table2[[#This Row],[Rank 1Y]]+Table2[[#This Row],[Rank 6M]]+Table2[[#This Row],[Rank Sharpe]])/3</f>
        <v>429.33333333333331</v>
      </c>
    </row>
    <row r="452" spans="1:48" x14ac:dyDescent="0.3">
      <c r="A452" t="s">
        <v>519</v>
      </c>
      <c r="B452" t="s">
        <v>520</v>
      </c>
      <c r="C452" t="s">
        <v>3129</v>
      </c>
      <c r="D452" t="s">
        <v>51</v>
      </c>
      <c r="E452">
        <v>40390.217557440003</v>
      </c>
      <c r="F452">
        <v>327.2</v>
      </c>
      <c r="G452">
        <v>-15.565055632076801</v>
      </c>
      <c r="H452">
        <f>(Table2[[#This Row],[1Y Return vs Nifty]]-AVERAGE(Table2[1Y Return vs Nifty]))/_xlfn.STDEV.P(Table2[1Y Return vs Nifty])</f>
        <v>-0.68377370009915706</v>
      </c>
      <c r="I452">
        <v>8.2608915274175807</v>
      </c>
      <c r="J452">
        <f>(Table2[[#This Row],[1M Return vs Nifty]]-AVERAGE(Table2[1M Return vs Nifty]))/_xlfn.STDEV.P(Table2[1M Return vs Nifty])</f>
        <v>0.54900947872079742</v>
      </c>
      <c r="K452">
        <v>4.5486526339336404</v>
      </c>
      <c r="L452">
        <f>(Table2[[#This Row],[6M Return vs Nifty]]-AVERAGE(Table2[6M Return vs Nifty]))/_xlfn.STDEV.P(Table2[6M Return vs Nifty])</f>
        <v>-0.27071011727125366</v>
      </c>
      <c r="M452">
        <v>6.1463068344988896</v>
      </c>
      <c r="N452">
        <f>(Table2[[#This Row],[1W Return vs Nifty]]-AVERAGE(Table2[1W Return vs Nifty]))/_xlfn.STDEV.P(Table2[1W Return vs Nifty])</f>
        <v>0.68358453225285498</v>
      </c>
      <c r="O452">
        <v>314.04000000000002</v>
      </c>
      <c r="P452">
        <v>304.46177861540701</v>
      </c>
      <c r="Q452">
        <v>288.48859024150403</v>
      </c>
      <c r="R452">
        <v>68.645259884488198</v>
      </c>
      <c r="S452" s="1">
        <f>(Table2[[#This Row],[Close Price]]-Table2[[#This Row],[20D EMA]])/Table2[[#This Row],[20D EMA]]</f>
        <v>4.1905489746529002E-2</v>
      </c>
      <c r="T452" s="1">
        <f>(Table2[[#This Row],[Close Price]]-Table2[[#This Row],[50D EMA]])/Table2[[#This Row],[50D EMA]]</f>
        <v>7.4683336240098833E-2</v>
      </c>
      <c r="U452" s="1">
        <f>(Table2[[#This Row],[Close Price]]-Table2[[#This Row],[200D EMA]])/Table2[[#This Row],[200D EMA]]</f>
        <v>0.13418696984199363</v>
      </c>
      <c r="V452">
        <v>1.2752792299175799</v>
      </c>
      <c r="W452">
        <v>323.75</v>
      </c>
      <c r="X452">
        <v>332.4</v>
      </c>
      <c r="Y452">
        <v>315.7</v>
      </c>
      <c r="Z452">
        <v>333.45</v>
      </c>
      <c r="AA452">
        <v>315.7</v>
      </c>
      <c r="AB452">
        <v>333.45</v>
      </c>
      <c r="AC452" s="1">
        <f>(Table2[[#This Row],[Close Price]]/Table2[[#This Row],[Day Low]])-1</f>
        <v>1.0656370656370706E-2</v>
      </c>
      <c r="AD452" s="1">
        <f>(Table2[[#This Row],[Day High]]/Table2[[#This Row],[Close Price]])-1</f>
        <v>1.5892420537897189E-2</v>
      </c>
      <c r="AE452" s="1">
        <f>(Table2[[#This Row],[Close Price]]/Table2[[#This Row],[Current Week Low]])-1</f>
        <v>3.6426987646499764E-2</v>
      </c>
      <c r="AF452" s="1">
        <f>(Table2[[#This Row],[Current Week High]]/Table2[[#This Row],[Close Price]])-1</f>
        <v>1.9101466992665017E-2</v>
      </c>
      <c r="AG452" s="1">
        <f>(Table2[[#This Row],[Close Price]]/Table2[[#This Row],[Current Month Low]])-1</f>
        <v>3.6426987646499764E-2</v>
      </c>
      <c r="AH452" s="1">
        <f>(Table2[[#This Row],[Current Month High]]/Table2[[#This Row],[Close Price]])-1</f>
        <v>1.9101466992665017E-2</v>
      </c>
      <c r="AI452">
        <v>1.9101466992664999</v>
      </c>
      <c r="AJ452">
        <v>37.855487676427202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0.04</v>
      </c>
      <c r="AM452" t="s">
        <v>3176</v>
      </c>
      <c r="AN452">
        <v>6.32</v>
      </c>
      <c r="AO452" t="s">
        <v>3176</v>
      </c>
      <c r="AP452">
        <v>7.4054168002880005E-2</v>
      </c>
      <c r="AQ452">
        <f>(Table2[[#This Row],[Sharpe Ratio]]-AVERAGE(Table2[Sharpe Ratio]))/_xlfn.STDEV.P(Table2[Sharpe Ratio])</f>
        <v>0.12697104004296905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0.40508123364621079</v>
      </c>
      <c r="AS452">
        <f>_xlfn.RANK.AVG(Table2[[#This Row],[1Y Return vs Nifty Z-Score]],Table2[1Y Return vs Nifty Z-Score])</f>
        <v>564</v>
      </c>
      <c r="AT452">
        <f>_xlfn.RANK.AVG(Table2[[#This Row],[6M Return vs Nifty Z-Score]],Table2[6M Return vs Nifty Z-Score])</f>
        <v>410</v>
      </c>
      <c r="AU452">
        <f>_xlfn.RANK.AVG(Table2[[#This Row],[Sharpe Ratio Z-Score]],Table2[Sharpe Ratio Z-Score])</f>
        <v>315</v>
      </c>
      <c r="AV452">
        <f>(Table2[[#This Row],[Rank 1Y]]+Table2[[#This Row],[Rank 6M]]+Table2[[#This Row],[Rank Sharpe]])/3</f>
        <v>429.66666666666669</v>
      </c>
    </row>
    <row r="453" spans="1:48" x14ac:dyDescent="0.3">
      <c r="A453" t="s">
        <v>171</v>
      </c>
      <c r="B453" t="s">
        <v>172</v>
      </c>
      <c r="C453" t="s">
        <v>3128</v>
      </c>
      <c r="D453" t="s">
        <v>21</v>
      </c>
      <c r="E453">
        <v>158788.32296024999</v>
      </c>
      <c r="F453">
        <v>1623.25</v>
      </c>
      <c r="G453">
        <v>4.5450279371530904</v>
      </c>
      <c r="H453">
        <f>(Table2[[#This Row],[1Y Return vs Nifty]]-AVERAGE(Table2[1Y Return vs Nifty]))/_xlfn.STDEV.P(Table2[1Y Return vs Nifty])</f>
        <v>-0.34324334924996291</v>
      </c>
      <c r="I453">
        <v>8.1073908091581099</v>
      </c>
      <c r="J453">
        <f>(Table2[[#This Row],[1M Return vs Nifty]]-AVERAGE(Table2[1M Return vs Nifty]))/_xlfn.STDEV.P(Table2[1M Return vs Nifty])</f>
        <v>0.53575282474185448</v>
      </c>
      <c r="K453">
        <v>17.1328607386193</v>
      </c>
      <c r="L453">
        <f>(Table2[[#This Row],[6M Return vs Nifty]]-AVERAGE(Table2[6M Return vs Nifty]))/_xlfn.STDEV.P(Table2[6M Return vs Nifty])</f>
        <v>0.13855019518405703</v>
      </c>
      <c r="M453">
        <v>1.07736719126195</v>
      </c>
      <c r="N453">
        <f>(Table2[[#This Row],[1W Return vs Nifty]]-AVERAGE(Table2[1W Return vs Nifty]))/_xlfn.STDEV.P(Table2[1W Return vs Nifty])</f>
        <v>-0.26389927367314037</v>
      </c>
      <c r="O453">
        <v>1604.12</v>
      </c>
      <c r="P453">
        <v>1535.85821508565</v>
      </c>
      <c r="Q453">
        <v>1372.7089117109999</v>
      </c>
      <c r="R453">
        <v>52.320234262750603</v>
      </c>
      <c r="S453" s="1">
        <f>(Table2[[#This Row],[Close Price]]-Table2[[#This Row],[20D EMA]])/Table2[[#This Row],[20D EMA]]</f>
        <v>1.1925541730045203E-2</v>
      </c>
      <c r="T453" s="1">
        <f>(Table2[[#This Row],[Close Price]]-Table2[[#This Row],[50D EMA]])/Table2[[#This Row],[50D EMA]]</f>
        <v>5.6900945709676971E-2</v>
      </c>
      <c r="U453" s="1">
        <f>(Table2[[#This Row],[Close Price]]-Table2[[#This Row],[200D EMA]])/Table2[[#This Row],[200D EMA]]</f>
        <v>0.18251581682872264</v>
      </c>
      <c r="V453">
        <v>0.76136994007952596</v>
      </c>
      <c r="W453">
        <v>1613.95</v>
      </c>
      <c r="X453">
        <v>1651.2</v>
      </c>
      <c r="Y453">
        <v>1608.9</v>
      </c>
      <c r="Z453">
        <v>1662</v>
      </c>
      <c r="AA453">
        <v>1608.9</v>
      </c>
      <c r="AB453">
        <v>1662</v>
      </c>
      <c r="AC453" s="1">
        <f>(Table2[[#This Row],[Close Price]]/Table2[[#This Row],[Day Low]])-1</f>
        <v>5.7622602930698097E-3</v>
      </c>
      <c r="AD453" s="1">
        <f>(Table2[[#This Row],[Day High]]/Table2[[#This Row],[Close Price]])-1</f>
        <v>1.7218543046357615E-2</v>
      </c>
      <c r="AE453" s="1">
        <f>(Table2[[#This Row],[Close Price]]/Table2[[#This Row],[Current Week Low]])-1</f>
        <v>8.9191372987755813E-3</v>
      </c>
      <c r="AF453" s="1">
        <f>(Table2[[#This Row],[Current Week High]]/Table2[[#This Row],[Close Price]])-1</f>
        <v>2.3871862005236499E-2</v>
      </c>
      <c r="AG453" s="1">
        <f>(Table2[[#This Row],[Close Price]]/Table2[[#This Row],[Current Month Low]])-1</f>
        <v>8.9191372987755813E-3</v>
      </c>
      <c r="AH453" s="1">
        <f>(Table2[[#This Row],[Current Month High]]/Table2[[#This Row],[Close Price]])-1</f>
        <v>2.3871862005236499E-2</v>
      </c>
      <c r="AI453">
        <v>2.57200061604805</v>
      </c>
      <c r="AJ453">
        <v>47.816782771023902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-0.03</v>
      </c>
      <c r="AM453" t="s">
        <v>3174</v>
      </c>
      <c r="AN453">
        <v>1.1599999999999999</v>
      </c>
      <c r="AO453" t="s">
        <v>3176</v>
      </c>
      <c r="AP453">
        <v>-1.4326167604495E-2</v>
      </c>
      <c r="AQ453">
        <f>(Table2[[#This Row],[Sharpe Ratio]]-AVERAGE(Table2[Sharpe Ratio]))/_xlfn.STDEV.P(Table2[Sharpe Ratio])</f>
        <v>-0.90137283348029673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-0.83421243647748844</v>
      </c>
      <c r="AS453">
        <f>_xlfn.RANK.AVG(Table2[[#This Row],[1Y Return vs Nifty Z-Score]],Table2[1Y Return vs Nifty Z-Score])</f>
        <v>406</v>
      </c>
      <c r="AT453">
        <f>_xlfn.RANK.AVG(Table2[[#This Row],[6M Return vs Nifty Z-Score]],Table2[6M Return vs Nifty Z-Score])</f>
        <v>282</v>
      </c>
      <c r="AU453">
        <f>_xlfn.RANK.AVG(Table2[[#This Row],[Sharpe Ratio Z-Score]],Table2[Sharpe Ratio Z-Score])</f>
        <v>602</v>
      </c>
      <c r="AV453">
        <f>(Table2[[#This Row],[Rank 1Y]]+Table2[[#This Row],[Rank 6M]]+Table2[[#This Row],[Rank Sharpe]])/3</f>
        <v>430</v>
      </c>
    </row>
    <row r="454" spans="1:48" x14ac:dyDescent="0.3">
      <c r="A454" t="s">
        <v>953</v>
      </c>
      <c r="B454" t="s">
        <v>954</v>
      </c>
      <c r="C454" t="s">
        <v>3132</v>
      </c>
      <c r="D454" t="s">
        <v>46</v>
      </c>
      <c r="E454">
        <v>15764.1761904</v>
      </c>
      <c r="F454">
        <v>1630.4</v>
      </c>
      <c r="G454">
        <v>6.0405766851687297E-2</v>
      </c>
      <c r="H454">
        <f>(Table2[[#This Row],[1Y Return vs Nifty]]-AVERAGE(Table2[1Y Return vs Nifty]))/_xlfn.STDEV.P(Table2[1Y Return vs Nifty])</f>
        <v>-0.41918286266976185</v>
      </c>
      <c r="I454">
        <v>-6.1564419711621197</v>
      </c>
      <c r="J454">
        <f>(Table2[[#This Row],[1M Return vs Nifty]]-AVERAGE(Table2[1M Return vs Nifty]))/_xlfn.STDEV.P(Table2[1M Return vs Nifty])</f>
        <v>-0.696102620146548</v>
      </c>
      <c r="K454">
        <v>22.8500036695348</v>
      </c>
      <c r="L454">
        <f>(Table2[[#This Row],[6M Return vs Nifty]]-AVERAGE(Table2[6M Return vs Nifty]))/_xlfn.STDEV.P(Table2[6M Return vs Nifty])</f>
        <v>0.32448161675574394</v>
      </c>
      <c r="M454">
        <v>7.4221932473883401</v>
      </c>
      <c r="N454">
        <f>(Table2[[#This Row],[1W Return vs Nifty]]-AVERAGE(Table2[1W Return vs Nifty]))/_xlfn.STDEV.P(Table2[1W Return vs Nifty])</f>
        <v>0.9220726184202791</v>
      </c>
      <c r="O454">
        <v>1591.51</v>
      </c>
      <c r="P454">
        <v>1613.13852106328</v>
      </c>
      <c r="Q454">
        <v>1464.76000481906</v>
      </c>
      <c r="R454">
        <v>67.542750612348499</v>
      </c>
      <c r="S454" s="1">
        <f>(Table2[[#This Row],[Close Price]]-Table2[[#This Row],[20D EMA]])/Table2[[#This Row],[20D EMA]]</f>
        <v>2.443591306369429E-2</v>
      </c>
      <c r="T454" s="1">
        <f>(Table2[[#This Row],[Close Price]]-Table2[[#This Row],[50D EMA]])/Table2[[#This Row],[50D EMA]]</f>
        <v>1.0700555910934672E-2</v>
      </c>
      <c r="U454" s="1">
        <f>(Table2[[#This Row],[Close Price]]-Table2[[#This Row],[200D EMA]])/Table2[[#This Row],[200D EMA]]</f>
        <v>0.11308336835794572</v>
      </c>
      <c r="V454">
        <v>0.84752890569136696</v>
      </c>
      <c r="W454">
        <v>1597.35</v>
      </c>
      <c r="X454">
        <v>1658.65</v>
      </c>
      <c r="Y454">
        <v>1542.3</v>
      </c>
      <c r="Z454">
        <v>1658.65</v>
      </c>
      <c r="AA454">
        <v>1542.3</v>
      </c>
      <c r="AB454">
        <v>1658.65</v>
      </c>
      <c r="AC454" s="1">
        <f>(Table2[[#This Row],[Close Price]]/Table2[[#This Row],[Day Low]])-1</f>
        <v>2.0690518671549807E-2</v>
      </c>
      <c r="AD454" s="1">
        <f>(Table2[[#This Row],[Day High]]/Table2[[#This Row],[Close Price]])-1</f>
        <v>1.7327036310107902E-2</v>
      </c>
      <c r="AE454" s="1">
        <f>(Table2[[#This Row],[Close Price]]/Table2[[#This Row],[Current Week Low]])-1</f>
        <v>5.7122479413862504E-2</v>
      </c>
      <c r="AF454" s="1">
        <f>(Table2[[#This Row],[Current Week High]]/Table2[[#This Row],[Close Price]])-1</f>
        <v>1.7327036310107902E-2</v>
      </c>
      <c r="AG454" s="1">
        <f>(Table2[[#This Row],[Close Price]]/Table2[[#This Row],[Current Month Low]])-1</f>
        <v>5.7122479413862504E-2</v>
      </c>
      <c r="AH454" s="1">
        <f>(Table2[[#This Row],[Current Month High]]/Table2[[#This Row],[Close Price]])-1</f>
        <v>1.7327036310107902E-2</v>
      </c>
      <c r="AI454">
        <v>14.0824337585868</v>
      </c>
      <c r="AJ454">
        <v>59.071174203619599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-0.08</v>
      </c>
      <c r="AM454" t="s">
        <v>3174</v>
      </c>
      <c r="AN454">
        <v>4.1500000000000004</v>
      </c>
      <c r="AO454" t="s">
        <v>3176</v>
      </c>
      <c r="AP454">
        <v>-2.1897710335213001E-2</v>
      </c>
      <c r="AQ454">
        <f>(Table2[[#This Row],[Sharpe Ratio]]-AVERAGE(Table2[Sharpe Ratio]))/_xlfn.STDEV.P(Table2[Sharpe Ratio])</f>
        <v>-0.98947104590215307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442</v>
      </c>
      <c r="AT454">
        <f>_xlfn.RANK.AVG(Table2[[#This Row],[6M Return vs Nifty Z-Score]],Table2[6M Return vs Nifty Z-Score])</f>
        <v>231</v>
      </c>
      <c r="AU454">
        <f>_xlfn.RANK.AVG(Table2[[#This Row],[Sharpe Ratio Z-Score]],Table2[Sharpe Ratio Z-Score])</f>
        <v>618</v>
      </c>
      <c r="AV454">
        <f>(Table2[[#This Row],[Rank 1Y]]+Table2[[#This Row],[Rank 6M]]+Table2[[#This Row],[Rank Sharpe]])/3</f>
        <v>430.33333333333331</v>
      </c>
    </row>
    <row r="455" spans="1:48" x14ac:dyDescent="0.3">
      <c r="A455" t="s">
        <v>186</v>
      </c>
      <c r="B455" t="s">
        <v>187</v>
      </c>
      <c r="C455" t="s">
        <v>3131</v>
      </c>
      <c r="D455" t="s">
        <v>118</v>
      </c>
      <c r="E455">
        <v>140752.59310907999</v>
      </c>
      <c r="F455">
        <v>5843.55</v>
      </c>
      <c r="G455">
        <v>1.1661630335972599</v>
      </c>
      <c r="H455">
        <f>(Table2[[#This Row],[1Y Return vs Nifty]]-AVERAGE(Table2[1Y Return vs Nifty]))/_xlfn.STDEV.P(Table2[1Y Return vs Nifty])</f>
        <v>-0.40045872814776212</v>
      </c>
      <c r="I455">
        <v>-1.1336312503714701</v>
      </c>
      <c r="J455">
        <f>(Table2[[#This Row],[1M Return vs Nifty]]-AVERAGE(Table2[1M Return vs Nifty]))/_xlfn.STDEV.P(Table2[1M Return vs Nifty])</f>
        <v>-0.26232182431539458</v>
      </c>
      <c r="K455">
        <v>9.1449390905545904</v>
      </c>
      <c r="L455">
        <f>(Table2[[#This Row],[6M Return vs Nifty]]-AVERAGE(Table2[6M Return vs Nifty]))/_xlfn.STDEV.P(Table2[6M Return vs Nifty])</f>
        <v>-0.12123089571655019</v>
      </c>
      <c r="M455">
        <v>1.2725502585766499</v>
      </c>
      <c r="N455">
        <f>(Table2[[#This Row],[1W Return vs Nifty]]-AVERAGE(Table2[1W Return vs Nifty]))/_xlfn.STDEV.P(Table2[1W Return vs Nifty])</f>
        <v>-0.2274157468435436</v>
      </c>
      <c r="O455">
        <v>5817.49</v>
      </c>
      <c r="P455">
        <v>5709.1258404418904</v>
      </c>
      <c r="Q455">
        <v>5267.6452807483302</v>
      </c>
      <c r="R455">
        <v>51.732023431515799</v>
      </c>
      <c r="S455" s="1">
        <f>(Table2[[#This Row],[Close Price]]-Table2[[#This Row],[20D EMA]])/Table2[[#This Row],[20D EMA]]</f>
        <v>4.4795951518610952E-3</v>
      </c>
      <c r="T455" s="1">
        <f>(Table2[[#This Row],[Close Price]]-Table2[[#This Row],[50D EMA]])/Table2[[#This Row],[50D EMA]]</f>
        <v>2.354548897939605E-2</v>
      </c>
      <c r="U455" s="1">
        <f>(Table2[[#This Row],[Close Price]]-Table2[[#This Row],[200D EMA]])/Table2[[#This Row],[200D EMA]]</f>
        <v>0.10932868265758701</v>
      </c>
      <c r="V455">
        <v>0.86954879853700695</v>
      </c>
      <c r="W455">
        <v>5827.1</v>
      </c>
      <c r="X455">
        <v>5884.8</v>
      </c>
      <c r="Y455">
        <v>5827.1</v>
      </c>
      <c r="Z455">
        <v>5944</v>
      </c>
      <c r="AA455">
        <v>5827.1</v>
      </c>
      <c r="AB455">
        <v>5944</v>
      </c>
      <c r="AC455" s="1">
        <f>(Table2[[#This Row],[Close Price]]/Table2[[#This Row],[Day Low]])-1</f>
        <v>2.8230165948757158E-3</v>
      </c>
      <c r="AD455" s="1">
        <f>(Table2[[#This Row],[Day High]]/Table2[[#This Row],[Close Price]])-1</f>
        <v>7.059065123084407E-3</v>
      </c>
      <c r="AE455" s="1">
        <f>(Table2[[#This Row],[Close Price]]/Table2[[#This Row],[Current Week Low]])-1</f>
        <v>2.8230165948757158E-3</v>
      </c>
      <c r="AF455" s="1">
        <f>(Table2[[#This Row],[Current Week High]]/Table2[[#This Row],[Close Price]])-1</f>
        <v>1.7189893130032274E-2</v>
      </c>
      <c r="AG455" s="1">
        <f>(Table2[[#This Row],[Close Price]]/Table2[[#This Row],[Current Month Low]])-1</f>
        <v>2.8230165948757158E-3</v>
      </c>
      <c r="AH455" s="1">
        <f>(Table2[[#This Row],[Current Month High]]/Table2[[#This Row],[Close Price]])-1</f>
        <v>1.7189893130032274E-2</v>
      </c>
      <c r="AI455">
        <v>2.7628753069623699</v>
      </c>
      <c r="AJ455">
        <v>34.405547760885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-0.02</v>
      </c>
      <c r="AM455" t="s">
        <v>3174</v>
      </c>
      <c r="AN455">
        <v>0.11</v>
      </c>
      <c r="AO455" t="s">
        <v>3176</v>
      </c>
      <c r="AP455">
        <v>1.1283861547588E-2</v>
      </c>
      <c r="AQ455">
        <f>(Table2[[#This Row],[Sharpe Ratio]]-AVERAGE(Table2[Sharpe Ratio]))/_xlfn.STDEV.P(Table2[Sharpe Ratio])</f>
        <v>-0.6033889392315499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-1.6148161342548004</v>
      </c>
      <c r="AS455">
        <f>_xlfn.RANK.AVG(Table2[[#This Row],[1Y Return vs Nifty Z-Score]],Table2[1Y Return vs Nifty Z-Score])</f>
        <v>431</v>
      </c>
      <c r="AT455">
        <f>_xlfn.RANK.AVG(Table2[[#This Row],[6M Return vs Nifty Z-Score]],Table2[6M Return vs Nifty Z-Score])</f>
        <v>367</v>
      </c>
      <c r="AU455">
        <f>_xlfn.RANK.AVG(Table2[[#This Row],[Sharpe Ratio Z-Score]],Table2[Sharpe Ratio Z-Score])</f>
        <v>496</v>
      </c>
      <c r="AV455">
        <f>(Table2[[#This Row],[Rank 1Y]]+Table2[[#This Row],[Rank 6M]]+Table2[[#This Row],[Rank Sharpe]])/3</f>
        <v>431.33333333333331</v>
      </c>
    </row>
    <row r="456" spans="1:48" x14ac:dyDescent="0.3">
      <c r="A456" t="s">
        <v>2026</v>
      </c>
      <c r="B456" t="s">
        <v>2027</v>
      </c>
      <c r="C456" t="s">
        <v>3131</v>
      </c>
      <c r="D456" t="s">
        <v>514</v>
      </c>
      <c r="E456">
        <v>3293.4597506</v>
      </c>
      <c r="F456">
        <v>453.1</v>
      </c>
      <c r="G456">
        <v>-17.029076394979199</v>
      </c>
      <c r="H456">
        <f>(Table2[[#This Row],[1Y Return vs Nifty]]-AVERAGE(Table2[1Y Return vs Nifty]))/_xlfn.STDEV.P(Table2[1Y Return vs Nifty])</f>
        <v>-0.70856442273963738</v>
      </c>
      <c r="I456">
        <v>11.0410075868413</v>
      </c>
      <c r="J456">
        <f>(Table2[[#This Row],[1M Return vs Nifty]]-AVERAGE(Table2[1M Return vs Nifty]))/_xlfn.STDEV.P(Table2[1M Return vs Nifty])</f>
        <v>0.78910631369967121</v>
      </c>
      <c r="K456">
        <v>21.517587991327801</v>
      </c>
      <c r="L456">
        <f>(Table2[[#This Row],[6M Return vs Nifty]]-AVERAGE(Table2[6M Return vs Nifty]))/_xlfn.STDEV.P(Table2[6M Return vs Nifty])</f>
        <v>0.28114914384627976</v>
      </c>
      <c r="M456">
        <v>3.6950345196983498</v>
      </c>
      <c r="N456">
        <f>(Table2[[#This Row],[1W Return vs Nifty]]-AVERAGE(Table2[1W Return vs Nifty]))/_xlfn.STDEV.P(Table2[1W Return vs Nifty])</f>
        <v>0.22539386800081343</v>
      </c>
      <c r="O456">
        <v>454.62</v>
      </c>
      <c r="P456">
        <v>426.65135374197399</v>
      </c>
      <c r="Q456">
        <v>376.41320419678101</v>
      </c>
      <c r="R456">
        <v>45.324091300527201</v>
      </c>
      <c r="S456" s="1">
        <f>(Table2[[#This Row],[Close Price]]-Table2[[#This Row],[20D EMA]])/Table2[[#This Row],[20D EMA]]</f>
        <v>-3.3434516739254362E-3</v>
      </c>
      <c r="T456" s="1">
        <f>(Table2[[#This Row],[Close Price]]-Table2[[#This Row],[50D EMA]])/Table2[[#This Row],[50D EMA]]</f>
        <v>6.1991239512206919E-2</v>
      </c>
      <c r="U456" s="1">
        <f>(Table2[[#This Row],[Close Price]]-Table2[[#This Row],[200D EMA]])/Table2[[#This Row],[200D EMA]]</f>
        <v>0.20373035522720065</v>
      </c>
      <c r="V456">
        <v>0.44530923134589601</v>
      </c>
      <c r="W456">
        <v>451.2</v>
      </c>
      <c r="X456">
        <v>472.25</v>
      </c>
      <c r="Y456">
        <v>440</v>
      </c>
      <c r="Z456">
        <v>478</v>
      </c>
      <c r="AA456">
        <v>440</v>
      </c>
      <c r="AB456">
        <v>478</v>
      </c>
      <c r="AC456" s="1">
        <f>(Table2[[#This Row],[Close Price]]/Table2[[#This Row],[Day Low]])-1</f>
        <v>4.2109929078015806E-3</v>
      </c>
      <c r="AD456" s="1">
        <f>(Table2[[#This Row],[Day High]]/Table2[[#This Row],[Close Price]])-1</f>
        <v>4.2264400794526535E-2</v>
      </c>
      <c r="AE456" s="1">
        <f>(Table2[[#This Row],[Close Price]]/Table2[[#This Row],[Current Week Low]])-1</f>
        <v>2.9772727272727284E-2</v>
      </c>
      <c r="AF456" s="1">
        <f>(Table2[[#This Row],[Current Week High]]/Table2[[#This Row],[Close Price]])-1</f>
        <v>5.4954756124475868E-2</v>
      </c>
      <c r="AG456" s="1">
        <f>(Table2[[#This Row],[Close Price]]/Table2[[#This Row],[Current Month Low]])-1</f>
        <v>2.9772727272727284E-2</v>
      </c>
      <c r="AH456" s="1">
        <f>(Table2[[#This Row],[Current Month High]]/Table2[[#This Row],[Close Price]])-1</f>
        <v>5.4954756124475868E-2</v>
      </c>
      <c r="AI456">
        <v>11.454425071728</v>
      </c>
      <c r="AJ456">
        <v>53.5671920013557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0.33</v>
      </c>
      <c r="AM456" t="s">
        <v>3176</v>
      </c>
      <c r="AN456">
        <v>-3.79</v>
      </c>
      <c r="AO456" t="s">
        <v>3174</v>
      </c>
      <c r="AP456">
        <v>1.6105280367099999E-2</v>
      </c>
      <c r="AQ456">
        <f>(Table2[[#This Row],[Sharpe Ratio]]-AVERAGE(Table2[Sharpe Ratio]))/_xlfn.STDEV.P(Table2[Sharpe Ratio])</f>
        <v>-0.54728962176843299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3.9795281038694036E-2</v>
      </c>
      <c r="AS456">
        <f>_xlfn.RANK.AVG(Table2[[#This Row],[1Y Return vs Nifty Z-Score]],Table2[1Y Return vs Nifty Z-Score])</f>
        <v>571</v>
      </c>
      <c r="AT456">
        <f>_xlfn.RANK.AVG(Table2[[#This Row],[6M Return vs Nifty Z-Score]],Table2[6M Return vs Nifty Z-Score])</f>
        <v>238</v>
      </c>
      <c r="AU456">
        <f>_xlfn.RANK.AVG(Table2[[#This Row],[Sharpe Ratio Z-Score]],Table2[Sharpe Ratio Z-Score])</f>
        <v>485</v>
      </c>
      <c r="AV456">
        <f>(Table2[[#This Row],[Rank 1Y]]+Table2[[#This Row],[Rank 6M]]+Table2[[#This Row],[Rank Sharpe]])/3</f>
        <v>431.33333333333331</v>
      </c>
    </row>
    <row r="457" spans="1:48" x14ac:dyDescent="0.3">
      <c r="A457" t="s">
        <v>1441</v>
      </c>
      <c r="B457" t="s">
        <v>1442</v>
      </c>
      <c r="C457" t="s">
        <v>3147</v>
      </c>
      <c r="D457" t="s">
        <v>693</v>
      </c>
      <c r="E457">
        <v>7558.73258928</v>
      </c>
      <c r="F457">
        <v>446.2</v>
      </c>
      <c r="G457">
        <v>-14.614686323328201</v>
      </c>
      <c r="H457">
        <f>(Table2[[#This Row],[1Y Return vs Nifty]]-AVERAGE(Table2[1Y Return vs Nifty]))/_xlfn.STDEV.P(Table2[1Y Return vs Nifty])</f>
        <v>-0.6676807985937826</v>
      </c>
      <c r="I457">
        <v>-6.1460699601661704</v>
      </c>
      <c r="J457">
        <f>(Table2[[#This Row],[1M Return vs Nifty]]-AVERAGE(Table2[1M Return vs Nifty]))/_xlfn.STDEV.P(Table2[1M Return vs Nifty])</f>
        <v>-0.69520687084714294</v>
      </c>
      <c r="K457">
        <v>8.4845066562492395</v>
      </c>
      <c r="L457">
        <f>(Table2[[#This Row],[6M Return vs Nifty]]-AVERAGE(Table2[6M Return vs Nifty]))/_xlfn.STDEV.P(Table2[6M Return vs Nifty])</f>
        <v>-0.14270930597255896</v>
      </c>
      <c r="M457">
        <v>-3.8691199817155698E-3</v>
      </c>
      <c r="N457">
        <f>(Table2[[#This Row],[1W Return vs Nifty]]-AVERAGE(Table2[1W Return vs Nifty]))/_xlfn.STDEV.P(Table2[1W Return vs Nifty])</f>
        <v>-0.46600345470227833</v>
      </c>
      <c r="O457">
        <v>475</v>
      </c>
      <c r="P457">
        <v>483.27284831529801</v>
      </c>
      <c r="Q457">
        <v>434.59421927667802</v>
      </c>
      <c r="R457">
        <v>26.429059267567599</v>
      </c>
      <c r="S457" s="1">
        <f>(Table2[[#This Row],[Close Price]]-Table2[[#This Row],[20D EMA]])/Table2[[#This Row],[20D EMA]]</f>
        <v>-6.0631578947368446E-2</v>
      </c>
      <c r="T457" s="1">
        <f>(Table2[[#This Row],[Close Price]]-Table2[[#This Row],[50D EMA]])/Table2[[#This Row],[50D EMA]]</f>
        <v>-7.671204464421072E-2</v>
      </c>
      <c r="U457" s="1">
        <f>(Table2[[#This Row],[Close Price]]-Table2[[#This Row],[200D EMA]])/Table2[[#This Row],[200D EMA]]</f>
        <v>2.6704866766608604E-2</v>
      </c>
      <c r="V457">
        <v>0.22471757278115001</v>
      </c>
      <c r="W457">
        <v>442.5</v>
      </c>
      <c r="X457">
        <v>466.75</v>
      </c>
      <c r="Y457">
        <v>442.5</v>
      </c>
      <c r="Z457">
        <v>478.45</v>
      </c>
      <c r="AA457">
        <v>442.5</v>
      </c>
      <c r="AB457">
        <v>478.45</v>
      </c>
      <c r="AC457" s="1">
        <f>(Table2[[#This Row],[Close Price]]/Table2[[#This Row],[Day Low]])-1</f>
        <v>8.361581920903971E-3</v>
      </c>
      <c r="AD457" s="1">
        <f>(Table2[[#This Row],[Day High]]/Table2[[#This Row],[Close Price]])-1</f>
        <v>4.6055580457194045E-2</v>
      </c>
      <c r="AE457" s="1">
        <f>(Table2[[#This Row],[Close Price]]/Table2[[#This Row],[Current Week Low]])-1</f>
        <v>8.361581920903971E-3</v>
      </c>
      <c r="AF457" s="1">
        <f>(Table2[[#This Row],[Current Week High]]/Table2[[#This Row],[Close Price]])-1</f>
        <v>7.2277005826983487E-2</v>
      </c>
      <c r="AG457" s="1">
        <f>(Table2[[#This Row],[Close Price]]/Table2[[#This Row],[Current Month Low]])-1</f>
        <v>8.361581920903971E-3</v>
      </c>
      <c r="AH457" s="1">
        <f>(Table2[[#This Row],[Current Month High]]/Table2[[#This Row],[Close Price]])-1</f>
        <v>7.2277005826983487E-2</v>
      </c>
      <c r="AI457">
        <v>43.153294486777199</v>
      </c>
      <c r="AJ457">
        <v>39.830774052021198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-0.17</v>
      </c>
      <c r="AM457" t="s">
        <v>3174</v>
      </c>
      <c r="AN457">
        <v>-6.67</v>
      </c>
      <c r="AO457" t="s">
        <v>3174</v>
      </c>
      <c r="AP457">
        <v>5.5546937148067001E-2</v>
      </c>
      <c r="AQ457">
        <f>(Table2[[#This Row],[Sharpe Ratio]]-AVERAGE(Table2[Sharpe Ratio]))/_xlfn.STDEV.P(Table2[Sharpe Ratio])</f>
        <v>-8.8368688355160915E-2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555</v>
      </c>
      <c r="AT457">
        <f>_xlfn.RANK.AVG(Table2[[#This Row],[6M Return vs Nifty Z-Score]],Table2[6M Return vs Nifty Z-Score])</f>
        <v>372</v>
      </c>
      <c r="AU457">
        <f>_xlfn.RANK.AVG(Table2[[#This Row],[Sharpe Ratio Z-Score]],Table2[Sharpe Ratio Z-Score])</f>
        <v>372</v>
      </c>
      <c r="AV457">
        <f>(Table2[[#This Row],[Rank 1Y]]+Table2[[#This Row],[Rank 6M]]+Table2[[#This Row],[Rank Sharpe]])/3</f>
        <v>433</v>
      </c>
    </row>
    <row r="458" spans="1:48" x14ac:dyDescent="0.3">
      <c r="A458" t="s">
        <v>47</v>
      </c>
      <c r="B458" t="s">
        <v>48</v>
      </c>
      <c r="C458" t="s">
        <v>3128</v>
      </c>
      <c r="D458" t="s">
        <v>21</v>
      </c>
      <c r="E458">
        <v>475224.05985689</v>
      </c>
      <c r="F458">
        <v>1756.1</v>
      </c>
      <c r="G458">
        <v>15.371293663591</v>
      </c>
      <c r="H458">
        <f>(Table2[[#This Row],[1Y Return vs Nifty]]-AVERAGE(Table2[1Y Return vs Nifty]))/_xlfn.STDEV.P(Table2[1Y Return vs Nifty])</f>
        <v>-0.15991879699144201</v>
      </c>
      <c r="I458">
        <v>10.472256531644501</v>
      </c>
      <c r="J458">
        <f>(Table2[[#This Row],[1M Return vs Nifty]]-AVERAGE(Table2[1M Return vs Nifty]))/_xlfn.STDEV.P(Table2[1M Return vs Nifty])</f>
        <v>0.73998774263111222</v>
      </c>
      <c r="K458">
        <v>-3.7757959791126599</v>
      </c>
      <c r="L458">
        <f>(Table2[[#This Row],[6M Return vs Nifty]]-AVERAGE(Table2[6M Return vs Nifty]))/_xlfn.STDEV.P(Table2[6M Return vs Nifty])</f>
        <v>-0.54143564978410041</v>
      </c>
      <c r="M458">
        <v>3.5462921615228402</v>
      </c>
      <c r="N458">
        <f>(Table2[[#This Row],[1W Return vs Nifty]]-AVERAGE(Table2[1W Return vs Nifty]))/_xlfn.STDEV.P(Table2[1W Return vs Nifty])</f>
        <v>0.19759101660672121</v>
      </c>
      <c r="O458">
        <v>1713.6</v>
      </c>
      <c r="P458">
        <v>1631.2456007299199</v>
      </c>
      <c r="Q458">
        <v>1491.9338819243701</v>
      </c>
      <c r="R458">
        <v>57.6186746672917</v>
      </c>
      <c r="S458" s="1">
        <f>(Table2[[#This Row],[Close Price]]-Table2[[#This Row],[20D EMA]])/Table2[[#This Row],[20D EMA]]</f>
        <v>2.4801587301587304E-2</v>
      </c>
      <c r="T458" s="1">
        <f>(Table2[[#This Row],[Close Price]]-Table2[[#This Row],[50D EMA]])/Table2[[#This Row],[50D EMA]]</f>
        <v>7.6539301754568662E-2</v>
      </c>
      <c r="U458" s="1">
        <f>(Table2[[#This Row],[Close Price]]-Table2[[#This Row],[200D EMA]])/Table2[[#This Row],[200D EMA]]</f>
        <v>0.17706288547780366</v>
      </c>
      <c r="V458">
        <v>0.99533468578473105</v>
      </c>
      <c r="W458">
        <v>1740.05</v>
      </c>
      <c r="X458">
        <v>1795.75</v>
      </c>
      <c r="Y458">
        <v>1740.05</v>
      </c>
      <c r="Z458">
        <v>1817.15</v>
      </c>
      <c r="AA458">
        <v>1740.05</v>
      </c>
      <c r="AB458">
        <v>1817.15</v>
      </c>
      <c r="AC458" s="1">
        <f>(Table2[[#This Row],[Close Price]]/Table2[[#This Row],[Day Low]])-1</f>
        <v>9.2238728772160439E-3</v>
      </c>
      <c r="AD458" s="1">
        <f>(Table2[[#This Row],[Day High]]/Table2[[#This Row],[Close Price]])-1</f>
        <v>2.2578440863276539E-2</v>
      </c>
      <c r="AE458" s="1">
        <f>(Table2[[#This Row],[Close Price]]/Table2[[#This Row],[Current Week Low]])-1</f>
        <v>9.2238728772160439E-3</v>
      </c>
      <c r="AF458" s="1">
        <f>(Table2[[#This Row],[Current Week High]]/Table2[[#This Row],[Close Price]])-1</f>
        <v>3.4764535049256917E-2</v>
      </c>
      <c r="AG458" s="1">
        <f>(Table2[[#This Row],[Close Price]]/Table2[[#This Row],[Current Month Low]])-1</f>
        <v>9.2238728772160439E-3</v>
      </c>
      <c r="AH458" s="1">
        <f>(Table2[[#This Row],[Current Month High]]/Table2[[#This Row],[Close Price]])-1</f>
        <v>3.4764535049256917E-2</v>
      </c>
      <c r="AI458">
        <v>3.4764535049256899</v>
      </c>
      <c r="AJ458">
        <v>45.306358859790599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</v>
      </c>
      <c r="AM458" t="s">
        <v>3175</v>
      </c>
      <c r="AN458">
        <v>4.7</v>
      </c>
      <c r="AO458" t="s">
        <v>3176</v>
      </c>
      <c r="AP458">
        <v>2.3447520838302E-2</v>
      </c>
      <c r="AQ458">
        <f>(Table2[[#This Row],[Sharpe Ratio]]-AVERAGE(Table2[Sharpe Ratio]))/_xlfn.STDEV.P(Table2[Sharpe Ratio])</f>
        <v>-0.46185944146184116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-0.22563512899955016</v>
      </c>
      <c r="AS458">
        <f>_xlfn.RANK.AVG(Table2[[#This Row],[1Y Return vs Nifty Z-Score]],Table2[1Y Return vs Nifty Z-Score])</f>
        <v>344</v>
      </c>
      <c r="AT458">
        <f>_xlfn.RANK.AVG(Table2[[#This Row],[6M Return vs Nifty Z-Score]],Table2[6M Return vs Nifty Z-Score])</f>
        <v>496</v>
      </c>
      <c r="AU458">
        <f>_xlfn.RANK.AVG(Table2[[#This Row],[Sharpe Ratio Z-Score]],Table2[Sharpe Ratio Z-Score])</f>
        <v>462</v>
      </c>
      <c r="AV458">
        <f>(Table2[[#This Row],[Rank 1Y]]+Table2[[#This Row],[Rank 6M]]+Table2[[#This Row],[Rank Sharpe]])/3</f>
        <v>434</v>
      </c>
    </row>
    <row r="459" spans="1:48" x14ac:dyDescent="0.3">
      <c r="A459" t="s">
        <v>1200</v>
      </c>
      <c r="B459" t="s">
        <v>1201</v>
      </c>
      <c r="C459" t="s">
        <v>3142</v>
      </c>
      <c r="D459" t="s">
        <v>141</v>
      </c>
      <c r="E459">
        <v>10089.227904867001</v>
      </c>
      <c r="F459">
        <v>187.37</v>
      </c>
      <c r="G459">
        <v>-2.3921269438161699</v>
      </c>
      <c r="H459">
        <f>(Table2[[#This Row],[1Y Return vs Nifty]]-AVERAGE(Table2[1Y Return vs Nifty]))/_xlfn.STDEV.P(Table2[1Y Return vs Nifty])</f>
        <v>-0.46071236808219673</v>
      </c>
      <c r="I459">
        <v>-9.1781454646873293</v>
      </c>
      <c r="J459">
        <f>(Table2[[#This Row],[1M Return vs Nifty]]-AVERAGE(Table2[1M Return vs Nifty]))/_xlfn.STDEV.P(Table2[1M Return vs Nifty])</f>
        <v>-0.95706346837473144</v>
      </c>
      <c r="K459">
        <v>-42.085832748720499</v>
      </c>
      <c r="L459">
        <f>(Table2[[#This Row],[6M Return vs Nifty]]-AVERAGE(Table2[6M Return vs Nifty]))/_xlfn.STDEV.P(Table2[6M Return vs Nifty])</f>
        <v>-1.7873446087011293</v>
      </c>
      <c r="M459">
        <v>-0.35170231547269698</v>
      </c>
      <c r="N459">
        <f>(Table2[[#This Row],[1W Return vs Nifty]]-AVERAGE(Table2[1W Return vs Nifty]))/_xlfn.STDEV.P(Table2[1W Return vs Nifty])</f>
        <v>-0.53102027145031527</v>
      </c>
      <c r="O459">
        <v>197.42</v>
      </c>
      <c r="P459">
        <v>200.984899806421</v>
      </c>
      <c r="Q459">
        <v>198.16945208156801</v>
      </c>
      <c r="R459">
        <v>26.6543328693195</v>
      </c>
      <c r="S459" s="1">
        <f>(Table2[[#This Row],[Close Price]]-Table2[[#This Row],[20D EMA]])/Table2[[#This Row],[20D EMA]]</f>
        <v>-5.0906696383345072E-2</v>
      </c>
      <c r="T459" s="1">
        <f>(Table2[[#This Row],[Close Price]]-Table2[[#This Row],[50D EMA]])/Table2[[#This Row],[50D EMA]]</f>
        <v>-6.7740908991343191E-2</v>
      </c>
      <c r="U459" s="1">
        <f>(Table2[[#This Row],[Close Price]]-Table2[[#This Row],[200D EMA]])/Table2[[#This Row],[200D EMA]]</f>
        <v>-5.4496048549010835E-2</v>
      </c>
      <c r="V459">
        <v>0.46376031898112002</v>
      </c>
      <c r="W459">
        <v>186.26</v>
      </c>
      <c r="X459">
        <v>193.49</v>
      </c>
      <c r="Y459">
        <v>186.26</v>
      </c>
      <c r="Z459">
        <v>197.33</v>
      </c>
      <c r="AA459">
        <v>186.26</v>
      </c>
      <c r="AB459">
        <v>197.33</v>
      </c>
      <c r="AC459" s="1">
        <f>(Table2[[#This Row],[Close Price]]/Table2[[#This Row],[Day Low]])-1</f>
        <v>5.9594115752175103E-3</v>
      </c>
      <c r="AD459" s="1">
        <f>(Table2[[#This Row],[Day High]]/Table2[[#This Row],[Close Price]])-1</f>
        <v>3.2662646101296877E-2</v>
      </c>
      <c r="AE459" s="1">
        <f>(Table2[[#This Row],[Close Price]]/Table2[[#This Row],[Current Week Low]])-1</f>
        <v>5.9594115752175103E-3</v>
      </c>
      <c r="AF459" s="1">
        <f>(Table2[[#This Row],[Current Week High]]/Table2[[#This Row],[Close Price]])-1</f>
        <v>5.3156855419757676E-2</v>
      </c>
      <c r="AG459" s="1">
        <f>(Table2[[#This Row],[Close Price]]/Table2[[#This Row],[Current Month Low]])-1</f>
        <v>5.9594115752175103E-3</v>
      </c>
      <c r="AH459" s="1">
        <f>(Table2[[#This Row],[Current Month High]]/Table2[[#This Row],[Close Price]])-1</f>
        <v>5.3156855419757676E-2</v>
      </c>
      <c r="AI459">
        <v>52.052089448684399</v>
      </c>
      <c r="AJ459">
        <v>38.229435632607803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0.05</v>
      </c>
      <c r="AM459" t="s">
        <v>3176</v>
      </c>
      <c r="AN459">
        <v>-9.15</v>
      </c>
      <c r="AO459" t="s">
        <v>3174</v>
      </c>
      <c r="AP459">
        <v>0.15164527772488301</v>
      </c>
      <c r="AQ459">
        <f>(Table2[[#This Row],[Sharpe Ratio]]-AVERAGE(Table2[Sharpe Ratio]))/_xlfn.STDEV.P(Table2[Sharpe Ratio])</f>
        <v>1.0297775498186017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459</v>
      </c>
      <c r="AT459">
        <f>_xlfn.RANK.AVG(Table2[[#This Row],[6M Return vs Nifty Z-Score]],Table2[6M Return vs Nifty Z-Score])</f>
        <v>732</v>
      </c>
      <c r="AU459">
        <f>_xlfn.RANK.AVG(Table2[[#This Row],[Sharpe Ratio Z-Score]],Table2[Sharpe Ratio Z-Score])</f>
        <v>111</v>
      </c>
      <c r="AV459">
        <f>(Table2[[#This Row],[Rank 1Y]]+Table2[[#This Row],[Rank 6M]]+Table2[[#This Row],[Rank Sharpe]])/3</f>
        <v>434</v>
      </c>
    </row>
    <row r="460" spans="1:48" x14ac:dyDescent="0.3">
      <c r="A460" t="s">
        <v>1057</v>
      </c>
      <c r="B460" t="s">
        <v>1058</v>
      </c>
      <c r="C460" t="s">
        <v>3134</v>
      </c>
      <c r="D460" t="s">
        <v>225</v>
      </c>
      <c r="E460">
        <v>12692.965169679999</v>
      </c>
      <c r="F460">
        <v>1546.4</v>
      </c>
      <c r="G460">
        <v>-1.2261317993693399</v>
      </c>
      <c r="H460">
        <f>(Table2[[#This Row],[1Y Return vs Nifty]]-AVERAGE(Table2[1Y Return vs Nifty]))/_xlfn.STDEV.P(Table2[1Y Return vs Nifty])</f>
        <v>-0.44096820668873216</v>
      </c>
      <c r="I460">
        <v>-4.9622415564918203</v>
      </c>
      <c r="J460">
        <f>(Table2[[#This Row],[1M Return vs Nifty]]-AVERAGE(Table2[1M Return vs Nifty]))/_xlfn.STDEV.P(Table2[1M Return vs Nifty])</f>
        <v>-0.59296888984025575</v>
      </c>
      <c r="K460">
        <v>-27.595677811537701</v>
      </c>
      <c r="L460">
        <f>(Table2[[#This Row],[6M Return vs Nifty]]-AVERAGE(Table2[6M Return vs Nifty]))/_xlfn.STDEV.P(Table2[6M Return vs Nifty])</f>
        <v>-1.3160995936962359</v>
      </c>
      <c r="M460">
        <v>0.51304657314417002</v>
      </c>
      <c r="N460">
        <f>(Table2[[#This Row],[1W Return vs Nifty]]-AVERAGE(Table2[1W Return vs Nifty]))/_xlfn.STDEV.P(Table2[1W Return vs Nifty])</f>
        <v>-0.36938181729153385</v>
      </c>
      <c r="O460">
        <v>1589.25</v>
      </c>
      <c r="P460">
        <v>1648.2868695506299</v>
      </c>
      <c r="Q460">
        <v>1601.70534708114</v>
      </c>
      <c r="R460">
        <v>34.480052496131599</v>
      </c>
      <c r="S460" s="1">
        <f>(Table2[[#This Row],[Close Price]]-Table2[[#This Row],[20D EMA]])/Table2[[#This Row],[20D EMA]]</f>
        <v>-2.6962403649520156E-2</v>
      </c>
      <c r="T460" s="1">
        <f>(Table2[[#This Row],[Close Price]]-Table2[[#This Row],[50D EMA]])/Table2[[#This Row],[50D EMA]]</f>
        <v>-6.1813796756390545E-2</v>
      </c>
      <c r="U460" s="1">
        <f>(Table2[[#This Row],[Close Price]]-Table2[[#This Row],[200D EMA]])/Table2[[#This Row],[200D EMA]]</f>
        <v>-3.4529039427835653E-2</v>
      </c>
      <c r="V460">
        <v>0.53088719911757998</v>
      </c>
      <c r="W460">
        <v>1543</v>
      </c>
      <c r="X460">
        <v>1567</v>
      </c>
      <c r="Y460">
        <v>1532.55</v>
      </c>
      <c r="Z460">
        <v>1584</v>
      </c>
      <c r="AA460">
        <v>1532.55</v>
      </c>
      <c r="AB460">
        <v>1584</v>
      </c>
      <c r="AC460" s="1">
        <f>(Table2[[#This Row],[Close Price]]/Table2[[#This Row],[Day Low]])-1</f>
        <v>2.2034996759559E-3</v>
      </c>
      <c r="AD460" s="1">
        <f>(Table2[[#This Row],[Day High]]/Table2[[#This Row],[Close Price]])-1</f>
        <v>1.3321262286601021E-2</v>
      </c>
      <c r="AE460" s="1">
        <f>(Table2[[#This Row],[Close Price]]/Table2[[#This Row],[Current Week Low]])-1</f>
        <v>9.0372255391342193E-3</v>
      </c>
      <c r="AF460" s="1">
        <f>(Table2[[#This Row],[Current Week High]]/Table2[[#This Row],[Close Price]])-1</f>
        <v>2.4314536989135993E-2</v>
      </c>
      <c r="AG460" s="1">
        <f>(Table2[[#This Row],[Close Price]]/Table2[[#This Row],[Current Month Low]])-1</f>
        <v>9.0372255391342193E-3</v>
      </c>
      <c r="AH460" s="1">
        <f>(Table2[[#This Row],[Current Month High]]/Table2[[#This Row],[Close Price]])-1</f>
        <v>2.4314536989135993E-2</v>
      </c>
      <c r="AI460">
        <v>43.685333678220303</v>
      </c>
      <c r="AJ460">
        <v>51.9056974459725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-0.13</v>
      </c>
      <c r="AM460" t="s">
        <v>3174</v>
      </c>
      <c r="AN460">
        <v>-3.23</v>
      </c>
      <c r="AO460" t="s">
        <v>3174</v>
      </c>
      <c r="AP460">
        <v>0.137270124024753</v>
      </c>
      <c r="AQ460">
        <f>(Table2[[#This Row],[Sharpe Ratio]]-AVERAGE(Table2[Sharpe Ratio]))/_xlfn.STDEV.P(Table2[Sharpe Ratio])</f>
        <v>0.8625163470081153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449</v>
      </c>
      <c r="AT460">
        <f>_xlfn.RANK.AVG(Table2[[#This Row],[6M Return vs Nifty Z-Score]],Table2[6M Return vs Nifty Z-Score])</f>
        <v>709</v>
      </c>
      <c r="AU460">
        <f>_xlfn.RANK.AVG(Table2[[#This Row],[Sharpe Ratio Z-Score]],Table2[Sharpe Ratio Z-Score])</f>
        <v>146</v>
      </c>
      <c r="AV460">
        <f>(Table2[[#This Row],[Rank 1Y]]+Table2[[#This Row],[Rank 6M]]+Table2[[#This Row],[Rank Sharpe]])/3</f>
        <v>434.66666666666669</v>
      </c>
    </row>
    <row r="461" spans="1:48" x14ac:dyDescent="0.3">
      <c r="A461" t="s">
        <v>2001</v>
      </c>
      <c r="B461" t="s">
        <v>2002</v>
      </c>
      <c r="C461" t="s">
        <v>3131</v>
      </c>
      <c r="D461" t="s">
        <v>360</v>
      </c>
      <c r="E461">
        <v>3396.8088929999999</v>
      </c>
      <c r="F461">
        <v>2411.25</v>
      </c>
      <c r="G461">
        <v>1.08596765619441</v>
      </c>
      <c r="H461">
        <f>(Table2[[#This Row],[1Y Return vs Nifty]]-AVERAGE(Table2[1Y Return vs Nifty]))/_xlfn.STDEV.P(Table2[1Y Return vs Nifty])</f>
        <v>-0.40181670161960098</v>
      </c>
      <c r="I461">
        <v>31.673407535505099</v>
      </c>
      <c r="J461">
        <f>(Table2[[#This Row],[1M Return vs Nifty]]-AVERAGE(Table2[1M Return vs Nifty]))/_xlfn.STDEV.P(Table2[1M Return vs Nifty])</f>
        <v>2.5709649914698751</v>
      </c>
      <c r="K461">
        <v>25.651124566499099</v>
      </c>
      <c r="L461">
        <f>(Table2[[#This Row],[6M Return vs Nifty]]-AVERAGE(Table2[6M Return vs Nifty]))/_xlfn.STDEV.P(Table2[6M Return vs Nifty])</f>
        <v>0.41557893523459671</v>
      </c>
      <c r="M461">
        <v>11.1005379447629</v>
      </c>
      <c r="N461">
        <f>(Table2[[#This Row],[1W Return vs Nifty]]-AVERAGE(Table2[1W Return vs Nifty]))/_xlfn.STDEV.P(Table2[1W Return vs Nifty])</f>
        <v>1.60962707333002</v>
      </c>
      <c r="O461">
        <v>2303.0300000000002</v>
      </c>
      <c r="P461">
        <v>2148.5064274524598</v>
      </c>
      <c r="Q461">
        <v>1954.1990182658001</v>
      </c>
      <c r="R461">
        <v>58.712534923246999</v>
      </c>
      <c r="S461" s="1">
        <f>(Table2[[#This Row],[Close Price]]-Table2[[#This Row],[20D EMA]])/Table2[[#This Row],[20D EMA]]</f>
        <v>4.6990269340824821E-2</v>
      </c>
      <c r="T461" s="1">
        <f>(Table2[[#This Row],[Close Price]]-Table2[[#This Row],[50D EMA]])/Table2[[#This Row],[50D EMA]]</f>
        <v>0.12229126670990793</v>
      </c>
      <c r="U461" s="1">
        <f>(Table2[[#This Row],[Close Price]]-Table2[[#This Row],[200D EMA]])/Table2[[#This Row],[200D EMA]]</f>
        <v>0.2338814918348476</v>
      </c>
      <c r="V461">
        <v>0.86509974637577702</v>
      </c>
      <c r="W461">
        <v>2386.65</v>
      </c>
      <c r="X461">
        <v>2528</v>
      </c>
      <c r="Y461">
        <v>2277.9499999999998</v>
      </c>
      <c r="Z461">
        <v>2559.9499999999998</v>
      </c>
      <c r="AA461">
        <v>2277.9499999999998</v>
      </c>
      <c r="AB461">
        <v>2559.9499999999998</v>
      </c>
      <c r="AC461" s="1">
        <f>(Table2[[#This Row],[Close Price]]/Table2[[#This Row],[Day Low]])-1</f>
        <v>1.0307334548425473E-2</v>
      </c>
      <c r="AD461" s="1">
        <f>(Table2[[#This Row],[Day High]]/Table2[[#This Row],[Close Price]])-1</f>
        <v>4.8418869880767268E-2</v>
      </c>
      <c r="AE461" s="1">
        <f>(Table2[[#This Row],[Close Price]]/Table2[[#This Row],[Current Week Low]])-1</f>
        <v>5.8517526723589341E-2</v>
      </c>
      <c r="AF461" s="1">
        <f>(Table2[[#This Row],[Current Week High]]/Table2[[#This Row],[Close Price]])-1</f>
        <v>6.1669258683255457E-2</v>
      </c>
      <c r="AG461" s="1">
        <f>(Table2[[#This Row],[Close Price]]/Table2[[#This Row],[Current Month Low]])-1</f>
        <v>5.8517526723589341E-2</v>
      </c>
      <c r="AH461" s="1">
        <f>(Table2[[#This Row],[Current Month High]]/Table2[[#This Row],[Close Price]])-1</f>
        <v>6.1669258683255457E-2</v>
      </c>
      <c r="AI461">
        <v>6.1669258683255403</v>
      </c>
      <c r="AJ461">
        <v>57.495101241018901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0.06</v>
      </c>
      <c r="AM461" t="s">
        <v>3176</v>
      </c>
      <c r="AN461">
        <v>3.99</v>
      </c>
      <c r="AO461" t="s">
        <v>3176</v>
      </c>
      <c r="AP461">
        <v>-4.9139509719891998E-2</v>
      </c>
      <c r="AQ461">
        <f>(Table2[[#This Row],[Sharpe Ratio]]-AVERAGE(Table2[Sharpe Ratio]))/_xlfn.STDEV.P(Table2[Sharpe Ratio])</f>
        <v>-1.3064413007497357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2.887912997665155</v>
      </c>
      <c r="AS461">
        <f>_xlfn.RANK.AVG(Table2[[#This Row],[1Y Return vs Nifty Z-Score]],Table2[1Y Return vs Nifty Z-Score])</f>
        <v>432</v>
      </c>
      <c r="AT461">
        <f>_xlfn.RANK.AVG(Table2[[#This Row],[6M Return vs Nifty Z-Score]],Table2[6M Return vs Nifty Z-Score])</f>
        <v>209</v>
      </c>
      <c r="AU461">
        <f>_xlfn.RANK.AVG(Table2[[#This Row],[Sharpe Ratio Z-Score]],Table2[Sharpe Ratio Z-Score])</f>
        <v>664</v>
      </c>
      <c r="AV461">
        <f>(Table2[[#This Row],[Rank 1Y]]+Table2[[#This Row],[Rank 6M]]+Table2[[#This Row],[Rank Sharpe]])/3</f>
        <v>435</v>
      </c>
    </row>
    <row r="462" spans="1:48" x14ac:dyDescent="0.3">
      <c r="A462" t="s">
        <v>180</v>
      </c>
      <c r="B462" t="s">
        <v>181</v>
      </c>
      <c r="C462" t="s">
        <v>3131</v>
      </c>
      <c r="D462" t="s">
        <v>182</v>
      </c>
      <c r="E462">
        <v>147649.77112471499</v>
      </c>
      <c r="F462">
        <v>1443.45</v>
      </c>
      <c r="G462">
        <v>15.922255724592899</v>
      </c>
      <c r="H462">
        <f>(Table2[[#This Row],[1Y Return vs Nifty]]-AVERAGE(Table2[1Y Return vs Nifty]))/_xlfn.STDEV.P(Table2[1Y Return vs Nifty])</f>
        <v>-0.15058918365136395</v>
      </c>
      <c r="I462">
        <v>-3.9416427602263902</v>
      </c>
      <c r="J462">
        <f>(Table2[[#This Row],[1M Return vs Nifty]]-AVERAGE(Table2[1M Return vs Nifty]))/_xlfn.STDEV.P(Table2[1M Return vs Nifty])</f>
        <v>-0.504827770718282</v>
      </c>
      <c r="K462">
        <v>5.8116408714635197</v>
      </c>
      <c r="L462">
        <f>(Table2[[#This Row],[6M Return vs Nifty]]-AVERAGE(Table2[6M Return vs Nifty]))/_xlfn.STDEV.P(Table2[6M Return vs Nifty])</f>
        <v>-0.22963554536184611</v>
      </c>
      <c r="M462">
        <v>0.42152636486614298</v>
      </c>
      <c r="N462">
        <f>(Table2[[#This Row],[1W Return vs Nifty]]-AVERAGE(Table2[1W Return vs Nifty]))/_xlfn.STDEV.P(Table2[1W Return vs Nifty])</f>
        <v>-0.38648873143167356</v>
      </c>
      <c r="O462">
        <v>1450.14</v>
      </c>
      <c r="P462">
        <v>1428.5324128044799</v>
      </c>
      <c r="Q462">
        <v>1288.0740315420701</v>
      </c>
      <c r="R462">
        <v>44.454528747569498</v>
      </c>
      <c r="S462" s="1">
        <f>(Table2[[#This Row],[Close Price]]-Table2[[#This Row],[20D EMA]])/Table2[[#This Row],[20D EMA]]</f>
        <v>-4.613347676776073E-3</v>
      </c>
      <c r="T462" s="1">
        <f>(Table2[[#This Row],[Close Price]]-Table2[[#This Row],[50D EMA]])/Table2[[#This Row],[50D EMA]]</f>
        <v>1.0442596234994819E-2</v>
      </c>
      <c r="U462" s="1">
        <f>(Table2[[#This Row],[Close Price]]-Table2[[#This Row],[200D EMA]])/Table2[[#This Row],[200D EMA]]</f>
        <v>0.12062658252019515</v>
      </c>
      <c r="V462">
        <v>0.679195954291543</v>
      </c>
      <c r="W462">
        <v>1417.1</v>
      </c>
      <c r="X462">
        <v>1455.5</v>
      </c>
      <c r="Y462">
        <v>1417.1</v>
      </c>
      <c r="Z462">
        <v>1491.85</v>
      </c>
      <c r="AA462">
        <v>1417.1</v>
      </c>
      <c r="AB462">
        <v>1491.85</v>
      </c>
      <c r="AC462" s="1">
        <f>(Table2[[#This Row],[Close Price]]/Table2[[#This Row],[Day Low]])-1</f>
        <v>1.8594312327993912E-2</v>
      </c>
      <c r="AD462" s="1">
        <f>(Table2[[#This Row],[Day High]]/Table2[[#This Row],[Close Price]])-1</f>
        <v>8.3480550071011184E-3</v>
      </c>
      <c r="AE462" s="1">
        <f>(Table2[[#This Row],[Close Price]]/Table2[[#This Row],[Current Week Low]])-1</f>
        <v>1.8594312327993912E-2</v>
      </c>
      <c r="AF462" s="1">
        <f>(Table2[[#This Row],[Current Week High]]/Table2[[#This Row],[Close Price]])-1</f>
        <v>3.3530776957982455E-2</v>
      </c>
      <c r="AG462" s="1">
        <f>(Table2[[#This Row],[Close Price]]/Table2[[#This Row],[Current Month Low]])-1</f>
        <v>1.8594312327993912E-2</v>
      </c>
      <c r="AH462" s="1">
        <f>(Table2[[#This Row],[Current Month High]]/Table2[[#This Row],[Close Price]])-1</f>
        <v>3.3530776957982455E-2</v>
      </c>
      <c r="AI462">
        <v>5.6496588035609197</v>
      </c>
      <c r="AJ462">
        <v>50.390706397166099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-7.0000000000000007E-2</v>
      </c>
      <c r="AM462" t="s">
        <v>3174</v>
      </c>
      <c r="AN462">
        <v>3.75</v>
      </c>
      <c r="AO462" t="s">
        <v>3176</v>
      </c>
      <c r="AP462">
        <v>-6.9997169772699995E-4</v>
      </c>
      <c r="AQ462">
        <f>(Table2[[#This Row],[Sharpe Ratio]]-AVERAGE(Table2[Sharpe Ratio]))/_xlfn.STDEV.P(Table2[Sharpe Ratio])</f>
        <v>-0.74282608228439617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-2.0143673134475617</v>
      </c>
      <c r="AS462">
        <f>_xlfn.RANK.AVG(Table2[[#This Row],[1Y Return vs Nifty Z-Score]],Table2[1Y Return vs Nifty Z-Score])</f>
        <v>341</v>
      </c>
      <c r="AT462">
        <f>_xlfn.RANK.AVG(Table2[[#This Row],[6M Return vs Nifty Z-Score]],Table2[6M Return vs Nifty Z-Score])</f>
        <v>394</v>
      </c>
      <c r="AU462">
        <f>_xlfn.RANK.AVG(Table2[[#This Row],[Sharpe Ratio Z-Score]],Table2[Sharpe Ratio Z-Score])</f>
        <v>570</v>
      </c>
      <c r="AV462">
        <f>(Table2[[#This Row],[Rank 1Y]]+Table2[[#This Row],[Rank 6M]]+Table2[[#This Row],[Rank Sharpe]])/3</f>
        <v>435</v>
      </c>
    </row>
    <row r="463" spans="1:48" x14ac:dyDescent="0.3">
      <c r="A463" t="s">
        <v>679</v>
      </c>
      <c r="B463" t="s">
        <v>680</v>
      </c>
      <c r="C463" t="s">
        <v>3140</v>
      </c>
      <c r="D463" t="s">
        <v>255</v>
      </c>
      <c r="E463">
        <v>27129.721600000001</v>
      </c>
      <c r="F463">
        <v>2450.3000000000002</v>
      </c>
      <c r="G463">
        <v>-15.066281261724001</v>
      </c>
      <c r="H463">
        <f>(Table2[[#This Row],[1Y Return vs Nifty]]-AVERAGE(Table2[1Y Return vs Nifty]))/_xlfn.STDEV.P(Table2[1Y Return vs Nifty])</f>
        <v>-0.67532779728895165</v>
      </c>
      <c r="I463">
        <v>-4.0822691369297397</v>
      </c>
      <c r="J463">
        <f>(Table2[[#This Row],[1M Return vs Nifty]]-AVERAGE(Table2[1M Return vs Nifty]))/_xlfn.STDEV.P(Table2[1M Return vs Nifty])</f>
        <v>-0.51697256871927633</v>
      </c>
      <c r="K463">
        <v>9.8855226072306603</v>
      </c>
      <c r="L463">
        <f>(Table2[[#This Row],[6M Return vs Nifty]]-AVERAGE(Table2[6M Return vs Nifty]))/_xlfn.STDEV.P(Table2[6M Return vs Nifty])</f>
        <v>-9.7145833000426882E-2</v>
      </c>
      <c r="M463">
        <v>0.57486152333081797</v>
      </c>
      <c r="N463">
        <f>(Table2[[#This Row],[1W Return vs Nifty]]-AVERAGE(Table2[1W Return vs Nifty]))/_xlfn.STDEV.P(Table2[1W Return vs Nifty])</f>
        <v>-0.35782739597501367</v>
      </c>
      <c r="O463">
        <v>2464.0700000000002</v>
      </c>
      <c r="P463">
        <v>2501.52346862789</v>
      </c>
      <c r="Q463">
        <v>2360.5195316498198</v>
      </c>
      <c r="R463">
        <v>48.490426114031202</v>
      </c>
      <c r="S463" s="1">
        <f>(Table2[[#This Row],[Close Price]]-Table2[[#This Row],[20D EMA]])/Table2[[#This Row],[20D EMA]]</f>
        <v>-5.5883152670175686E-3</v>
      </c>
      <c r="T463" s="1">
        <f>(Table2[[#This Row],[Close Price]]-Table2[[#This Row],[50D EMA]])/Table2[[#This Row],[50D EMA]]</f>
        <v>-2.0476909079724281E-2</v>
      </c>
      <c r="U463" s="1">
        <f>(Table2[[#This Row],[Close Price]]-Table2[[#This Row],[200D EMA]])/Table2[[#This Row],[200D EMA]]</f>
        <v>3.8034198466229518E-2</v>
      </c>
      <c r="V463">
        <v>1.0464607869629301</v>
      </c>
      <c r="W463">
        <v>2445</v>
      </c>
      <c r="X463">
        <v>2539.4</v>
      </c>
      <c r="Y463">
        <v>2429.9</v>
      </c>
      <c r="Z463">
        <v>2539.4</v>
      </c>
      <c r="AA463">
        <v>2429.9</v>
      </c>
      <c r="AB463">
        <v>2539.4</v>
      </c>
      <c r="AC463" s="1">
        <f>(Table2[[#This Row],[Close Price]]/Table2[[#This Row],[Day Low]])-1</f>
        <v>2.1676891615542981E-3</v>
      </c>
      <c r="AD463" s="1">
        <f>(Table2[[#This Row],[Day High]]/Table2[[#This Row],[Close Price]])-1</f>
        <v>3.6362894339468488E-2</v>
      </c>
      <c r="AE463" s="1">
        <f>(Table2[[#This Row],[Close Price]]/Table2[[#This Row],[Current Week Low]])-1</f>
        <v>8.3954072184040385E-3</v>
      </c>
      <c r="AF463" s="1">
        <f>(Table2[[#This Row],[Current Week High]]/Table2[[#This Row],[Close Price]])-1</f>
        <v>3.6362894339468488E-2</v>
      </c>
      <c r="AG463" s="1">
        <f>(Table2[[#This Row],[Close Price]]/Table2[[#This Row],[Current Month Low]])-1</f>
        <v>8.3954072184040385E-3</v>
      </c>
      <c r="AH463" s="1">
        <f>(Table2[[#This Row],[Current Month High]]/Table2[[#This Row],[Close Price]])-1</f>
        <v>3.6362894339468488E-2</v>
      </c>
      <c r="AI463">
        <v>20.8015345059788</v>
      </c>
      <c r="AJ463">
        <v>30.668728668941899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-0.14000000000000001</v>
      </c>
      <c r="AM463" t="s">
        <v>3174</v>
      </c>
      <c r="AN463">
        <v>-0.64</v>
      </c>
      <c r="AO463" t="s">
        <v>3174</v>
      </c>
      <c r="AP463">
        <v>4.6822761096262003E-2</v>
      </c>
      <c r="AQ463">
        <f>(Table2[[#This Row],[Sharpe Ratio]]-AVERAGE(Table2[Sharpe Ratio]))/_xlfn.STDEV.P(Table2[Sharpe Ratio])</f>
        <v>-0.18987829377539006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561</v>
      </c>
      <c r="AT463">
        <f>_xlfn.RANK.AVG(Table2[[#This Row],[6M Return vs Nifty Z-Score]],Table2[6M Return vs Nifty Z-Score])</f>
        <v>358</v>
      </c>
      <c r="AU463">
        <f>_xlfn.RANK.AVG(Table2[[#This Row],[Sharpe Ratio Z-Score]],Table2[Sharpe Ratio Z-Score])</f>
        <v>390</v>
      </c>
      <c r="AV463">
        <f>(Table2[[#This Row],[Rank 1Y]]+Table2[[#This Row],[Rank 6M]]+Table2[[#This Row],[Rank Sharpe]])/3</f>
        <v>436.33333333333331</v>
      </c>
    </row>
    <row r="464" spans="1:48" x14ac:dyDescent="0.3">
      <c r="A464" t="s">
        <v>198</v>
      </c>
      <c r="B464" t="s">
        <v>199</v>
      </c>
      <c r="C464" t="s">
        <v>3133</v>
      </c>
      <c r="D464" t="s">
        <v>54</v>
      </c>
      <c r="E464">
        <v>130101.9409116</v>
      </c>
      <c r="F464">
        <v>1611.05</v>
      </c>
      <c r="G464">
        <v>1.46652538470468</v>
      </c>
      <c r="H464">
        <f>(Table2[[#This Row],[1Y Return vs Nifty]]-AVERAGE(Table2[1Y Return vs Nifty]))/_xlfn.STDEV.P(Table2[1Y Return vs Nifty])</f>
        <v>-0.39537259827404053</v>
      </c>
      <c r="I464">
        <v>3.99793563001779</v>
      </c>
      <c r="J464">
        <f>(Table2[[#This Row],[1M Return vs Nifty]]-AVERAGE(Table2[1M Return vs Nifty]))/_xlfn.STDEV.P(Table2[1M Return vs Nifty])</f>
        <v>0.18085138864725667</v>
      </c>
      <c r="K464">
        <v>-2.1115828199981199</v>
      </c>
      <c r="L464">
        <f>(Table2[[#This Row],[6M Return vs Nifty]]-AVERAGE(Table2[6M Return vs Nifty]))/_xlfn.STDEV.P(Table2[6M Return vs Nifty])</f>
        <v>-0.48731254630189924</v>
      </c>
      <c r="M464">
        <v>1.81640886101198</v>
      </c>
      <c r="N464">
        <f>(Table2[[#This Row],[1W Return vs Nifty]]-AVERAGE(Table2[1W Return vs Nifty]))/_xlfn.STDEV.P(Table2[1W Return vs Nifty])</f>
        <v>-0.1257579535398618</v>
      </c>
      <c r="O464">
        <v>1604.14</v>
      </c>
      <c r="P464">
        <v>1562.3552740257101</v>
      </c>
      <c r="Q464">
        <v>1432.37122378206</v>
      </c>
      <c r="R464">
        <v>47.522990633470002</v>
      </c>
      <c r="S464" s="1">
        <f>(Table2[[#This Row],[Close Price]]-Table2[[#This Row],[20D EMA]])/Table2[[#This Row],[20D EMA]]</f>
        <v>4.3076040744572507E-3</v>
      </c>
      <c r="T464" s="1">
        <f>(Table2[[#This Row],[Close Price]]-Table2[[#This Row],[50D EMA]])/Table2[[#This Row],[50D EMA]]</f>
        <v>3.1167511502565311E-2</v>
      </c>
      <c r="U464" s="1">
        <f>(Table2[[#This Row],[Close Price]]-Table2[[#This Row],[200D EMA]])/Table2[[#This Row],[200D EMA]]</f>
        <v>0.12474334393995511</v>
      </c>
      <c r="V464">
        <v>0.86278630520323496</v>
      </c>
      <c r="W464">
        <v>1608.05</v>
      </c>
      <c r="X464">
        <v>1631.95</v>
      </c>
      <c r="Y464">
        <v>1608.05</v>
      </c>
      <c r="Z464">
        <v>1681.6</v>
      </c>
      <c r="AA464">
        <v>1608.05</v>
      </c>
      <c r="AB464">
        <v>1681.6</v>
      </c>
      <c r="AC464" s="1">
        <f>(Table2[[#This Row],[Close Price]]/Table2[[#This Row],[Day Low]])-1</f>
        <v>1.865613631417018E-3</v>
      </c>
      <c r="AD464" s="1">
        <f>(Table2[[#This Row],[Day High]]/Table2[[#This Row],[Close Price]])-1</f>
        <v>1.2972905868843254E-2</v>
      </c>
      <c r="AE464" s="1">
        <f>(Table2[[#This Row],[Close Price]]/Table2[[#This Row],[Current Week Low]])-1</f>
        <v>1.865613631417018E-3</v>
      </c>
      <c r="AF464" s="1">
        <f>(Table2[[#This Row],[Current Week High]]/Table2[[#This Row],[Close Price]])-1</f>
        <v>4.3791316222339338E-2</v>
      </c>
      <c r="AG464" s="1">
        <f>(Table2[[#This Row],[Close Price]]/Table2[[#This Row],[Current Month Low]])-1</f>
        <v>1.865613631417018E-3</v>
      </c>
      <c r="AH464" s="1">
        <f>(Table2[[#This Row],[Current Month High]]/Table2[[#This Row],[Close Price]])-1</f>
        <v>4.3791316222339338E-2</v>
      </c>
      <c r="AI464">
        <v>4.3791316222339303</v>
      </c>
      <c r="AJ464">
        <v>42.318904593639502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-0.12</v>
      </c>
      <c r="AM464" t="s">
        <v>3174</v>
      </c>
      <c r="AN464">
        <v>1.03</v>
      </c>
      <c r="AO464" t="s">
        <v>3176</v>
      </c>
      <c r="AP464">
        <v>4.5283525514955E-2</v>
      </c>
      <c r="AQ464">
        <f>(Table2[[#This Row],[Sharpe Ratio]]-AVERAGE(Table2[Sharpe Ratio]))/_xlfn.STDEV.P(Table2[Sharpe Ratio])</f>
        <v>-0.20778797322012385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-1.0353796826886688</v>
      </c>
      <c r="AS464">
        <f>_xlfn.RANK.AVG(Table2[[#This Row],[1Y Return vs Nifty Z-Score]],Table2[1Y Return vs Nifty Z-Score])</f>
        <v>429</v>
      </c>
      <c r="AT464">
        <f>_xlfn.RANK.AVG(Table2[[#This Row],[6M Return vs Nifty Z-Score]],Table2[6M Return vs Nifty Z-Score])</f>
        <v>486</v>
      </c>
      <c r="AU464">
        <f>_xlfn.RANK.AVG(Table2[[#This Row],[Sharpe Ratio Z-Score]],Table2[Sharpe Ratio Z-Score])</f>
        <v>397</v>
      </c>
      <c r="AV464">
        <f>(Table2[[#This Row],[Rank 1Y]]+Table2[[#This Row],[Rank 6M]]+Table2[[#This Row],[Rank Sharpe]])/3</f>
        <v>437.33333333333331</v>
      </c>
    </row>
    <row r="465" spans="1:48" x14ac:dyDescent="0.3">
      <c r="A465" t="s">
        <v>1224</v>
      </c>
      <c r="B465" t="s">
        <v>1225</v>
      </c>
      <c r="C465" t="s">
        <v>3132</v>
      </c>
      <c r="D465" t="s">
        <v>46</v>
      </c>
      <c r="E465">
        <v>9758.8406200000009</v>
      </c>
      <c r="F465">
        <v>347</v>
      </c>
      <c r="G465">
        <v>1.34267012119372</v>
      </c>
      <c r="H465">
        <f>(Table2[[#This Row],[1Y Return vs Nifty]]-AVERAGE(Table2[1Y Return vs Nifty]))/_xlfn.STDEV.P(Table2[1Y Return vs Nifty])</f>
        <v>-0.39746987828745828</v>
      </c>
      <c r="I465">
        <v>-7.2970258047944601</v>
      </c>
      <c r="J465">
        <f>(Table2[[#This Row],[1M Return vs Nifty]]-AVERAGE(Table2[1M Return vs Nifty]))/_xlfn.STDEV.P(Table2[1M Return vs Nifty])</f>
        <v>-0.79460590656688568</v>
      </c>
      <c r="K465">
        <v>17.274026370448301</v>
      </c>
      <c r="L465">
        <f>(Table2[[#This Row],[6M Return vs Nifty]]-AVERAGE(Table2[6M Return vs Nifty]))/_xlfn.STDEV.P(Table2[6M Return vs Nifty])</f>
        <v>0.14314114680450718</v>
      </c>
      <c r="M465">
        <v>7.0473187929907004</v>
      </c>
      <c r="N465">
        <f>(Table2[[#This Row],[1W Return vs Nifty]]-AVERAGE(Table2[1W Return vs Nifty]))/_xlfn.STDEV.P(Table2[1W Return vs Nifty])</f>
        <v>0.85200126231900775</v>
      </c>
      <c r="O465">
        <v>345.02</v>
      </c>
      <c r="P465">
        <v>345.95566879068002</v>
      </c>
      <c r="Q465">
        <v>308.78463651697899</v>
      </c>
      <c r="R465">
        <v>54.731882498985698</v>
      </c>
      <c r="S465" s="1">
        <f>(Table2[[#This Row],[Close Price]]-Table2[[#This Row],[20D EMA]])/Table2[[#This Row],[20D EMA]]</f>
        <v>5.7387977508550755E-3</v>
      </c>
      <c r="T465" s="1">
        <f>(Table2[[#This Row],[Close Price]]-Table2[[#This Row],[50D EMA]])/Table2[[#This Row],[50D EMA]]</f>
        <v>3.0186850615008969E-3</v>
      </c>
      <c r="U465" s="1">
        <f>(Table2[[#This Row],[Close Price]]-Table2[[#This Row],[200D EMA]])/Table2[[#This Row],[200D EMA]]</f>
        <v>0.12376057278652748</v>
      </c>
      <c r="V465">
        <v>0.41467406076352598</v>
      </c>
      <c r="W465">
        <v>345.5</v>
      </c>
      <c r="X465">
        <v>360.55</v>
      </c>
      <c r="Y465">
        <v>330</v>
      </c>
      <c r="Z465">
        <v>360.55</v>
      </c>
      <c r="AA465">
        <v>330</v>
      </c>
      <c r="AB465">
        <v>360.55</v>
      </c>
      <c r="AC465" s="1">
        <f>(Table2[[#This Row],[Close Price]]/Table2[[#This Row],[Day Low]])-1</f>
        <v>4.341534008682979E-3</v>
      </c>
      <c r="AD465" s="1">
        <f>(Table2[[#This Row],[Day High]]/Table2[[#This Row],[Close Price]])-1</f>
        <v>3.9048991354466933E-2</v>
      </c>
      <c r="AE465" s="1">
        <f>(Table2[[#This Row],[Close Price]]/Table2[[#This Row],[Current Week Low]])-1</f>
        <v>5.1515151515151514E-2</v>
      </c>
      <c r="AF465" s="1">
        <f>(Table2[[#This Row],[Current Week High]]/Table2[[#This Row],[Close Price]])-1</f>
        <v>3.9048991354466933E-2</v>
      </c>
      <c r="AG465" s="1">
        <f>(Table2[[#This Row],[Close Price]]/Table2[[#This Row],[Current Month Low]])-1</f>
        <v>5.1515151515151514E-2</v>
      </c>
      <c r="AH465" s="1">
        <f>(Table2[[#This Row],[Current Month High]]/Table2[[#This Row],[Close Price]])-1</f>
        <v>3.9048991354466933E-2</v>
      </c>
      <c r="AI465">
        <v>19.7118155619596</v>
      </c>
      <c r="AJ465">
        <v>46.568109820485702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-0.06</v>
      </c>
      <c r="AM465" t="s">
        <v>3174</v>
      </c>
      <c r="AN465">
        <v>4.57</v>
      </c>
      <c r="AO465" t="s">
        <v>3176</v>
      </c>
      <c r="AP465">
        <v>-1.7093999393112E-2</v>
      </c>
      <c r="AQ465">
        <f>(Table2[[#This Row],[Sharpe Ratio]]-AVERAGE(Table2[Sharpe Ratio]))/_xlfn.STDEV.P(Table2[Sharpe Ratio])</f>
        <v>-0.93357776734037734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430</v>
      </c>
      <c r="AT465">
        <f>_xlfn.RANK.AVG(Table2[[#This Row],[6M Return vs Nifty Z-Score]],Table2[6M Return vs Nifty Z-Score])</f>
        <v>279</v>
      </c>
      <c r="AU465">
        <f>_xlfn.RANK.AVG(Table2[[#This Row],[Sharpe Ratio Z-Score]],Table2[Sharpe Ratio Z-Score])</f>
        <v>608</v>
      </c>
      <c r="AV465">
        <f>(Table2[[#This Row],[Rank 1Y]]+Table2[[#This Row],[Rank 6M]]+Table2[[#This Row],[Rank Sharpe]])/3</f>
        <v>439</v>
      </c>
    </row>
    <row r="466" spans="1:48" x14ac:dyDescent="0.3">
      <c r="A466" t="s">
        <v>572</v>
      </c>
      <c r="B466" t="s">
        <v>573</v>
      </c>
      <c r="C466" t="s">
        <v>3133</v>
      </c>
      <c r="D466" t="s">
        <v>190</v>
      </c>
      <c r="E466">
        <v>36058.729505299998</v>
      </c>
      <c r="F466">
        <v>899.65</v>
      </c>
      <c r="G466">
        <v>-19.509174255780302</v>
      </c>
      <c r="H466">
        <f>(Table2[[#This Row],[1Y Return vs Nifty]]-AVERAGE(Table2[1Y Return vs Nifty]))/_xlfn.STDEV.P(Table2[1Y Return vs Nifty])</f>
        <v>-0.75056069748268051</v>
      </c>
      <c r="I466">
        <v>9.1846341143977099</v>
      </c>
      <c r="J466">
        <f>(Table2[[#This Row],[1M Return vs Nifty]]-AVERAGE(Table2[1M Return vs Nifty]))/_xlfn.STDEV.P(Table2[1M Return vs Nifty])</f>
        <v>0.62878588615434161</v>
      </c>
      <c r="K466">
        <v>20.162540522551001</v>
      </c>
      <c r="L466">
        <f>(Table2[[#This Row],[6M Return vs Nifty]]-AVERAGE(Table2[6M Return vs Nifty]))/_xlfn.STDEV.P(Table2[6M Return vs Nifty])</f>
        <v>0.23708064578505644</v>
      </c>
      <c r="M466">
        <v>7.1908143060449801</v>
      </c>
      <c r="N466">
        <f>(Table2[[#This Row],[1W Return vs Nifty]]-AVERAGE(Table2[1W Return vs Nifty]))/_xlfn.STDEV.P(Table2[1W Return vs Nifty])</f>
        <v>0.87882337589918658</v>
      </c>
      <c r="O466">
        <v>852.33</v>
      </c>
      <c r="P466">
        <v>808.57853020603</v>
      </c>
      <c r="Q466">
        <v>745.36501739659695</v>
      </c>
      <c r="R466">
        <v>74.544961571730497</v>
      </c>
      <c r="S466" s="1">
        <f>(Table2[[#This Row],[Close Price]]-Table2[[#This Row],[20D EMA]])/Table2[[#This Row],[20D EMA]]</f>
        <v>5.5518402496685479E-2</v>
      </c>
      <c r="T466" s="1">
        <f>(Table2[[#This Row],[Close Price]]-Table2[[#This Row],[50D EMA]])/Table2[[#This Row],[50D EMA]]</f>
        <v>0.11263157057950141</v>
      </c>
      <c r="U466" s="1">
        <f>(Table2[[#This Row],[Close Price]]-Table2[[#This Row],[200D EMA]])/Table2[[#This Row],[200D EMA]]</f>
        <v>0.20699251910465019</v>
      </c>
      <c r="V466">
        <v>1.314139760644</v>
      </c>
      <c r="W466">
        <v>895.3</v>
      </c>
      <c r="X466">
        <v>910</v>
      </c>
      <c r="Y466">
        <v>854.05</v>
      </c>
      <c r="Z466">
        <v>924</v>
      </c>
      <c r="AA466">
        <v>854.05</v>
      </c>
      <c r="AB466">
        <v>924</v>
      </c>
      <c r="AC466" s="1">
        <f>(Table2[[#This Row],[Close Price]]/Table2[[#This Row],[Day Low]])-1</f>
        <v>4.8587065788003869E-3</v>
      </c>
      <c r="AD466" s="1">
        <f>(Table2[[#This Row],[Day High]]/Table2[[#This Row],[Close Price]])-1</f>
        <v>1.1504473962096418E-2</v>
      </c>
      <c r="AE466" s="1">
        <f>(Table2[[#This Row],[Close Price]]/Table2[[#This Row],[Current Week Low]])-1</f>
        <v>5.3392658509455071E-2</v>
      </c>
      <c r="AF466" s="1">
        <f>(Table2[[#This Row],[Current Week High]]/Table2[[#This Row],[Close Price]])-1</f>
        <v>2.7066081253821039E-2</v>
      </c>
      <c r="AG466" s="1">
        <f>(Table2[[#This Row],[Close Price]]/Table2[[#This Row],[Current Month Low]])-1</f>
        <v>5.3392658509455071E-2</v>
      </c>
      <c r="AH466" s="1">
        <f>(Table2[[#This Row],[Current Month High]]/Table2[[#This Row],[Close Price]])-1</f>
        <v>2.7066081253821039E-2</v>
      </c>
      <c r="AI466">
        <v>2.7066081253820999</v>
      </c>
      <c r="AJ466">
        <v>48.053978441536998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0.08</v>
      </c>
      <c r="AM466" t="s">
        <v>3176</v>
      </c>
      <c r="AN466">
        <v>7.86</v>
      </c>
      <c r="AO466" t="s">
        <v>3176</v>
      </c>
      <c r="AP466">
        <v>1.6918960902823001E-2</v>
      </c>
      <c r="AQ466">
        <f>(Table2[[#This Row],[Sharpe Ratio]]-AVERAGE(Table2[Sharpe Ratio]))/_xlfn.STDEV.P(Table2[Sharpe Ratio])</f>
        <v>-0.53782209272856762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0.4563071176273365</v>
      </c>
      <c r="AS466">
        <f>_xlfn.RANK.AVG(Table2[[#This Row],[1Y Return vs Nifty Z-Score]],Table2[1Y Return vs Nifty Z-Score])</f>
        <v>580</v>
      </c>
      <c r="AT466">
        <f>_xlfn.RANK.AVG(Table2[[#This Row],[6M Return vs Nifty Z-Score]],Table2[6M Return vs Nifty Z-Score])</f>
        <v>255</v>
      </c>
      <c r="AU466">
        <f>_xlfn.RANK.AVG(Table2[[#This Row],[Sharpe Ratio Z-Score]],Table2[Sharpe Ratio Z-Score])</f>
        <v>483</v>
      </c>
      <c r="AV466">
        <f>(Table2[[#This Row],[Rank 1Y]]+Table2[[#This Row],[Rank 6M]]+Table2[[#This Row],[Rank Sharpe]])/3</f>
        <v>439.33333333333331</v>
      </c>
    </row>
    <row r="467" spans="1:48" x14ac:dyDescent="0.3">
      <c r="A467" t="s">
        <v>407</v>
      </c>
      <c r="B467" t="s">
        <v>408</v>
      </c>
      <c r="C467" t="s">
        <v>3134</v>
      </c>
      <c r="D467" t="s">
        <v>409</v>
      </c>
      <c r="E467">
        <v>57486.732790299997</v>
      </c>
      <c r="F467">
        <v>2973.7</v>
      </c>
      <c r="G467">
        <v>-3.6543647984768501</v>
      </c>
      <c r="H467">
        <f>(Table2[[#This Row],[1Y Return vs Nifty]]-AVERAGE(Table2[1Y Return vs Nifty]))/_xlfn.STDEV.P(Table2[1Y Return vs Nifty])</f>
        <v>-0.48208623746583329</v>
      </c>
      <c r="I467">
        <v>-10.030871438120499</v>
      </c>
      <c r="J467">
        <f>(Table2[[#This Row],[1M Return vs Nifty]]-AVERAGE(Table2[1M Return vs Nifty]))/_xlfn.STDEV.P(Table2[1M Return vs Nifty])</f>
        <v>-1.030706727486735</v>
      </c>
      <c r="K467">
        <v>19.752438783978999</v>
      </c>
      <c r="L467">
        <f>(Table2[[#This Row],[6M Return vs Nifty]]-AVERAGE(Table2[6M Return vs Nifty]))/_xlfn.STDEV.P(Table2[6M Return vs Nifty])</f>
        <v>0.22374342470048533</v>
      </c>
      <c r="M467">
        <v>4.6592189027908502</v>
      </c>
      <c r="N467">
        <f>(Table2[[#This Row],[1W Return vs Nifty]]-AVERAGE(Table2[1W Return vs Nifty]))/_xlfn.STDEV.P(Table2[1W Return vs Nifty])</f>
        <v>0.40561875786032514</v>
      </c>
      <c r="O467">
        <v>2930.95</v>
      </c>
      <c r="P467">
        <v>2981.47203849076</v>
      </c>
      <c r="Q467">
        <v>2762.5681502142002</v>
      </c>
      <c r="R467">
        <v>65.855213786336506</v>
      </c>
      <c r="S467" s="1">
        <f>(Table2[[#This Row],[Close Price]]-Table2[[#This Row],[20D EMA]])/Table2[[#This Row],[20D EMA]]</f>
        <v>1.458571452941879E-2</v>
      </c>
      <c r="T467" s="1">
        <f>(Table2[[#This Row],[Close Price]]-Table2[[#This Row],[50D EMA]])/Table2[[#This Row],[50D EMA]]</f>
        <v>-2.6067789301470285E-3</v>
      </c>
      <c r="U467" s="1">
        <f>(Table2[[#This Row],[Close Price]]-Table2[[#This Row],[200D EMA]])/Table2[[#This Row],[200D EMA]]</f>
        <v>7.6425933517487776E-2</v>
      </c>
      <c r="V467">
        <v>0.94944780515713201</v>
      </c>
      <c r="W467">
        <v>2934.1</v>
      </c>
      <c r="X467">
        <v>2988</v>
      </c>
      <c r="Y467">
        <v>2834.85</v>
      </c>
      <c r="Z467">
        <v>2988</v>
      </c>
      <c r="AA467">
        <v>2834.85</v>
      </c>
      <c r="AB467">
        <v>2988</v>
      </c>
      <c r="AC467" s="1">
        <f>(Table2[[#This Row],[Close Price]]/Table2[[#This Row],[Day Low]])-1</f>
        <v>1.3496472512865898E-2</v>
      </c>
      <c r="AD467" s="1">
        <f>(Table2[[#This Row],[Day High]]/Table2[[#This Row],[Close Price]])-1</f>
        <v>4.8088240239432256E-3</v>
      </c>
      <c r="AE467" s="1">
        <f>(Table2[[#This Row],[Close Price]]/Table2[[#This Row],[Current Week Low]])-1</f>
        <v>4.8979663827010134E-2</v>
      </c>
      <c r="AF467" s="1">
        <f>(Table2[[#This Row],[Current Week High]]/Table2[[#This Row],[Close Price]])-1</f>
        <v>4.8088240239432256E-3</v>
      </c>
      <c r="AG467" s="1">
        <f>(Table2[[#This Row],[Close Price]]/Table2[[#This Row],[Current Month Low]])-1</f>
        <v>4.8979663827010134E-2</v>
      </c>
      <c r="AH467" s="1">
        <f>(Table2[[#This Row],[Current Month High]]/Table2[[#This Row],[Close Price]])-1</f>
        <v>4.8088240239432256E-3</v>
      </c>
      <c r="AI467">
        <v>13.4949725930658</v>
      </c>
      <c r="AJ467">
        <v>35.550186890327197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</v>
      </c>
      <c r="AM467" t="s">
        <v>3174</v>
      </c>
      <c r="AN467">
        <v>4.53</v>
      </c>
      <c r="AO467" t="s">
        <v>3176</v>
      </c>
      <c r="AP467">
        <v>-8.0770054312539995E-3</v>
      </c>
      <c r="AQ467">
        <f>(Table2[[#This Row],[Sharpe Ratio]]-AVERAGE(Table2[Sharpe Ratio]))/_xlfn.STDEV.P(Table2[Sharpe Ratio])</f>
        <v>-0.82866109742111094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470</v>
      </c>
      <c r="AT467">
        <f>_xlfn.RANK.AVG(Table2[[#This Row],[6M Return vs Nifty Z-Score]],Table2[6M Return vs Nifty Z-Score])</f>
        <v>256</v>
      </c>
      <c r="AU467">
        <f>_xlfn.RANK.AVG(Table2[[#This Row],[Sharpe Ratio Z-Score]],Table2[Sharpe Ratio Z-Score])</f>
        <v>592</v>
      </c>
      <c r="AV467">
        <f>(Table2[[#This Row],[Rank 1Y]]+Table2[[#This Row],[Rank 6M]]+Table2[[#This Row],[Rank Sharpe]])/3</f>
        <v>439.33333333333331</v>
      </c>
    </row>
    <row r="468" spans="1:48" x14ac:dyDescent="0.3">
      <c r="A468" t="s">
        <v>1367</v>
      </c>
      <c r="B468" t="s">
        <v>1368</v>
      </c>
      <c r="C468" t="s">
        <v>3136</v>
      </c>
      <c r="D468" t="s">
        <v>353</v>
      </c>
      <c r="E468">
        <v>8284.0255946220004</v>
      </c>
      <c r="F468">
        <v>215.31</v>
      </c>
      <c r="G468">
        <v>28.789387131704199</v>
      </c>
      <c r="H468">
        <f>(Table2[[#This Row],[1Y Return vs Nifty]]-AVERAGE(Table2[1Y Return vs Nifty]))/_xlfn.STDEV.P(Table2[1Y Return vs Nifty])</f>
        <v>6.7293987117283932E-2</v>
      </c>
      <c r="I468">
        <v>-1.1488165567747299</v>
      </c>
      <c r="J468">
        <f>(Table2[[#This Row],[1M Return vs Nifty]]-AVERAGE(Table2[1M Return vs Nifty]))/_xlfn.STDEV.P(Table2[1M Return vs Nifty])</f>
        <v>-0.26363326021507527</v>
      </c>
      <c r="K468">
        <v>-4.3867161647189397</v>
      </c>
      <c r="L468">
        <f>(Table2[[#This Row],[6M Return vs Nifty]]-AVERAGE(Table2[6M Return vs Nifty]))/_xlfn.STDEV.P(Table2[6M Return vs Nifty])</f>
        <v>-0.56130383568555464</v>
      </c>
      <c r="M468">
        <v>-0.22135148843381999</v>
      </c>
      <c r="N468">
        <f>(Table2[[#This Row],[1W Return vs Nifty]]-AVERAGE(Table2[1W Return vs Nifty]))/_xlfn.STDEV.P(Table2[1W Return vs Nifty])</f>
        <v>-0.50665515637675562</v>
      </c>
      <c r="O468">
        <v>221.16</v>
      </c>
      <c r="P468">
        <v>221.897228070805</v>
      </c>
      <c r="Q468">
        <v>204.41812505709299</v>
      </c>
      <c r="R468">
        <v>41.085731246329999</v>
      </c>
      <c r="S468" s="1">
        <f>(Table2[[#This Row],[Close Price]]-Table2[[#This Row],[20D EMA]])/Table2[[#This Row],[20D EMA]]</f>
        <v>-2.6451437873033074E-2</v>
      </c>
      <c r="T468" s="1">
        <f>(Table2[[#This Row],[Close Price]]-Table2[[#This Row],[50D EMA]])/Table2[[#This Row],[50D EMA]]</f>
        <v>-2.9685941226372976E-2</v>
      </c>
      <c r="U468" s="1">
        <f>(Table2[[#This Row],[Close Price]]-Table2[[#This Row],[200D EMA]])/Table2[[#This Row],[200D EMA]]</f>
        <v>5.3282334625977812E-2</v>
      </c>
      <c r="V468">
        <v>1.24943478550924</v>
      </c>
      <c r="W468">
        <v>214.61</v>
      </c>
      <c r="X468">
        <v>219.29</v>
      </c>
      <c r="Y468">
        <v>214.55</v>
      </c>
      <c r="Z468">
        <v>228.5</v>
      </c>
      <c r="AA468">
        <v>214.55</v>
      </c>
      <c r="AB468">
        <v>228.5</v>
      </c>
      <c r="AC468" s="1">
        <f>(Table2[[#This Row],[Close Price]]/Table2[[#This Row],[Day Low]])-1</f>
        <v>3.2617305810540564E-3</v>
      </c>
      <c r="AD468" s="1">
        <f>(Table2[[#This Row],[Day High]]/Table2[[#This Row],[Close Price]])-1</f>
        <v>1.848497515210612E-2</v>
      </c>
      <c r="AE468" s="1">
        <f>(Table2[[#This Row],[Close Price]]/Table2[[#This Row],[Current Week Low]])-1</f>
        <v>3.5422978326729027E-3</v>
      </c>
      <c r="AF468" s="1">
        <f>(Table2[[#This Row],[Current Week High]]/Table2[[#This Row],[Close Price]])-1</f>
        <v>6.1260508104593381E-2</v>
      </c>
      <c r="AG468" s="1">
        <f>(Table2[[#This Row],[Close Price]]/Table2[[#This Row],[Current Month Low]])-1</f>
        <v>3.5422978326729027E-3</v>
      </c>
      <c r="AH468" s="1">
        <f>(Table2[[#This Row],[Current Month High]]/Table2[[#This Row],[Close Price]])-1</f>
        <v>6.1260508104593381E-2</v>
      </c>
      <c r="AI468">
        <v>21.685012307835201</v>
      </c>
      <c r="AJ468">
        <v>72.939759036144494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-0.17</v>
      </c>
      <c r="AM468" t="s">
        <v>3174</v>
      </c>
      <c r="AN468">
        <v>-4.8099999999999996</v>
      </c>
      <c r="AO468" t="s">
        <v>3174</v>
      </c>
      <c r="AQ468">
        <f>(Table2[[#This Row],[Sharpe Ratio]]-AVERAGE(Table2[Sharpe Ratio]))/_xlfn.STDEV.P(Table2[Sharpe Ratio])</f>
        <v>-0.73468160532523463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273</v>
      </c>
      <c r="AT468">
        <f>_xlfn.RANK.AVG(Table2[[#This Row],[6M Return vs Nifty Z-Score]],Table2[6M Return vs Nifty Z-Score])</f>
        <v>502</v>
      </c>
      <c r="AU468">
        <f>_xlfn.RANK.AVG(Table2[[#This Row],[Sharpe Ratio Z-Score]],Table2[Sharpe Ratio Z-Score])</f>
        <v>544</v>
      </c>
      <c r="AV468">
        <f>(Table2[[#This Row],[Rank 1Y]]+Table2[[#This Row],[Rank 6M]]+Table2[[#This Row],[Rank Sharpe]])/3</f>
        <v>439.66666666666669</v>
      </c>
    </row>
    <row r="469" spans="1:48" x14ac:dyDescent="0.3">
      <c r="A469" t="s">
        <v>1637</v>
      </c>
      <c r="B469" t="s">
        <v>1638</v>
      </c>
      <c r="C469" t="s">
        <v>3141</v>
      </c>
      <c r="D469" t="s">
        <v>141</v>
      </c>
      <c r="E469">
        <v>5590.2749999999996</v>
      </c>
      <c r="F469">
        <v>196.15</v>
      </c>
      <c r="G469">
        <v>33.201381377589698</v>
      </c>
      <c r="H469">
        <f>(Table2[[#This Row],[1Y Return vs Nifty]]-AVERAGE(Table2[1Y Return vs Nifty]))/_xlfn.STDEV.P(Table2[1Y Return vs Nifty])</f>
        <v>0.14200366911954274</v>
      </c>
      <c r="I469">
        <v>-5.52424223555981</v>
      </c>
      <c r="J469">
        <f>(Table2[[#This Row],[1M Return vs Nifty]]-AVERAGE(Table2[1M Return vs Nifty]))/_xlfn.STDEV.P(Table2[1M Return vs Nifty])</f>
        <v>-0.6415044838284335</v>
      </c>
      <c r="K469">
        <v>-16.165171548795499</v>
      </c>
      <c r="L469">
        <f>(Table2[[#This Row],[6M Return vs Nifty]]-AVERAGE(Table2[6M Return vs Nifty]))/_xlfn.STDEV.P(Table2[6M Return vs Nifty])</f>
        <v>-0.94435966968223195</v>
      </c>
      <c r="M469">
        <v>0.96166028750190502</v>
      </c>
      <c r="N469">
        <f>(Table2[[#This Row],[1W Return vs Nifty]]-AVERAGE(Table2[1W Return vs Nifty]))/_xlfn.STDEV.P(Table2[1W Return vs Nifty])</f>
        <v>-0.28552715351833657</v>
      </c>
      <c r="O469">
        <v>202.15</v>
      </c>
      <c r="P469">
        <v>203.45151780684901</v>
      </c>
      <c r="Q469">
        <v>188.20529114395501</v>
      </c>
      <c r="R469">
        <v>35.228213818232497</v>
      </c>
      <c r="S469" s="1">
        <f>(Table2[[#This Row],[Close Price]]-Table2[[#This Row],[20D EMA]])/Table2[[#This Row],[20D EMA]]</f>
        <v>-2.9680930002473412E-2</v>
      </c>
      <c r="T469" s="1">
        <f>(Table2[[#This Row],[Close Price]]-Table2[[#This Row],[50D EMA]])/Table2[[#This Row],[50D EMA]]</f>
        <v>-3.5888244460190538E-2</v>
      </c>
      <c r="U469" s="1">
        <f>(Table2[[#This Row],[Close Price]]-Table2[[#This Row],[200D EMA]])/Table2[[#This Row],[200D EMA]]</f>
        <v>4.2212994160553248E-2</v>
      </c>
      <c r="V469">
        <v>0.57297104051375503</v>
      </c>
      <c r="W469">
        <v>195.7</v>
      </c>
      <c r="X469">
        <v>203.4</v>
      </c>
      <c r="Y469">
        <v>195.7</v>
      </c>
      <c r="Z469">
        <v>212.9</v>
      </c>
      <c r="AA469">
        <v>195.7</v>
      </c>
      <c r="AB469">
        <v>212.9</v>
      </c>
      <c r="AC469" s="1">
        <f>(Table2[[#This Row],[Close Price]]/Table2[[#This Row],[Day Low]])-1</f>
        <v>2.2994379151763944E-3</v>
      </c>
      <c r="AD469" s="1">
        <f>(Table2[[#This Row],[Day High]]/Table2[[#This Row],[Close Price]])-1</f>
        <v>3.6961509049197039E-2</v>
      </c>
      <c r="AE469" s="1">
        <f>(Table2[[#This Row],[Close Price]]/Table2[[#This Row],[Current Week Low]])-1</f>
        <v>2.2994379151763944E-3</v>
      </c>
      <c r="AF469" s="1">
        <f>(Table2[[#This Row],[Current Week High]]/Table2[[#This Row],[Close Price]])-1</f>
        <v>8.5393831251593166E-2</v>
      </c>
      <c r="AG469" s="1">
        <f>(Table2[[#This Row],[Close Price]]/Table2[[#This Row],[Current Month Low]])-1</f>
        <v>2.2994379151763944E-3</v>
      </c>
      <c r="AH469" s="1">
        <f>(Table2[[#This Row],[Current Month High]]/Table2[[#This Row],[Close Price]])-1</f>
        <v>8.5393831251593166E-2</v>
      </c>
      <c r="AI469">
        <v>35.075197552893101</v>
      </c>
      <c r="AJ469">
        <v>78.968978102189794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0.11</v>
      </c>
      <c r="AM469" t="s">
        <v>3176</v>
      </c>
      <c r="AN469">
        <v>-2.2200000000000002</v>
      </c>
      <c r="AO469" t="s">
        <v>3174</v>
      </c>
      <c r="AP469">
        <v>3.2009700164005998E-2</v>
      </c>
      <c r="AQ469">
        <f>(Table2[[#This Row],[Sharpe Ratio]]-AVERAGE(Table2[Sharpe Ratio]))/_xlfn.STDEV.P(Table2[Sharpe Ratio])</f>
        <v>-0.36223473882764406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253</v>
      </c>
      <c r="AT469">
        <f>_xlfn.RANK.AVG(Table2[[#This Row],[6M Return vs Nifty Z-Score]],Table2[6M Return vs Nifty Z-Score])</f>
        <v>630</v>
      </c>
      <c r="AU469">
        <f>_xlfn.RANK.AVG(Table2[[#This Row],[Sharpe Ratio Z-Score]],Table2[Sharpe Ratio Z-Score])</f>
        <v>437</v>
      </c>
      <c r="AV469">
        <f>(Table2[[#This Row],[Rank 1Y]]+Table2[[#This Row],[Rank 6M]]+Table2[[#This Row],[Rank Sharpe]])/3</f>
        <v>440</v>
      </c>
    </row>
    <row r="470" spans="1:48" x14ac:dyDescent="0.3">
      <c r="A470" t="s">
        <v>388</v>
      </c>
      <c r="B470" t="s">
        <v>389</v>
      </c>
      <c r="C470" t="s">
        <v>3137</v>
      </c>
      <c r="D470" t="s">
        <v>390</v>
      </c>
      <c r="E470">
        <v>61829.922223299996</v>
      </c>
      <c r="F470">
        <v>210.98</v>
      </c>
      <c r="G470">
        <v>21.7476673167935</v>
      </c>
      <c r="H470">
        <f>(Table2[[#This Row],[1Y Return vs Nifty]]-AVERAGE(Table2[1Y Return vs Nifty]))/_xlfn.STDEV.P(Table2[1Y Return vs Nifty])</f>
        <v>-5.1945662529039767E-2</v>
      </c>
      <c r="I470">
        <v>-9.1753220965581708</v>
      </c>
      <c r="J470">
        <f>(Table2[[#This Row],[1M Return vs Nifty]]-AVERAGE(Table2[1M Return vs Nifty]))/_xlfn.STDEV.P(Table2[1M Return vs Nifty])</f>
        <v>-0.95681963619747634</v>
      </c>
      <c r="K470">
        <v>-23.019802573352599</v>
      </c>
      <c r="L470">
        <f>(Table2[[#This Row],[6M Return vs Nifty]]-AVERAGE(Table2[6M Return vs Nifty]))/_xlfn.STDEV.P(Table2[6M Return vs Nifty])</f>
        <v>-1.1672841804292815</v>
      </c>
      <c r="M470">
        <v>-3.8408616561092801</v>
      </c>
      <c r="N470">
        <f>(Table2[[#This Row],[1W Return vs Nifty]]-AVERAGE(Table2[1W Return vs Nifty]))/_xlfn.STDEV.P(Table2[1W Return vs Nifty])</f>
        <v>-1.1832122887609573</v>
      </c>
      <c r="O470">
        <v>221.33</v>
      </c>
      <c r="P470">
        <v>230.53314637343601</v>
      </c>
      <c r="Q470">
        <v>220.78275721124299</v>
      </c>
      <c r="R470">
        <v>30.888804634623899</v>
      </c>
      <c r="S470" s="1">
        <f>(Table2[[#This Row],[Close Price]]-Table2[[#This Row],[20D EMA]])/Table2[[#This Row],[20D EMA]]</f>
        <v>-4.6762752451091232E-2</v>
      </c>
      <c r="T470" s="1">
        <f>(Table2[[#This Row],[Close Price]]-Table2[[#This Row],[50D EMA]])/Table2[[#This Row],[50D EMA]]</f>
        <v>-8.4817071562291846E-2</v>
      </c>
      <c r="U470" s="1">
        <f>(Table2[[#This Row],[Close Price]]-Table2[[#This Row],[200D EMA]])/Table2[[#This Row],[200D EMA]]</f>
        <v>-4.4400012641674792E-2</v>
      </c>
      <c r="V470">
        <v>0.76570105945187805</v>
      </c>
      <c r="W470">
        <v>207.39</v>
      </c>
      <c r="X470">
        <v>212.7</v>
      </c>
      <c r="Y470">
        <v>207.39</v>
      </c>
      <c r="Z470">
        <v>221.79</v>
      </c>
      <c r="AA470">
        <v>207.39</v>
      </c>
      <c r="AB470">
        <v>221.79</v>
      </c>
      <c r="AC470" s="1">
        <f>(Table2[[#This Row],[Close Price]]/Table2[[#This Row],[Day Low]])-1</f>
        <v>1.7310381407011022E-2</v>
      </c>
      <c r="AD470" s="1">
        <f>(Table2[[#This Row],[Day High]]/Table2[[#This Row],[Close Price]])-1</f>
        <v>8.1524315100958145E-3</v>
      </c>
      <c r="AE470" s="1">
        <f>(Table2[[#This Row],[Close Price]]/Table2[[#This Row],[Current Week Low]])-1</f>
        <v>1.7310381407011022E-2</v>
      </c>
      <c r="AF470" s="1">
        <f>(Table2[[#This Row],[Current Week High]]/Table2[[#This Row],[Close Price]])-1</f>
        <v>5.1237084083799456E-2</v>
      </c>
      <c r="AG470" s="1">
        <f>(Table2[[#This Row],[Close Price]]/Table2[[#This Row],[Current Month Low]])-1</f>
        <v>1.7310381407011022E-2</v>
      </c>
      <c r="AH470" s="1">
        <f>(Table2[[#This Row],[Current Month High]]/Table2[[#This Row],[Close Price]])-1</f>
        <v>5.1237084083799456E-2</v>
      </c>
      <c r="AI470">
        <v>35.723765285809002</v>
      </c>
      <c r="AJ470">
        <v>55.532620715075502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-0.14000000000000001</v>
      </c>
      <c r="AM470" t="s">
        <v>3174</v>
      </c>
      <c r="AN470">
        <v>-5.25</v>
      </c>
      <c r="AO470" t="s">
        <v>3174</v>
      </c>
      <c r="AP470">
        <v>7.1506296006254993E-2</v>
      </c>
      <c r="AQ470">
        <f>(Table2[[#This Row],[Sharpe Ratio]]-AVERAGE(Table2[Sharpe Ratio]))/_xlfn.STDEV.P(Table2[Sharpe Ratio])</f>
        <v>9.7325434600934652E-2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314</v>
      </c>
      <c r="AT470">
        <f>_xlfn.RANK.AVG(Table2[[#This Row],[6M Return vs Nifty Z-Score]],Table2[6M Return vs Nifty Z-Score])</f>
        <v>684</v>
      </c>
      <c r="AU470">
        <f>_xlfn.RANK.AVG(Table2[[#This Row],[Sharpe Ratio Z-Score]],Table2[Sharpe Ratio Z-Score])</f>
        <v>326</v>
      </c>
      <c r="AV470">
        <f>(Table2[[#This Row],[Rank 1Y]]+Table2[[#This Row],[Rank 6M]]+Table2[[#This Row],[Rank Sharpe]])/3</f>
        <v>441.33333333333331</v>
      </c>
    </row>
    <row r="471" spans="1:48" x14ac:dyDescent="0.3">
      <c r="A471" t="s">
        <v>947</v>
      </c>
      <c r="B471" t="s">
        <v>948</v>
      </c>
      <c r="C471" t="s">
        <v>3132</v>
      </c>
      <c r="D471" t="s">
        <v>547</v>
      </c>
      <c r="E471">
        <v>15904.380391094999</v>
      </c>
      <c r="F471">
        <v>661.85</v>
      </c>
      <c r="G471">
        <v>4.5290990387822898</v>
      </c>
      <c r="H471">
        <f>(Table2[[#This Row],[1Y Return vs Nifty]]-AVERAGE(Table2[1Y Return vs Nifty]))/_xlfn.STDEV.P(Table2[1Y Return vs Nifty])</f>
        <v>-0.34351307828078348</v>
      </c>
      <c r="I471">
        <v>-9.1063446132054793</v>
      </c>
      <c r="J471">
        <f>(Table2[[#This Row],[1M Return vs Nifty]]-AVERAGE(Table2[1M Return vs Nifty]))/_xlfn.STDEV.P(Table2[1M Return vs Nifty])</f>
        <v>-0.95086259156919484</v>
      </c>
      <c r="K471">
        <v>-20.814820975436401</v>
      </c>
      <c r="L471">
        <f>(Table2[[#This Row],[6M Return vs Nifty]]-AVERAGE(Table2[6M Return vs Nifty]))/_xlfn.STDEV.P(Table2[6M Return vs Nifty])</f>
        <v>-1.0955743477394209</v>
      </c>
      <c r="M471">
        <v>2.66220364729734</v>
      </c>
      <c r="N471">
        <f>(Table2[[#This Row],[1W Return vs Nifty]]-AVERAGE(Table2[1W Return vs Nifty]))/_xlfn.STDEV.P(Table2[1W Return vs Nifty])</f>
        <v>3.2337608756135686E-2</v>
      </c>
      <c r="O471">
        <v>664.32</v>
      </c>
      <c r="P471">
        <v>680.31344579199401</v>
      </c>
      <c r="Q471">
        <v>641.77587154973605</v>
      </c>
      <c r="R471">
        <v>52.948665444021799</v>
      </c>
      <c r="S471" s="1">
        <f>(Table2[[#This Row],[Close Price]]-Table2[[#This Row],[20D EMA]])/Table2[[#This Row],[20D EMA]]</f>
        <v>-3.7180876685934897E-3</v>
      </c>
      <c r="T471" s="1">
        <f>(Table2[[#This Row],[Close Price]]-Table2[[#This Row],[50D EMA]])/Table2[[#This Row],[50D EMA]]</f>
        <v>-2.7139616166926669E-2</v>
      </c>
      <c r="U471" s="1">
        <f>(Table2[[#This Row],[Close Price]]-Table2[[#This Row],[200D EMA]])/Table2[[#This Row],[200D EMA]]</f>
        <v>3.127903266570263E-2</v>
      </c>
      <c r="V471">
        <v>0.45102421485784699</v>
      </c>
      <c r="W471">
        <v>657.1</v>
      </c>
      <c r="X471">
        <v>679.85</v>
      </c>
      <c r="Y471">
        <v>647.15</v>
      </c>
      <c r="Z471">
        <v>684</v>
      </c>
      <c r="AA471">
        <v>647.15</v>
      </c>
      <c r="AB471">
        <v>684</v>
      </c>
      <c r="AC471" s="1">
        <f>(Table2[[#This Row],[Close Price]]/Table2[[#This Row],[Day Low]])-1</f>
        <v>7.2287323086288602E-3</v>
      </c>
      <c r="AD471" s="1">
        <f>(Table2[[#This Row],[Day High]]/Table2[[#This Row],[Close Price]])-1</f>
        <v>2.7196494674019744E-2</v>
      </c>
      <c r="AE471" s="1">
        <f>(Table2[[#This Row],[Close Price]]/Table2[[#This Row],[Current Week Low]])-1</f>
        <v>2.2714981070849127E-2</v>
      </c>
      <c r="AF471" s="1">
        <f>(Table2[[#This Row],[Current Week High]]/Table2[[#This Row],[Close Price]])-1</f>
        <v>3.3466797612752064E-2</v>
      </c>
      <c r="AG471" s="1">
        <f>(Table2[[#This Row],[Close Price]]/Table2[[#This Row],[Current Month Low]])-1</f>
        <v>2.2714981070849127E-2</v>
      </c>
      <c r="AH471" s="1">
        <f>(Table2[[#This Row],[Current Month High]]/Table2[[#This Row],[Close Price]])-1</f>
        <v>3.3466797612752064E-2</v>
      </c>
      <c r="AI471">
        <v>24.7941376444813</v>
      </c>
      <c r="AJ471">
        <v>53.099699282905299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-7.0000000000000007E-2</v>
      </c>
      <c r="AM471" t="s">
        <v>3174</v>
      </c>
      <c r="AN471">
        <v>0.26</v>
      </c>
      <c r="AO471" t="s">
        <v>3176</v>
      </c>
      <c r="AP471">
        <v>9.1581681365993997E-2</v>
      </c>
      <c r="AQ471">
        <f>(Table2[[#This Row],[Sharpe Ratio]]-AVERAGE(Table2[Sharpe Ratio]))/_xlfn.STDEV.P(Table2[Sharpe Ratio])</f>
        <v>0.33091132677289842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407</v>
      </c>
      <c r="AT471">
        <f>_xlfn.RANK.AVG(Table2[[#This Row],[6M Return vs Nifty Z-Score]],Table2[6M Return vs Nifty Z-Score])</f>
        <v>669</v>
      </c>
      <c r="AU471">
        <f>_xlfn.RANK.AVG(Table2[[#This Row],[Sharpe Ratio Z-Score]],Table2[Sharpe Ratio Z-Score])</f>
        <v>249</v>
      </c>
      <c r="AV471">
        <f>(Table2[[#This Row],[Rank 1Y]]+Table2[[#This Row],[Rank 6M]]+Table2[[#This Row],[Rank Sharpe]])/3</f>
        <v>441.66666666666669</v>
      </c>
    </row>
    <row r="472" spans="1:48" x14ac:dyDescent="0.3">
      <c r="A472" t="s">
        <v>173</v>
      </c>
      <c r="B472" t="s">
        <v>174</v>
      </c>
      <c r="C472" t="s">
        <v>3138</v>
      </c>
      <c r="D472" t="s">
        <v>78</v>
      </c>
      <c r="E472">
        <v>153514.17076635</v>
      </c>
      <c r="F472">
        <v>623.25</v>
      </c>
      <c r="G472">
        <v>15.650546178415199</v>
      </c>
      <c r="H472">
        <f>(Table2[[#This Row],[1Y Return vs Nifty]]-AVERAGE(Table2[1Y Return vs Nifty]))/_xlfn.STDEV.P(Table2[1Y Return vs Nifty])</f>
        <v>-0.15519012659476072</v>
      </c>
      <c r="I472">
        <v>-4.64752476941075</v>
      </c>
      <c r="J472">
        <f>(Table2[[#This Row],[1M Return vs Nifty]]-AVERAGE(Table2[1M Return vs Nifty]))/_xlfn.STDEV.P(Table2[1M Return vs Nifty])</f>
        <v>-0.56578926752313996</v>
      </c>
      <c r="K472">
        <v>-6.4113886182983597</v>
      </c>
      <c r="L472">
        <f>(Table2[[#This Row],[6M Return vs Nifty]]-AVERAGE(Table2[6M Return vs Nifty]))/_xlfn.STDEV.P(Table2[6M Return vs Nifty])</f>
        <v>-0.62714970171688977</v>
      </c>
      <c r="M472">
        <v>4.4026832127360098</v>
      </c>
      <c r="N472">
        <f>(Table2[[#This Row],[1W Return vs Nifty]]-AVERAGE(Table2[1W Return vs Nifty]))/_xlfn.STDEV.P(Table2[1W Return vs Nifty])</f>
        <v>0.3576672277423229</v>
      </c>
      <c r="O472">
        <v>629.77</v>
      </c>
      <c r="P472">
        <v>640.10922847824702</v>
      </c>
      <c r="Q472">
        <v>595.99349969318803</v>
      </c>
      <c r="R472">
        <v>46.116212972406103</v>
      </c>
      <c r="S472" s="1">
        <f>(Table2[[#This Row],[Close Price]]-Table2[[#This Row],[20D EMA]])/Table2[[#This Row],[20D EMA]]</f>
        <v>-1.0352986010765806E-2</v>
      </c>
      <c r="T472" s="1">
        <f>(Table2[[#This Row],[Close Price]]-Table2[[#This Row],[50D EMA]])/Table2[[#This Row],[50D EMA]]</f>
        <v>-2.6338049395611782E-2</v>
      </c>
      <c r="U472" s="1">
        <f>(Table2[[#This Row],[Close Price]]-Table2[[#This Row],[200D EMA]])/Table2[[#This Row],[200D EMA]]</f>
        <v>4.5732881853314457E-2</v>
      </c>
      <c r="V472">
        <v>1.1230832648514699</v>
      </c>
      <c r="W472">
        <v>620.29999999999995</v>
      </c>
      <c r="X472">
        <v>631</v>
      </c>
      <c r="Y472">
        <v>612.6</v>
      </c>
      <c r="Z472">
        <v>636.75</v>
      </c>
      <c r="AA472">
        <v>612.6</v>
      </c>
      <c r="AB472">
        <v>636.75</v>
      </c>
      <c r="AC472" s="1">
        <f>(Table2[[#This Row],[Close Price]]/Table2[[#This Row],[Day Low]])-1</f>
        <v>4.7557633403192412E-3</v>
      </c>
      <c r="AD472" s="1">
        <f>(Table2[[#This Row],[Day High]]/Table2[[#This Row],[Close Price]])-1</f>
        <v>1.2434817488969019E-2</v>
      </c>
      <c r="AE472" s="1">
        <f>(Table2[[#This Row],[Close Price]]/Table2[[#This Row],[Current Week Low]])-1</f>
        <v>1.7384916748286017E-2</v>
      </c>
      <c r="AF472" s="1">
        <f>(Table2[[#This Row],[Current Week High]]/Table2[[#This Row],[Close Price]])-1</f>
        <v>2.1660649819494671E-2</v>
      </c>
      <c r="AG472" s="1">
        <f>(Table2[[#This Row],[Close Price]]/Table2[[#This Row],[Current Month Low]])-1</f>
        <v>1.7384916748286017E-2</v>
      </c>
      <c r="AH472" s="1">
        <f>(Table2[[#This Row],[Current Month High]]/Table2[[#This Row],[Close Price]])-1</f>
        <v>2.1660649819494671E-2</v>
      </c>
      <c r="AI472">
        <v>13.429602888086601</v>
      </c>
      <c r="AJ472">
        <v>54.250711545600701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-0.09</v>
      </c>
      <c r="AM472" t="s">
        <v>3174</v>
      </c>
      <c r="AN472">
        <v>-0.95</v>
      </c>
      <c r="AO472" t="s">
        <v>3174</v>
      </c>
      <c r="AP472">
        <v>2.4053461322171E-2</v>
      </c>
      <c r="AQ472">
        <f>(Table2[[#This Row],[Sharpe Ratio]]-AVERAGE(Table2[Sharpe Ratio]))/_xlfn.STDEV.P(Table2[Sharpe Ratio])</f>
        <v>-0.45480905881705735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343</v>
      </c>
      <c r="AT472">
        <f>_xlfn.RANK.AVG(Table2[[#This Row],[6M Return vs Nifty Z-Score]],Table2[6M Return vs Nifty Z-Score])</f>
        <v>527</v>
      </c>
      <c r="AU472">
        <f>_xlfn.RANK.AVG(Table2[[#This Row],[Sharpe Ratio Z-Score]],Table2[Sharpe Ratio Z-Score])</f>
        <v>457</v>
      </c>
      <c r="AV472">
        <f>(Table2[[#This Row],[Rank 1Y]]+Table2[[#This Row],[Rank 6M]]+Table2[[#This Row],[Rank Sharpe]])/3</f>
        <v>442.33333333333331</v>
      </c>
    </row>
    <row r="473" spans="1:48" x14ac:dyDescent="0.3">
      <c r="A473" t="s">
        <v>2076</v>
      </c>
      <c r="B473" t="s">
        <v>2077</v>
      </c>
      <c r="C473" t="s">
        <v>3129</v>
      </c>
      <c r="D473" t="s">
        <v>535</v>
      </c>
      <c r="E473">
        <v>3091.4850905399999</v>
      </c>
      <c r="F473">
        <v>53.9</v>
      </c>
      <c r="G473">
        <v>-5.6016435815293297</v>
      </c>
      <c r="H473">
        <f>(Table2[[#This Row],[1Y Return vs Nifty]]-AVERAGE(Table2[1Y Return vs Nifty]))/_xlfn.STDEV.P(Table2[1Y Return vs Nifty])</f>
        <v>-0.51506011969318832</v>
      </c>
      <c r="I473">
        <v>6.10163932503092</v>
      </c>
      <c r="J473">
        <f>(Table2[[#This Row],[1M Return vs Nifty]]-AVERAGE(Table2[1M Return vs Nifty]))/_xlfn.STDEV.P(Table2[1M Return vs Nifty])</f>
        <v>0.36253178907295464</v>
      </c>
      <c r="K473">
        <v>31.074178789839799</v>
      </c>
      <c r="L473">
        <f>(Table2[[#This Row],[6M Return vs Nifty]]-AVERAGE(Table2[6M Return vs Nifty]))/_xlfn.STDEV.P(Table2[6M Return vs Nifty])</f>
        <v>0.59194608106080959</v>
      </c>
      <c r="M473">
        <v>-2.9459353612836101</v>
      </c>
      <c r="N473">
        <f>(Table2[[#This Row],[1W Return vs Nifty]]-AVERAGE(Table2[1W Return vs Nifty]))/_xlfn.STDEV.P(Table2[1W Return vs Nifty])</f>
        <v>-1.0159330880752688</v>
      </c>
      <c r="O473">
        <v>55.82</v>
      </c>
      <c r="P473">
        <v>54.263294416219097</v>
      </c>
      <c r="Q473">
        <v>48.033187434260697</v>
      </c>
      <c r="R473">
        <v>36.3064841029272</v>
      </c>
      <c r="S473" s="1">
        <f>(Table2[[#This Row],[Close Price]]-Table2[[#This Row],[20D EMA]])/Table2[[#This Row],[20D EMA]]</f>
        <v>-3.4396273737011852E-2</v>
      </c>
      <c r="T473" s="1">
        <f>(Table2[[#This Row],[Close Price]]-Table2[[#This Row],[50D EMA]])/Table2[[#This Row],[50D EMA]]</f>
        <v>-6.6950305934707632E-3</v>
      </c>
      <c r="U473" s="1">
        <f>(Table2[[#This Row],[Close Price]]-Table2[[#This Row],[200D EMA]])/Table2[[#This Row],[200D EMA]]</f>
        <v>0.1221408130320053</v>
      </c>
      <c r="V473">
        <v>0.93005419135838396</v>
      </c>
      <c r="W473">
        <v>53.5</v>
      </c>
      <c r="X473">
        <v>56.24</v>
      </c>
      <c r="Y473">
        <v>53.5</v>
      </c>
      <c r="Z473">
        <v>57.9</v>
      </c>
      <c r="AA473">
        <v>53.5</v>
      </c>
      <c r="AB473">
        <v>57.9</v>
      </c>
      <c r="AC473" s="1">
        <f>(Table2[[#This Row],[Close Price]]/Table2[[#This Row],[Day Low]])-1</f>
        <v>7.4766355140185592E-3</v>
      </c>
      <c r="AD473" s="1">
        <f>(Table2[[#This Row],[Day High]]/Table2[[#This Row],[Close Price]])-1</f>
        <v>4.3413729128015E-2</v>
      </c>
      <c r="AE473" s="1">
        <f>(Table2[[#This Row],[Close Price]]/Table2[[#This Row],[Current Week Low]])-1</f>
        <v>7.4766355140185592E-3</v>
      </c>
      <c r="AF473" s="1">
        <f>(Table2[[#This Row],[Current Week High]]/Table2[[#This Row],[Close Price]])-1</f>
        <v>7.4211502782931316E-2</v>
      </c>
      <c r="AG473" s="1">
        <f>(Table2[[#This Row],[Close Price]]/Table2[[#This Row],[Current Month Low]])-1</f>
        <v>7.4766355140185592E-3</v>
      </c>
      <c r="AH473" s="1">
        <f>(Table2[[#This Row],[Current Month High]]/Table2[[#This Row],[Close Price]])-1</f>
        <v>7.4211502782931316E-2</v>
      </c>
      <c r="AI473">
        <v>16.883116883116799</v>
      </c>
      <c r="AJ473">
        <v>62.105263157894697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0.09</v>
      </c>
      <c r="AM473" t="s">
        <v>3176</v>
      </c>
      <c r="AN473">
        <v>-5.31</v>
      </c>
      <c r="AO473" t="s">
        <v>3174</v>
      </c>
      <c r="AP473">
        <v>-5.617074043353E-2</v>
      </c>
      <c r="AQ473">
        <f>(Table2[[#This Row],[Sharpe Ratio]]-AVERAGE(Table2[Sharpe Ratio]))/_xlfn.STDEV.P(Table2[Sharpe Ratio])</f>
        <v>-1.388252746452086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-1.9647680840867787</v>
      </c>
      <c r="AS473">
        <f>_xlfn.RANK.AVG(Table2[[#This Row],[1Y Return vs Nifty Z-Score]],Table2[1Y Return vs Nifty Z-Score])</f>
        <v>485</v>
      </c>
      <c r="AT473">
        <f>_xlfn.RANK.AVG(Table2[[#This Row],[6M Return vs Nifty Z-Score]],Table2[6M Return vs Nifty Z-Score])</f>
        <v>168</v>
      </c>
      <c r="AU473">
        <f>_xlfn.RANK.AVG(Table2[[#This Row],[Sharpe Ratio Z-Score]],Table2[Sharpe Ratio Z-Score])</f>
        <v>675</v>
      </c>
      <c r="AV473">
        <f>(Table2[[#This Row],[Rank 1Y]]+Table2[[#This Row],[Rank 6M]]+Table2[[#This Row],[Rank Sharpe]])/3</f>
        <v>442.66666666666669</v>
      </c>
    </row>
    <row r="474" spans="1:48" x14ac:dyDescent="0.3">
      <c r="A474" t="s">
        <v>207</v>
      </c>
      <c r="B474" t="s">
        <v>208</v>
      </c>
      <c r="C474" t="s">
        <v>3129</v>
      </c>
      <c r="D474" t="s">
        <v>34</v>
      </c>
      <c r="E474">
        <v>121966.576991714</v>
      </c>
      <c r="F474">
        <v>235.85</v>
      </c>
      <c r="G474">
        <v>-5.7765211384293602</v>
      </c>
      <c r="H474">
        <f>(Table2[[#This Row],[1Y Return vs Nifty]]-AVERAGE(Table2[1Y Return vs Nifty]))/_xlfn.STDEV.P(Table2[1Y Return vs Nifty])</f>
        <v>-0.51802137619924948</v>
      </c>
      <c r="I474">
        <v>-2.7558199621288901</v>
      </c>
      <c r="J474">
        <f>(Table2[[#This Row],[1M Return vs Nifty]]-AVERAGE(Table2[1M Return vs Nifty]))/_xlfn.STDEV.P(Table2[1M Return vs Nifty])</f>
        <v>-0.40241754949607206</v>
      </c>
      <c r="K474">
        <v>-27.1095855061774</v>
      </c>
      <c r="L474">
        <f>(Table2[[#This Row],[6M Return vs Nifty]]-AVERAGE(Table2[6M Return vs Nifty]))/_xlfn.STDEV.P(Table2[6M Return vs Nifty])</f>
        <v>-1.3002910273471298</v>
      </c>
      <c r="M474">
        <v>-1.4825310439113399</v>
      </c>
      <c r="N474">
        <f>(Table2[[#This Row],[1W Return vs Nifty]]-AVERAGE(Table2[1W Return vs Nifty]))/_xlfn.STDEV.P(Table2[1W Return vs Nifty])</f>
        <v>-0.74239424369735796</v>
      </c>
      <c r="O474">
        <v>247.85</v>
      </c>
      <c r="P474">
        <v>252.61039259544</v>
      </c>
      <c r="Q474">
        <v>246.69145151558399</v>
      </c>
      <c r="R474">
        <v>23.289142394265099</v>
      </c>
      <c r="S474" s="1">
        <f>(Table2[[#This Row],[Close Price]]-Table2[[#This Row],[20D EMA]])/Table2[[#This Row],[20D EMA]]</f>
        <v>-4.8416380875529554E-2</v>
      </c>
      <c r="T474" s="1">
        <f>(Table2[[#This Row],[Close Price]]-Table2[[#This Row],[50D EMA]])/Table2[[#This Row],[50D EMA]]</f>
        <v>-6.6348784874746117E-2</v>
      </c>
      <c r="U474" s="1">
        <f>(Table2[[#This Row],[Close Price]]-Table2[[#This Row],[200D EMA]])/Table2[[#This Row],[200D EMA]]</f>
        <v>-4.3947414671152971E-2</v>
      </c>
      <c r="V474">
        <v>0.78716149561757698</v>
      </c>
      <c r="W474">
        <v>235.05</v>
      </c>
      <c r="X474">
        <v>244.2</v>
      </c>
      <c r="Y474">
        <v>235.05</v>
      </c>
      <c r="Z474">
        <v>255.95</v>
      </c>
      <c r="AA474">
        <v>235.05</v>
      </c>
      <c r="AB474">
        <v>255.95</v>
      </c>
      <c r="AC474" s="1">
        <f>(Table2[[#This Row],[Close Price]]/Table2[[#This Row],[Day Low]])-1</f>
        <v>3.403531163582052E-3</v>
      </c>
      <c r="AD474" s="1">
        <f>(Table2[[#This Row],[Day High]]/Table2[[#This Row],[Close Price]])-1</f>
        <v>3.5403858384566389E-2</v>
      </c>
      <c r="AE474" s="1">
        <f>(Table2[[#This Row],[Close Price]]/Table2[[#This Row],[Current Week Low]])-1</f>
        <v>3.403531163582052E-3</v>
      </c>
      <c r="AF474" s="1">
        <f>(Table2[[#This Row],[Current Week High]]/Table2[[#This Row],[Close Price]])-1</f>
        <v>8.5223659105363447E-2</v>
      </c>
      <c r="AG474" s="1">
        <f>(Table2[[#This Row],[Close Price]]/Table2[[#This Row],[Current Month Low]])-1</f>
        <v>3.403531163582052E-3</v>
      </c>
      <c r="AH474" s="1">
        <f>(Table2[[#This Row],[Current Month High]]/Table2[[#This Row],[Close Price]])-1</f>
        <v>8.5223659105363447E-2</v>
      </c>
      <c r="AI474">
        <v>27.072291710833099</v>
      </c>
      <c r="AJ474">
        <v>25.552302368911299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-0.16</v>
      </c>
      <c r="AM474" t="s">
        <v>3174</v>
      </c>
      <c r="AN474">
        <v>-6.93</v>
      </c>
      <c r="AO474" t="s">
        <v>3174</v>
      </c>
      <c r="AP474">
        <v>0.138973597835788</v>
      </c>
      <c r="AQ474">
        <f>(Table2[[#This Row],[Sharpe Ratio]]-AVERAGE(Table2[Sharpe Ratio]))/_xlfn.STDEV.P(Table2[Sharpe Ratio])</f>
        <v>0.88233701011429833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486</v>
      </c>
      <c r="AT474">
        <f>_xlfn.RANK.AVG(Table2[[#This Row],[6M Return vs Nifty Z-Score]],Table2[6M Return vs Nifty Z-Score])</f>
        <v>705</v>
      </c>
      <c r="AU474">
        <f>_xlfn.RANK.AVG(Table2[[#This Row],[Sharpe Ratio Z-Score]],Table2[Sharpe Ratio Z-Score])</f>
        <v>139</v>
      </c>
      <c r="AV474">
        <f>(Table2[[#This Row],[Rank 1Y]]+Table2[[#This Row],[Rank 6M]]+Table2[[#This Row],[Rank Sharpe]])/3</f>
        <v>443.33333333333331</v>
      </c>
    </row>
    <row r="475" spans="1:48" x14ac:dyDescent="0.3">
      <c r="A475" t="s">
        <v>492</v>
      </c>
      <c r="B475" t="s">
        <v>493</v>
      </c>
      <c r="C475" t="s">
        <v>3140</v>
      </c>
      <c r="D475" t="s">
        <v>135</v>
      </c>
      <c r="E475">
        <v>43345.478092270001</v>
      </c>
      <c r="F475">
        <v>49024.9</v>
      </c>
      <c r="G475">
        <v>-1.49847664937766</v>
      </c>
      <c r="H475">
        <f>(Table2[[#This Row],[1Y Return vs Nifty]]-AVERAGE(Table2[1Y Return vs Nifty]))/_xlfn.STDEV.P(Table2[1Y Return vs Nifty])</f>
        <v>-0.44557990743110037</v>
      </c>
      <c r="I475">
        <v>-11.2810406654049</v>
      </c>
      <c r="J475">
        <f>(Table2[[#This Row],[1M Return vs Nifty]]-AVERAGE(Table2[1M Return vs Nifty]))/_xlfn.STDEV.P(Table2[1M Return vs Nifty])</f>
        <v>-1.1386740454846709</v>
      </c>
      <c r="K475">
        <v>19.703349283464402</v>
      </c>
      <c r="L475">
        <f>(Table2[[#This Row],[6M Return vs Nifty]]-AVERAGE(Table2[6M Return vs Nifty]))/_xlfn.STDEV.P(Table2[6M Return vs Nifty])</f>
        <v>0.22214694885140918</v>
      </c>
      <c r="M475">
        <v>-1.1899992382522899</v>
      </c>
      <c r="N475">
        <f>(Table2[[#This Row],[1W Return vs Nifty]]-AVERAGE(Table2[1W Return vs Nifty]))/_xlfn.STDEV.P(Table2[1W Return vs Nifty])</f>
        <v>-0.68771433663828618</v>
      </c>
      <c r="O475">
        <v>51249.01</v>
      </c>
      <c r="P475">
        <v>52110.054764795699</v>
      </c>
      <c r="Q475">
        <v>47207.587332593699</v>
      </c>
      <c r="R475">
        <v>21.816141457121599</v>
      </c>
      <c r="S475" s="1">
        <f>(Table2[[#This Row],[Close Price]]-Table2[[#This Row],[20D EMA]])/Table2[[#This Row],[20D EMA]]</f>
        <v>-4.3398106617083931E-2</v>
      </c>
      <c r="T475" s="1">
        <f>(Table2[[#This Row],[Close Price]]-Table2[[#This Row],[50D EMA]])/Table2[[#This Row],[50D EMA]]</f>
        <v>-5.920459647799016E-2</v>
      </c>
      <c r="U475" s="1">
        <f>(Table2[[#This Row],[Close Price]]-Table2[[#This Row],[200D EMA]])/Table2[[#This Row],[200D EMA]]</f>
        <v>3.849619881233729E-2</v>
      </c>
      <c r="V475">
        <v>0.59523990336065002</v>
      </c>
      <c r="W475">
        <v>48826.7</v>
      </c>
      <c r="X475">
        <v>50299</v>
      </c>
      <c r="Y475">
        <v>48826.7</v>
      </c>
      <c r="Z475">
        <v>51380</v>
      </c>
      <c r="AA475">
        <v>48826.7</v>
      </c>
      <c r="AB475">
        <v>51380</v>
      </c>
      <c r="AC475" s="1">
        <f>(Table2[[#This Row],[Close Price]]/Table2[[#This Row],[Day Low]])-1</f>
        <v>4.0592544652824358E-3</v>
      </c>
      <c r="AD475" s="1">
        <f>(Table2[[#This Row],[Day High]]/Table2[[#This Row],[Close Price]])-1</f>
        <v>2.5988834245454839E-2</v>
      </c>
      <c r="AE475" s="1">
        <f>(Table2[[#This Row],[Close Price]]/Table2[[#This Row],[Current Week Low]])-1</f>
        <v>4.0592544652824358E-3</v>
      </c>
      <c r="AF475" s="1">
        <f>(Table2[[#This Row],[Current Week High]]/Table2[[#This Row],[Close Price]])-1</f>
        <v>4.8038853725351771E-2</v>
      </c>
      <c r="AG475" s="1">
        <f>(Table2[[#This Row],[Close Price]]/Table2[[#This Row],[Current Month Low]])-1</f>
        <v>4.0592544652824358E-3</v>
      </c>
      <c r="AH475" s="1">
        <f>(Table2[[#This Row],[Current Month High]]/Table2[[#This Row],[Close Price]])-1</f>
        <v>4.8038853725351771E-2</v>
      </c>
      <c r="AI475">
        <v>22.374548443750001</v>
      </c>
      <c r="AJ475">
        <v>40.160445083581799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-0.18</v>
      </c>
      <c r="AM475" t="s">
        <v>3174</v>
      </c>
      <c r="AN475">
        <v>-6.44</v>
      </c>
      <c r="AO475" t="s">
        <v>3174</v>
      </c>
      <c r="AP475">
        <v>-2.3697614420211999E-2</v>
      </c>
      <c r="AQ475">
        <f>(Table2[[#This Row],[Sharpe Ratio]]-AVERAGE(Table2[Sharpe Ratio]))/_xlfn.STDEV.P(Table2[Sharpe Ratio])</f>
        <v>-1.0104137174366994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452</v>
      </c>
      <c r="AT475">
        <f>_xlfn.RANK.AVG(Table2[[#This Row],[6M Return vs Nifty Z-Score]],Table2[6M Return vs Nifty Z-Score])</f>
        <v>257</v>
      </c>
      <c r="AU475">
        <f>_xlfn.RANK.AVG(Table2[[#This Row],[Sharpe Ratio Z-Score]],Table2[Sharpe Ratio Z-Score])</f>
        <v>624</v>
      </c>
      <c r="AV475">
        <f>(Table2[[#This Row],[Rank 1Y]]+Table2[[#This Row],[Rank 6M]]+Table2[[#This Row],[Rank Sharpe]])/3</f>
        <v>444.33333333333331</v>
      </c>
    </row>
    <row r="476" spans="1:48" x14ac:dyDescent="0.3">
      <c r="A476" t="s">
        <v>566</v>
      </c>
      <c r="B476" t="s">
        <v>567</v>
      </c>
      <c r="C476" t="s">
        <v>3138</v>
      </c>
      <c r="D476" t="s">
        <v>78</v>
      </c>
      <c r="E476">
        <v>36300.237978545003</v>
      </c>
      <c r="F476">
        <v>4697.95</v>
      </c>
      <c r="G476">
        <v>11.1921798510123</v>
      </c>
      <c r="H476">
        <f>(Table2[[#This Row],[1Y Return vs Nifty]]-AVERAGE(Table2[1Y Return vs Nifty]))/_xlfn.STDEV.P(Table2[1Y Return vs Nifty])</f>
        <v>-0.23068504159390718</v>
      </c>
      <c r="I476">
        <v>7.4415964447930598</v>
      </c>
      <c r="J476">
        <f>(Table2[[#This Row],[1M Return vs Nifty]]-AVERAGE(Table2[1M Return vs Nifty]))/_xlfn.STDEV.P(Table2[1M Return vs Nifty])</f>
        <v>0.47825338363436504</v>
      </c>
      <c r="K476">
        <v>-1.2480644042191</v>
      </c>
      <c r="L476">
        <f>(Table2[[#This Row],[6M Return vs Nifty]]-AVERAGE(Table2[6M Return vs Nifty]))/_xlfn.STDEV.P(Table2[6M Return vs Nifty])</f>
        <v>-0.45922942706922792</v>
      </c>
      <c r="M476">
        <v>7.6913853222461102</v>
      </c>
      <c r="N476">
        <f>(Table2[[#This Row],[1W Return vs Nifty]]-AVERAGE(Table2[1W Return vs Nifty]))/_xlfn.STDEV.P(Table2[1W Return vs Nifty])</f>
        <v>0.97238987401270938</v>
      </c>
      <c r="O476">
        <v>4476</v>
      </c>
      <c r="P476">
        <v>4372.8314725263699</v>
      </c>
      <c r="Q476">
        <v>4079.0338637866998</v>
      </c>
      <c r="R476">
        <v>81.224990157633698</v>
      </c>
      <c r="S476" s="1">
        <f>(Table2[[#This Row],[Close Price]]-Table2[[#This Row],[20D EMA]])/Table2[[#This Row],[20D EMA]]</f>
        <v>4.9586684539767611E-2</v>
      </c>
      <c r="T476" s="1">
        <f>(Table2[[#This Row],[Close Price]]-Table2[[#This Row],[50D EMA]])/Table2[[#This Row],[50D EMA]]</f>
        <v>7.4349658685976108E-2</v>
      </c>
      <c r="U476" s="1">
        <f>(Table2[[#This Row],[Close Price]]-Table2[[#This Row],[200D EMA]])/Table2[[#This Row],[200D EMA]]</f>
        <v>0.15173106105050571</v>
      </c>
      <c r="V476">
        <v>1.04366957377207</v>
      </c>
      <c r="W476">
        <v>4629.25</v>
      </c>
      <c r="X476">
        <v>4734.1499999999996</v>
      </c>
      <c r="Y476">
        <v>4452.8999999999996</v>
      </c>
      <c r="Z476">
        <v>4805</v>
      </c>
      <c r="AA476">
        <v>4452.8999999999996</v>
      </c>
      <c r="AB476">
        <v>4805</v>
      </c>
      <c r="AC476" s="1">
        <f>(Table2[[#This Row],[Close Price]]/Table2[[#This Row],[Day Low]])-1</f>
        <v>1.4840416914186916E-2</v>
      </c>
      <c r="AD476" s="1">
        <f>(Table2[[#This Row],[Day High]]/Table2[[#This Row],[Close Price]])-1</f>
        <v>7.7054885641609783E-3</v>
      </c>
      <c r="AE476" s="1">
        <f>(Table2[[#This Row],[Close Price]]/Table2[[#This Row],[Current Week Low]])-1</f>
        <v>5.5031552471423106E-2</v>
      </c>
      <c r="AF476" s="1">
        <f>(Table2[[#This Row],[Current Week High]]/Table2[[#This Row],[Close Price]])-1</f>
        <v>2.2786534552304838E-2</v>
      </c>
      <c r="AG476" s="1">
        <f>(Table2[[#This Row],[Close Price]]/Table2[[#This Row],[Current Month Low]])-1</f>
        <v>5.5031552471423106E-2</v>
      </c>
      <c r="AH476" s="1">
        <f>(Table2[[#This Row],[Current Month High]]/Table2[[#This Row],[Close Price]])-1</f>
        <v>2.2786534552304838E-2</v>
      </c>
      <c r="AI476">
        <v>2.2786534552304798</v>
      </c>
      <c r="AJ476">
        <v>53.8974333775571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0.06</v>
      </c>
      <c r="AM476" t="s">
        <v>3176</v>
      </c>
      <c r="AN476">
        <v>9.25</v>
      </c>
      <c r="AO476" t="s">
        <v>3176</v>
      </c>
      <c r="AP476">
        <v>1.2560979814724999E-2</v>
      </c>
      <c r="AQ476">
        <f>(Table2[[#This Row],[Sharpe Ratio]]-AVERAGE(Table2[Sharpe Ratio]))/_xlfn.STDEV.P(Table2[Sharpe Ratio])</f>
        <v>-0.58852910942043313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0.17219967956350624</v>
      </c>
      <c r="AS476">
        <f>_xlfn.RANK.AVG(Table2[[#This Row],[1Y Return vs Nifty Z-Score]],Table2[1Y Return vs Nifty Z-Score])</f>
        <v>369</v>
      </c>
      <c r="AT476">
        <f>_xlfn.RANK.AVG(Table2[[#This Row],[6M Return vs Nifty Z-Score]],Table2[6M Return vs Nifty Z-Score])</f>
        <v>476</v>
      </c>
      <c r="AU476">
        <f>_xlfn.RANK.AVG(Table2[[#This Row],[Sharpe Ratio Z-Score]],Table2[Sharpe Ratio Z-Score])</f>
        <v>494</v>
      </c>
      <c r="AV476">
        <f>(Table2[[#This Row],[Rank 1Y]]+Table2[[#This Row],[Rank 6M]]+Table2[[#This Row],[Rank Sharpe]])/3</f>
        <v>446.33333333333331</v>
      </c>
    </row>
    <row r="477" spans="1:48" x14ac:dyDescent="0.3">
      <c r="A477" t="s">
        <v>1286</v>
      </c>
      <c r="B477" t="s">
        <v>1287</v>
      </c>
      <c r="C477" t="s">
        <v>3140</v>
      </c>
      <c r="D477" t="s">
        <v>443</v>
      </c>
      <c r="E477">
        <v>8952.49002612</v>
      </c>
      <c r="F477">
        <v>668.1</v>
      </c>
      <c r="G477">
        <v>-8.3727147293085</v>
      </c>
      <c r="H477">
        <f>(Table2[[#This Row],[1Y Return vs Nifty]]-AVERAGE(Table2[1Y Return vs Nifty]))/_xlfn.STDEV.P(Table2[1Y Return vs Nifty])</f>
        <v>-0.5619835363429907</v>
      </c>
      <c r="I477">
        <v>5.4833970612860501</v>
      </c>
      <c r="J477">
        <f>(Table2[[#This Row],[1M Return vs Nifty]]-AVERAGE(Table2[1M Return vs Nifty]))/_xlfn.STDEV.P(Table2[1M Return vs Nifty])</f>
        <v>0.3091390502079136</v>
      </c>
      <c r="K477">
        <v>-40.619759269538001</v>
      </c>
      <c r="L477">
        <f>(Table2[[#This Row],[6M Return vs Nifty]]-AVERAGE(Table2[6M Return vs Nifty]))/_xlfn.STDEV.P(Table2[6M Return vs Nifty])</f>
        <v>-1.7396653518753251</v>
      </c>
      <c r="M477">
        <v>1.8888396484002199</v>
      </c>
      <c r="N477">
        <f>(Table2[[#This Row],[1W Return vs Nifty]]-AVERAGE(Table2[1W Return vs Nifty]))/_xlfn.STDEV.P(Table2[1W Return vs Nifty])</f>
        <v>-0.11221922494355875</v>
      </c>
      <c r="O477">
        <v>658.11</v>
      </c>
      <c r="P477">
        <v>660.93808228230705</v>
      </c>
      <c r="Q477">
        <v>722.73363056542905</v>
      </c>
      <c r="R477">
        <v>52.721573669218103</v>
      </c>
      <c r="S477" s="1">
        <f>(Table2[[#This Row],[Close Price]]-Table2[[#This Row],[20D EMA]])/Table2[[#This Row],[20D EMA]]</f>
        <v>1.5179833158590523E-2</v>
      </c>
      <c r="T477" s="1">
        <f>(Table2[[#This Row],[Close Price]]-Table2[[#This Row],[50D EMA]])/Table2[[#This Row],[50D EMA]]</f>
        <v>1.0835988891670334E-2</v>
      </c>
      <c r="U477" s="1">
        <f>(Table2[[#This Row],[Close Price]]-Table2[[#This Row],[200D EMA]])/Table2[[#This Row],[200D EMA]]</f>
        <v>-7.5593037676531707E-2</v>
      </c>
      <c r="V477">
        <v>1.1707682568692801</v>
      </c>
      <c r="W477">
        <v>662.5</v>
      </c>
      <c r="X477">
        <v>684</v>
      </c>
      <c r="Y477">
        <v>662.5</v>
      </c>
      <c r="Z477">
        <v>695</v>
      </c>
      <c r="AA477">
        <v>662.5</v>
      </c>
      <c r="AB477">
        <v>695</v>
      </c>
      <c r="AC477" s="1">
        <f>(Table2[[#This Row],[Close Price]]/Table2[[#This Row],[Day Low]])-1</f>
        <v>8.4528301886792612E-3</v>
      </c>
      <c r="AD477" s="1">
        <f>(Table2[[#This Row],[Day High]]/Table2[[#This Row],[Close Price]])-1</f>
        <v>2.3798832510103285E-2</v>
      </c>
      <c r="AE477" s="1">
        <f>(Table2[[#This Row],[Close Price]]/Table2[[#This Row],[Current Week Low]])-1</f>
        <v>8.4528301886792612E-3</v>
      </c>
      <c r="AF477" s="1">
        <f>(Table2[[#This Row],[Current Week High]]/Table2[[#This Row],[Close Price]])-1</f>
        <v>4.0263433617721889E-2</v>
      </c>
      <c r="AG477" s="1">
        <f>(Table2[[#This Row],[Close Price]]/Table2[[#This Row],[Current Month Low]])-1</f>
        <v>8.4528301886792612E-3</v>
      </c>
      <c r="AH477" s="1">
        <f>(Table2[[#This Row],[Current Month High]]/Table2[[#This Row],[Close Price]])-1</f>
        <v>4.0263433617721889E-2</v>
      </c>
      <c r="AI477">
        <v>64.196976500523803</v>
      </c>
      <c r="AJ477">
        <v>23.1520737327189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0.05</v>
      </c>
      <c r="AM477" t="s">
        <v>3176</v>
      </c>
      <c r="AN477">
        <v>4.4400000000000004</v>
      </c>
      <c r="AO477" t="s">
        <v>3176</v>
      </c>
      <c r="AP477">
        <v>0.15968160858672101</v>
      </c>
      <c r="AQ477">
        <f>(Table2[[#This Row],[Sharpe Ratio]]-AVERAGE(Table2[Sharpe Ratio]))/_xlfn.STDEV.P(Table2[Sharpe Ratio])</f>
        <v>1.1232837755031244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513</v>
      </c>
      <c r="AT477">
        <f>_xlfn.RANK.AVG(Table2[[#This Row],[6M Return vs Nifty Z-Score]],Table2[6M Return vs Nifty Z-Score])</f>
        <v>731</v>
      </c>
      <c r="AU477">
        <f>_xlfn.RANK.AVG(Table2[[#This Row],[Sharpe Ratio Z-Score]],Table2[Sharpe Ratio Z-Score])</f>
        <v>96</v>
      </c>
      <c r="AV477">
        <f>(Table2[[#This Row],[Rank 1Y]]+Table2[[#This Row],[Rank 6M]]+Table2[[#This Row],[Rank Sharpe]])/3</f>
        <v>446.66666666666669</v>
      </c>
    </row>
    <row r="478" spans="1:48" x14ac:dyDescent="0.3">
      <c r="A478" t="s">
        <v>347</v>
      </c>
      <c r="B478" t="s">
        <v>348</v>
      </c>
      <c r="C478" t="s">
        <v>3129</v>
      </c>
      <c r="D478" t="s">
        <v>24</v>
      </c>
      <c r="E478">
        <v>72530.085376033996</v>
      </c>
      <c r="F478">
        <v>23.14</v>
      </c>
      <c r="G478">
        <v>1.83031646840824</v>
      </c>
      <c r="H478">
        <f>(Table2[[#This Row],[1Y Return vs Nifty]]-AVERAGE(Table2[1Y Return vs Nifty]))/_xlfn.STDEV.P(Table2[1Y Return vs Nifty])</f>
        <v>-0.38921240978238592</v>
      </c>
      <c r="I478">
        <v>-6.2055931423245001</v>
      </c>
      <c r="J478">
        <f>(Table2[[#This Row],[1M Return vs Nifty]]-AVERAGE(Table2[1M Return vs Nifty]))/_xlfn.STDEV.P(Table2[1M Return vs Nifty])</f>
        <v>-0.70034742157906038</v>
      </c>
      <c r="K478">
        <v>-12.530689915476501</v>
      </c>
      <c r="L478">
        <f>(Table2[[#This Row],[6M Return vs Nifty]]-AVERAGE(Table2[6M Return vs Nifty]))/_xlfn.STDEV.P(Table2[6M Return vs Nifty])</f>
        <v>-0.8261600121041458</v>
      </c>
      <c r="M478">
        <v>-0.325760949724549</v>
      </c>
      <c r="N478">
        <f>(Table2[[#This Row],[1W Return vs Nifty]]-AVERAGE(Table2[1W Return vs Nifty]))/_xlfn.STDEV.P(Table2[1W Return vs Nifty])</f>
        <v>-0.52617132360719643</v>
      </c>
      <c r="O478">
        <v>23.95</v>
      </c>
      <c r="P478">
        <v>24.2199625968668</v>
      </c>
      <c r="Q478">
        <v>23.136845774194502</v>
      </c>
      <c r="R478">
        <v>25.056151593053801</v>
      </c>
      <c r="S478" s="1">
        <f>(Table2[[#This Row],[Close Price]]-Table2[[#This Row],[20D EMA]])/Table2[[#This Row],[20D EMA]]</f>
        <v>-3.3820459290187836E-2</v>
      </c>
      <c r="T478" s="1">
        <f>(Table2[[#This Row],[Close Price]]-Table2[[#This Row],[50D EMA]])/Table2[[#This Row],[50D EMA]]</f>
        <v>-4.4589771455985167E-2</v>
      </c>
      <c r="U478" s="1">
        <f>(Table2[[#This Row],[Close Price]]-Table2[[#This Row],[200D EMA]])/Table2[[#This Row],[200D EMA]]</f>
        <v>1.3632911920159434E-4</v>
      </c>
      <c r="V478">
        <v>0.45039505103385702</v>
      </c>
      <c r="W478">
        <v>23.1</v>
      </c>
      <c r="X478">
        <v>23.54</v>
      </c>
      <c r="Y478">
        <v>23.1</v>
      </c>
      <c r="Z478">
        <v>24.02</v>
      </c>
      <c r="AA478">
        <v>23.1</v>
      </c>
      <c r="AB478">
        <v>24.02</v>
      </c>
      <c r="AC478" s="1">
        <f>(Table2[[#This Row],[Close Price]]/Table2[[#This Row],[Day Low]])-1</f>
        <v>1.7316017316015841E-3</v>
      </c>
      <c r="AD478" s="1">
        <f>(Table2[[#This Row],[Day High]]/Table2[[#This Row],[Close Price]])-1</f>
        <v>1.728608470181503E-2</v>
      </c>
      <c r="AE478" s="1">
        <f>(Table2[[#This Row],[Close Price]]/Table2[[#This Row],[Current Week Low]])-1</f>
        <v>1.7316017316015841E-3</v>
      </c>
      <c r="AF478" s="1">
        <f>(Table2[[#This Row],[Current Week High]]/Table2[[#This Row],[Close Price]])-1</f>
        <v>3.802938634399311E-2</v>
      </c>
      <c r="AG478" s="1">
        <f>(Table2[[#This Row],[Close Price]]/Table2[[#This Row],[Current Month Low]])-1</f>
        <v>1.7316017316015841E-3</v>
      </c>
      <c r="AH478" s="1">
        <f>(Table2[[#This Row],[Current Month High]]/Table2[[#This Row],[Close Price]])-1</f>
        <v>3.802938634399311E-2</v>
      </c>
      <c r="AI478">
        <v>41.961970613656</v>
      </c>
      <c r="AJ478">
        <v>47.388535031847098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-0.01</v>
      </c>
      <c r="AM478" t="s">
        <v>3174</v>
      </c>
      <c r="AN478">
        <v>-5.36</v>
      </c>
      <c r="AO478" t="s">
        <v>3174</v>
      </c>
      <c r="AP478">
        <v>7.2102134698410994E-2</v>
      </c>
      <c r="AQ478">
        <f>(Table2[[#This Row],[Sharpe Ratio]]-AVERAGE(Table2[Sharpe Ratio]))/_xlfn.STDEV.P(Table2[Sharpe Ratio])</f>
        <v>0.10425827847933704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426</v>
      </c>
      <c r="AT478">
        <f>_xlfn.RANK.AVG(Table2[[#This Row],[6M Return vs Nifty Z-Score]],Table2[6M Return vs Nifty Z-Score])</f>
        <v>590</v>
      </c>
      <c r="AU478">
        <f>_xlfn.RANK.AVG(Table2[[#This Row],[Sharpe Ratio Z-Score]],Table2[Sharpe Ratio Z-Score])</f>
        <v>324</v>
      </c>
      <c r="AV478">
        <f>(Table2[[#This Row],[Rank 1Y]]+Table2[[#This Row],[Rank 6M]]+Table2[[#This Row],[Rank Sharpe]])/3</f>
        <v>446.66666666666669</v>
      </c>
    </row>
    <row r="479" spans="1:48" x14ac:dyDescent="0.3">
      <c r="A479" t="s">
        <v>884</v>
      </c>
      <c r="B479" t="s">
        <v>885</v>
      </c>
      <c r="C479" t="s">
        <v>3130</v>
      </c>
      <c r="D479" t="s">
        <v>27</v>
      </c>
      <c r="E479">
        <v>17834.805653421001</v>
      </c>
      <c r="F479">
        <v>91.23</v>
      </c>
      <c r="G479">
        <v>-23.871232500978198</v>
      </c>
      <c r="H479">
        <f>(Table2[[#This Row],[1Y Return vs Nifty]]-AVERAGE(Table2[1Y Return vs Nifty]))/_xlfn.STDEV.P(Table2[1Y Return vs Nifty])</f>
        <v>-0.82442479752723064</v>
      </c>
      <c r="I479">
        <v>-4.3032704505082</v>
      </c>
      <c r="J479">
        <f>(Table2[[#This Row],[1M Return vs Nifty]]-AVERAGE(Table2[1M Return vs Nifty]))/_xlfn.STDEV.P(Table2[1M Return vs Nifty])</f>
        <v>-0.53605872008209421</v>
      </c>
      <c r="K479">
        <v>-1.1274281949392699</v>
      </c>
      <c r="L479">
        <f>(Table2[[#This Row],[6M Return vs Nifty]]-AVERAGE(Table2[6M Return vs Nifty]))/_xlfn.STDEV.P(Table2[6M Return vs Nifty])</f>
        <v>-0.45530612793967007</v>
      </c>
      <c r="M479">
        <v>-1.03758513699671</v>
      </c>
      <c r="N479">
        <f>(Table2[[#This Row],[1W Return vs Nifty]]-AVERAGE(Table2[1W Return vs Nifty]))/_xlfn.STDEV.P(Table2[1W Return vs Nifty])</f>
        <v>-0.65922516476047521</v>
      </c>
      <c r="O479">
        <v>94.02</v>
      </c>
      <c r="P479">
        <v>90.805740423089105</v>
      </c>
      <c r="Q479">
        <v>86.183595555235399</v>
      </c>
      <c r="R479">
        <v>37.2913836277869</v>
      </c>
      <c r="S479" s="1">
        <f>(Table2[[#This Row],[Close Price]]-Table2[[#This Row],[20D EMA]])/Table2[[#This Row],[20D EMA]]</f>
        <v>-2.9674537332482369E-2</v>
      </c>
      <c r="T479" s="1">
        <f>(Table2[[#This Row],[Close Price]]-Table2[[#This Row],[50D EMA]])/Table2[[#This Row],[50D EMA]]</f>
        <v>4.6721669239648935E-3</v>
      </c>
      <c r="U479" s="1">
        <f>(Table2[[#This Row],[Close Price]]-Table2[[#This Row],[200D EMA]])/Table2[[#This Row],[200D EMA]]</f>
        <v>5.8554118243191011E-2</v>
      </c>
      <c r="V479">
        <v>0.74496070523851698</v>
      </c>
      <c r="W479">
        <v>91</v>
      </c>
      <c r="X479">
        <v>94.65</v>
      </c>
      <c r="Y479">
        <v>91</v>
      </c>
      <c r="Z479">
        <v>98.8</v>
      </c>
      <c r="AA479">
        <v>91</v>
      </c>
      <c r="AB479">
        <v>98.8</v>
      </c>
      <c r="AC479" s="1">
        <f>(Table2[[#This Row],[Close Price]]/Table2[[#This Row],[Day Low]])-1</f>
        <v>2.5274725274726517E-3</v>
      </c>
      <c r="AD479" s="1">
        <f>(Table2[[#This Row],[Day High]]/Table2[[#This Row],[Close Price]])-1</f>
        <v>3.7487668530088891E-2</v>
      </c>
      <c r="AE479" s="1">
        <f>(Table2[[#This Row],[Close Price]]/Table2[[#This Row],[Current Week Low]])-1</f>
        <v>2.5274725274726517E-3</v>
      </c>
      <c r="AF479" s="1">
        <f>(Table2[[#This Row],[Current Week High]]/Table2[[#This Row],[Close Price]])-1</f>
        <v>8.2977090869231551E-2</v>
      </c>
      <c r="AG479" s="1">
        <f>(Table2[[#This Row],[Close Price]]/Table2[[#This Row],[Current Month Low]])-1</f>
        <v>2.5274725274726517E-3</v>
      </c>
      <c r="AH479" s="1">
        <f>(Table2[[#This Row],[Current Month High]]/Table2[[#This Row],[Close Price]])-1</f>
        <v>8.2977090869231551E-2</v>
      </c>
      <c r="AI479">
        <v>22.108955387482101</v>
      </c>
      <c r="AJ479">
        <v>40.245964642582599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0.1</v>
      </c>
      <c r="AM479" t="s">
        <v>3176</v>
      </c>
      <c r="AN479">
        <v>-1.26</v>
      </c>
      <c r="AO479" t="s">
        <v>3174</v>
      </c>
      <c r="AP479">
        <v>8.5635251184562999E-2</v>
      </c>
      <c r="AQ479">
        <f>(Table2[[#This Row],[Sharpe Ratio]]-AVERAGE(Table2[Sharpe Ratio]))/_xlfn.STDEV.P(Table2[Sharpe Ratio])</f>
        <v>0.26172200989166522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-2.213292800417805</v>
      </c>
      <c r="AS479">
        <f>_xlfn.RANK.AVG(Table2[[#This Row],[1Y Return vs Nifty Z-Score]],Table2[1Y Return vs Nifty Z-Score])</f>
        <v>604</v>
      </c>
      <c r="AT479">
        <f>_xlfn.RANK.AVG(Table2[[#This Row],[6M Return vs Nifty Z-Score]],Table2[6M Return vs Nifty Z-Score])</f>
        <v>471</v>
      </c>
      <c r="AU479">
        <f>_xlfn.RANK.AVG(Table2[[#This Row],[Sharpe Ratio Z-Score]],Table2[Sharpe Ratio Z-Score])</f>
        <v>267</v>
      </c>
      <c r="AV479">
        <f>(Table2[[#This Row],[Rank 1Y]]+Table2[[#This Row],[Rank 6M]]+Table2[[#This Row],[Rank Sharpe]])/3</f>
        <v>447.33333333333331</v>
      </c>
    </row>
    <row r="480" spans="1:48" x14ac:dyDescent="0.3">
      <c r="A480" t="s">
        <v>496</v>
      </c>
      <c r="B480" t="s">
        <v>497</v>
      </c>
      <c r="C480" t="s">
        <v>3136</v>
      </c>
      <c r="D480" t="s">
        <v>498</v>
      </c>
      <c r="E480">
        <v>42583.026618060001</v>
      </c>
      <c r="F480">
        <v>647.65</v>
      </c>
      <c r="G480">
        <v>-6.9453241620502197</v>
      </c>
      <c r="H480">
        <f>(Table2[[#This Row],[1Y Return vs Nifty]]-AVERAGE(Table2[1Y Return vs Nifty]))/_xlfn.STDEV.P(Table2[1Y Return vs Nifty])</f>
        <v>-0.53781308429121399</v>
      </c>
      <c r="I480">
        <v>5.5711974904110404</v>
      </c>
      <c r="J480">
        <f>(Table2[[#This Row],[1M Return vs Nifty]]-AVERAGE(Table2[1M Return vs Nifty]))/_xlfn.STDEV.P(Table2[1M Return vs Nifty])</f>
        <v>0.31672168513829374</v>
      </c>
      <c r="K480">
        <v>33.452711487120901</v>
      </c>
      <c r="L480">
        <f>(Table2[[#This Row],[6M Return vs Nifty]]-AVERAGE(Table2[6M Return vs Nifty]))/_xlfn.STDEV.P(Table2[6M Return vs Nifty])</f>
        <v>0.66930009704469839</v>
      </c>
      <c r="M480">
        <v>0.614353132809626</v>
      </c>
      <c r="N480">
        <f>(Table2[[#This Row],[1W Return vs Nifty]]-AVERAGE(Table2[1W Return vs Nifty]))/_xlfn.STDEV.P(Table2[1W Return vs Nifty])</f>
        <v>-0.35044564296853487</v>
      </c>
      <c r="O480">
        <v>640.01</v>
      </c>
      <c r="P480">
        <v>607.78031841049005</v>
      </c>
      <c r="Q480">
        <v>542.19049077060902</v>
      </c>
      <c r="R480">
        <v>52.569677059803297</v>
      </c>
      <c r="S480" s="1">
        <f>(Table2[[#This Row],[Close Price]]-Table2[[#This Row],[20D EMA]])/Table2[[#This Row],[20D EMA]]</f>
        <v>1.1937313479476862E-2</v>
      </c>
      <c r="T480" s="1">
        <f>(Table2[[#This Row],[Close Price]]-Table2[[#This Row],[50D EMA]])/Table2[[#This Row],[50D EMA]]</f>
        <v>6.5598836260081478E-2</v>
      </c>
      <c r="U480" s="1">
        <f>(Table2[[#This Row],[Close Price]]-Table2[[#This Row],[200D EMA]])/Table2[[#This Row],[200D EMA]]</f>
        <v>0.19450637926073286</v>
      </c>
      <c r="V480">
        <v>0.48594635794784202</v>
      </c>
      <c r="W480">
        <v>639.35</v>
      </c>
      <c r="X480">
        <v>651.9</v>
      </c>
      <c r="Y480">
        <v>639.35</v>
      </c>
      <c r="Z480">
        <v>659</v>
      </c>
      <c r="AA480">
        <v>639.35</v>
      </c>
      <c r="AB480">
        <v>659</v>
      </c>
      <c r="AC480" s="1">
        <f>(Table2[[#This Row],[Close Price]]/Table2[[#This Row],[Day Low]])-1</f>
        <v>1.2981934777508419E-2</v>
      </c>
      <c r="AD480" s="1">
        <f>(Table2[[#This Row],[Day High]]/Table2[[#This Row],[Close Price]])-1</f>
        <v>6.5621863660927371E-3</v>
      </c>
      <c r="AE480" s="1">
        <f>(Table2[[#This Row],[Close Price]]/Table2[[#This Row],[Current Week Low]])-1</f>
        <v>1.2981934777508419E-2</v>
      </c>
      <c r="AF480" s="1">
        <f>(Table2[[#This Row],[Current Week High]]/Table2[[#This Row],[Close Price]])-1</f>
        <v>1.7524897707094977E-2</v>
      </c>
      <c r="AG480" s="1">
        <f>(Table2[[#This Row],[Close Price]]/Table2[[#This Row],[Current Month Low]])-1</f>
        <v>1.2981934777508419E-2</v>
      </c>
      <c r="AH480" s="1">
        <f>(Table2[[#This Row],[Current Month High]]/Table2[[#This Row],[Close Price]])-1</f>
        <v>1.7524897707094977E-2</v>
      </c>
      <c r="AI480">
        <v>3.0880877016907302</v>
      </c>
      <c r="AJ480">
        <v>53.817836361477198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7.0000000000000007E-2</v>
      </c>
      <c r="AM480" t="s">
        <v>3176</v>
      </c>
      <c r="AN480">
        <v>0.14000000000000001</v>
      </c>
      <c r="AO480" t="s">
        <v>3176</v>
      </c>
      <c r="AP480">
        <v>-7.8543054511465996E-2</v>
      </c>
      <c r="AQ480">
        <f>(Table2[[#This Row],[Sharpe Ratio]]-AVERAGE(Table2[Sharpe Ratio]))/_xlfn.STDEV.P(Table2[Sharpe Ratio])</f>
        <v>-1.6485644092272607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-1.5508013543040176</v>
      </c>
      <c r="AS480">
        <f>_xlfn.RANK.AVG(Table2[[#This Row],[1Y Return vs Nifty Z-Score]],Table2[1Y Return vs Nifty Z-Score])</f>
        <v>495</v>
      </c>
      <c r="AT480">
        <f>_xlfn.RANK.AVG(Table2[[#This Row],[6M Return vs Nifty Z-Score]],Table2[6M Return vs Nifty Z-Score])</f>
        <v>154</v>
      </c>
      <c r="AU480">
        <f>_xlfn.RANK.AVG(Table2[[#This Row],[Sharpe Ratio Z-Score]],Table2[Sharpe Ratio Z-Score])</f>
        <v>700</v>
      </c>
      <c r="AV480">
        <f>(Table2[[#This Row],[Rank 1Y]]+Table2[[#This Row],[Rank 6M]]+Table2[[#This Row],[Rank Sharpe]])/3</f>
        <v>449.66666666666669</v>
      </c>
    </row>
    <row r="481" spans="1:48" x14ac:dyDescent="0.3">
      <c r="A481" t="s">
        <v>161</v>
      </c>
      <c r="B481" t="s">
        <v>162</v>
      </c>
      <c r="C481" t="s">
        <v>3143</v>
      </c>
      <c r="D481" t="s">
        <v>163</v>
      </c>
      <c r="E481">
        <v>164470.34911185</v>
      </c>
      <c r="F481">
        <v>3233.7</v>
      </c>
      <c r="G481">
        <v>2.4987059256404001</v>
      </c>
      <c r="H481">
        <f>(Table2[[#This Row],[1Y Return vs Nifty]]-AVERAGE(Table2[1Y Return vs Nifty]))/_xlfn.STDEV.P(Table2[1Y Return vs Nifty])</f>
        <v>-0.3778943615210934</v>
      </c>
      <c r="I481">
        <v>0.56130685163638605</v>
      </c>
      <c r="J481">
        <f>(Table2[[#This Row],[1M Return vs Nifty]]-AVERAGE(Table2[1M Return vs Nifty]))/_xlfn.STDEV.P(Table2[1M Return vs Nifty])</f>
        <v>-0.11594330446988099</v>
      </c>
      <c r="K481">
        <v>3.6209312394936699</v>
      </c>
      <c r="L481">
        <f>(Table2[[#This Row],[6M Return vs Nifty]]-AVERAGE(Table2[6M Return vs Nifty]))/_xlfn.STDEV.P(Table2[6M Return vs Nifty])</f>
        <v>-0.30088122892178393</v>
      </c>
      <c r="M481">
        <v>5.6883997725995403</v>
      </c>
      <c r="N481">
        <f>(Table2[[#This Row],[1W Return vs Nifty]]-AVERAGE(Table2[1W Return vs Nifty]))/_xlfn.STDEV.P(Table2[1W Return vs Nifty])</f>
        <v>0.59799276034299453</v>
      </c>
      <c r="O481">
        <v>3138.26</v>
      </c>
      <c r="P481">
        <v>3113.0730188140001</v>
      </c>
      <c r="Q481">
        <v>2928.49225266335</v>
      </c>
      <c r="R481">
        <v>76.227033334575907</v>
      </c>
      <c r="S481" s="1">
        <f>(Table2[[#This Row],[Close Price]]-Table2[[#This Row],[20D EMA]])/Table2[[#This Row],[20D EMA]]</f>
        <v>3.0411756833404368E-2</v>
      </c>
      <c r="T481" s="1">
        <f>(Table2[[#This Row],[Close Price]]-Table2[[#This Row],[50D EMA]])/Table2[[#This Row],[50D EMA]]</f>
        <v>3.8748522908709504E-2</v>
      </c>
      <c r="U481" s="1">
        <f>(Table2[[#This Row],[Close Price]]-Table2[[#This Row],[200D EMA]])/Table2[[#This Row],[200D EMA]]</f>
        <v>0.10422009723914251</v>
      </c>
      <c r="V481">
        <v>1.0887625883968699</v>
      </c>
      <c r="W481">
        <v>3205</v>
      </c>
      <c r="X481">
        <v>3259</v>
      </c>
      <c r="Y481">
        <v>3135.6</v>
      </c>
      <c r="Z481">
        <v>3259</v>
      </c>
      <c r="AA481">
        <v>3135.6</v>
      </c>
      <c r="AB481">
        <v>3259</v>
      </c>
      <c r="AC481" s="1">
        <f>(Table2[[#This Row],[Close Price]]/Table2[[#This Row],[Day Low]])-1</f>
        <v>8.9547581903275386E-3</v>
      </c>
      <c r="AD481" s="1">
        <f>(Table2[[#This Row],[Day High]]/Table2[[#This Row],[Close Price]])-1</f>
        <v>7.8238550267495377E-3</v>
      </c>
      <c r="AE481" s="1">
        <f>(Table2[[#This Row],[Close Price]]/Table2[[#This Row],[Current Week Low]])-1</f>
        <v>3.1285878300803649E-2</v>
      </c>
      <c r="AF481" s="1">
        <f>(Table2[[#This Row],[Current Week High]]/Table2[[#This Row],[Close Price]])-1</f>
        <v>7.8238550267495377E-3</v>
      </c>
      <c r="AG481" s="1">
        <f>(Table2[[#This Row],[Close Price]]/Table2[[#This Row],[Current Month Low]])-1</f>
        <v>3.1285878300803649E-2</v>
      </c>
      <c r="AH481" s="1">
        <f>(Table2[[#This Row],[Current Month High]]/Table2[[#This Row],[Close Price]])-1</f>
        <v>7.8238550267495377E-3</v>
      </c>
      <c r="AI481">
        <v>1.39932584964592</v>
      </c>
      <c r="AJ481">
        <v>41.052539748315098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0.01</v>
      </c>
      <c r="AM481" t="s">
        <v>3176</v>
      </c>
      <c r="AN481">
        <v>5.75</v>
      </c>
      <c r="AO481" t="s">
        <v>3176</v>
      </c>
      <c r="AP481">
        <v>6.2535857094750003E-3</v>
      </c>
      <c r="AQ481">
        <f>(Table2[[#This Row],[Sharpe Ratio]]-AVERAGE(Table2[Sharpe Ratio]))/_xlfn.STDEV.P(Table2[Sharpe Ratio])</f>
        <v>-0.66191839948655218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-0.85864453405631591</v>
      </c>
      <c r="AS481">
        <f>_xlfn.RANK.AVG(Table2[[#This Row],[1Y Return vs Nifty Z-Score]],Table2[1Y Return vs Nifty Z-Score])</f>
        <v>421</v>
      </c>
      <c r="AT481">
        <f>_xlfn.RANK.AVG(Table2[[#This Row],[6M Return vs Nifty Z-Score]],Table2[6M Return vs Nifty Z-Score])</f>
        <v>426</v>
      </c>
      <c r="AU481">
        <f>_xlfn.RANK.AVG(Table2[[#This Row],[Sharpe Ratio Z-Score]],Table2[Sharpe Ratio Z-Score])</f>
        <v>513</v>
      </c>
      <c r="AV481">
        <f>(Table2[[#This Row],[Rank 1Y]]+Table2[[#This Row],[Rank 6M]]+Table2[[#This Row],[Rank Sharpe]])/3</f>
        <v>453.33333333333331</v>
      </c>
    </row>
    <row r="482" spans="1:48" x14ac:dyDescent="0.3">
      <c r="A482" t="s">
        <v>625</v>
      </c>
      <c r="B482" t="s">
        <v>626</v>
      </c>
      <c r="C482" t="s">
        <v>3134</v>
      </c>
      <c r="D482" t="s">
        <v>202</v>
      </c>
      <c r="E482">
        <v>30246.562987679899</v>
      </c>
      <c r="F482">
        <v>15946.45</v>
      </c>
      <c r="G482">
        <v>-21.6079528375057</v>
      </c>
      <c r="H482">
        <f>(Table2[[#This Row],[1Y Return vs Nifty]]-AVERAGE(Table2[1Y Return vs Nifty]))/_xlfn.STDEV.P(Table2[1Y Return vs Nifty])</f>
        <v>-0.78609997330564485</v>
      </c>
      <c r="I482">
        <v>-3.2891088641850099</v>
      </c>
      <c r="J482">
        <f>(Table2[[#This Row],[1M Return vs Nifty]]-AVERAGE(Table2[1M Return vs Nifty]))/_xlfn.STDEV.P(Table2[1M Return vs Nifty])</f>
        <v>-0.44847353233139803</v>
      </c>
      <c r="K482">
        <v>-0.16855628596875599</v>
      </c>
      <c r="L482">
        <f>(Table2[[#This Row],[6M Return vs Nifty]]-AVERAGE(Table2[6M Return vs Nifty]))/_xlfn.STDEV.P(Table2[6M Return vs Nifty])</f>
        <v>-0.42412194743301002</v>
      </c>
      <c r="M482">
        <v>4.7548530902792097</v>
      </c>
      <c r="N482">
        <f>(Table2[[#This Row],[1W Return vs Nifty]]-AVERAGE(Table2[1W Return vs Nifty]))/_xlfn.STDEV.P(Table2[1W Return vs Nifty])</f>
        <v>0.42349465505294748</v>
      </c>
      <c r="O482">
        <v>15622.04</v>
      </c>
      <c r="P482">
        <v>15621.139649221899</v>
      </c>
      <c r="Q482">
        <v>15062.5252284894</v>
      </c>
      <c r="R482">
        <v>67.123324117983501</v>
      </c>
      <c r="S482" s="1">
        <f>(Table2[[#This Row],[Close Price]]-Table2[[#This Row],[20D EMA]])/Table2[[#This Row],[20D EMA]]</f>
        <v>2.0766173943991939E-2</v>
      </c>
      <c r="T482" s="1">
        <f>(Table2[[#This Row],[Close Price]]-Table2[[#This Row],[50D EMA]])/Table2[[#This Row],[50D EMA]]</f>
        <v>2.0825007527175237E-2</v>
      </c>
      <c r="U482" s="1">
        <f>(Table2[[#This Row],[Close Price]]-Table2[[#This Row],[200D EMA]])/Table2[[#This Row],[200D EMA]]</f>
        <v>5.8683703967428898E-2</v>
      </c>
      <c r="V482">
        <v>0.415099591157016</v>
      </c>
      <c r="W482">
        <v>15846.65</v>
      </c>
      <c r="X482">
        <v>16389</v>
      </c>
      <c r="Y482">
        <v>15075</v>
      </c>
      <c r="Z482">
        <v>16389</v>
      </c>
      <c r="AA482">
        <v>15075</v>
      </c>
      <c r="AB482">
        <v>16389</v>
      </c>
      <c r="AC482" s="1">
        <f>(Table2[[#This Row],[Close Price]]/Table2[[#This Row],[Day Low]])-1</f>
        <v>6.2978610621173825E-3</v>
      </c>
      <c r="AD482" s="1">
        <f>(Table2[[#This Row],[Day High]]/Table2[[#This Row],[Close Price]])-1</f>
        <v>2.7752258339630353E-2</v>
      </c>
      <c r="AE482" s="1">
        <f>(Table2[[#This Row],[Close Price]]/Table2[[#This Row],[Current Week Low]])-1</f>
        <v>5.7807628524046528E-2</v>
      </c>
      <c r="AF482" s="1">
        <f>(Table2[[#This Row],[Current Week High]]/Table2[[#This Row],[Close Price]])-1</f>
        <v>2.7752258339630353E-2</v>
      </c>
      <c r="AG482" s="1">
        <f>(Table2[[#This Row],[Close Price]]/Table2[[#This Row],[Current Month Low]])-1</f>
        <v>5.7807628524046528E-2</v>
      </c>
      <c r="AH482" s="1">
        <f>(Table2[[#This Row],[Current Month High]]/Table2[[#This Row],[Close Price]])-1</f>
        <v>2.7752258339630353E-2</v>
      </c>
      <c r="AI482">
        <v>14.445534899617099</v>
      </c>
      <c r="AJ482">
        <v>22.901348747591499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-0.02</v>
      </c>
      <c r="AM482" t="s">
        <v>3174</v>
      </c>
      <c r="AN482">
        <v>1.94</v>
      </c>
      <c r="AO482" t="s">
        <v>3176</v>
      </c>
      <c r="AP482">
        <v>7.6111245069124006E-2</v>
      </c>
      <c r="AQ482">
        <f>(Table2[[#This Row],[Sharpe Ratio]]-AVERAGE(Table2[Sharpe Ratio]))/_xlfn.STDEV.P(Table2[Sharpe Ratio])</f>
        <v>0.15090603173427364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-1.0842947662828317</v>
      </c>
      <c r="AS482">
        <f>_xlfn.RANK.AVG(Table2[[#This Row],[1Y Return vs Nifty Z-Score]],Table2[1Y Return vs Nifty Z-Score])</f>
        <v>596</v>
      </c>
      <c r="AT482">
        <f>_xlfn.RANK.AVG(Table2[[#This Row],[6M Return vs Nifty Z-Score]],Table2[6M Return vs Nifty Z-Score])</f>
        <v>460</v>
      </c>
      <c r="AU482">
        <f>_xlfn.RANK.AVG(Table2[[#This Row],[Sharpe Ratio Z-Score]],Table2[Sharpe Ratio Z-Score])</f>
        <v>307</v>
      </c>
      <c r="AV482">
        <f>(Table2[[#This Row],[Rank 1Y]]+Table2[[#This Row],[Rank 6M]]+Table2[[#This Row],[Rank Sharpe]])/3</f>
        <v>454.33333333333331</v>
      </c>
    </row>
    <row r="483" spans="1:48" x14ac:dyDescent="0.3">
      <c r="A483" t="s">
        <v>1965</v>
      </c>
      <c r="B483" t="s">
        <v>1966</v>
      </c>
      <c r="C483" t="s">
        <v>3140</v>
      </c>
      <c r="D483" t="s">
        <v>547</v>
      </c>
      <c r="E483">
        <v>3541.60772</v>
      </c>
      <c r="F483">
        <v>818.15</v>
      </c>
      <c r="G483">
        <v>-12.1223535289458</v>
      </c>
      <c r="H483">
        <f>(Table2[[#This Row],[1Y Return vs Nifty]]-AVERAGE(Table2[1Y Return vs Nifty]))/_xlfn.STDEV.P(Table2[1Y Return vs Nifty])</f>
        <v>-0.62547734588398896</v>
      </c>
      <c r="I483">
        <v>-25.9022232653701</v>
      </c>
      <c r="J483">
        <f>(Table2[[#This Row],[1M Return vs Nifty]]-AVERAGE(Table2[1M Return vs Nifty]))/_xlfn.STDEV.P(Table2[1M Return vs Nifty])</f>
        <v>-2.4013909935776603</v>
      </c>
      <c r="K483">
        <v>-32.364520164690603</v>
      </c>
      <c r="L483">
        <f>(Table2[[#This Row],[6M Return vs Nifty]]-AVERAGE(Table2[6M Return vs Nifty]))/_xlfn.STDEV.P(Table2[6M Return vs Nifty])</f>
        <v>-1.4711906328196886</v>
      </c>
      <c r="M483">
        <v>-1.4853029655113199</v>
      </c>
      <c r="N483">
        <f>(Table2[[#This Row],[1W Return vs Nifty]]-AVERAGE(Table2[1W Return vs Nifty]))/_xlfn.STDEV.P(Table2[1W Return vs Nifty])</f>
        <v>-0.74291236997467158</v>
      </c>
      <c r="O483">
        <v>878.45</v>
      </c>
      <c r="P483">
        <v>960.79547530631896</v>
      </c>
      <c r="Q483">
        <v>977.54693037579204</v>
      </c>
      <c r="R483">
        <v>34.547202281962903</v>
      </c>
      <c r="S483" s="1">
        <f>(Table2[[#This Row],[Close Price]]-Table2[[#This Row],[20D EMA]])/Table2[[#This Row],[20D EMA]]</f>
        <v>-6.8643633672946736E-2</v>
      </c>
      <c r="T483" s="1">
        <f>(Table2[[#This Row],[Close Price]]-Table2[[#This Row],[50D EMA]])/Table2[[#This Row],[50D EMA]]</f>
        <v>-0.14846601485174671</v>
      </c>
      <c r="U483" s="1">
        <f>(Table2[[#This Row],[Close Price]]-Table2[[#This Row],[200D EMA]])/Table2[[#This Row],[200D EMA]]</f>
        <v>-0.16305808490904486</v>
      </c>
      <c r="V483">
        <v>1.17301533871881</v>
      </c>
      <c r="W483">
        <v>808.05</v>
      </c>
      <c r="X483">
        <v>846.5</v>
      </c>
      <c r="Y483">
        <v>808.05</v>
      </c>
      <c r="Z483">
        <v>907.3</v>
      </c>
      <c r="AA483">
        <v>808.05</v>
      </c>
      <c r="AB483">
        <v>907.3</v>
      </c>
      <c r="AC483" s="1">
        <f>(Table2[[#This Row],[Close Price]]/Table2[[#This Row],[Day Low]])-1</f>
        <v>1.2499226533011498E-2</v>
      </c>
      <c r="AD483" s="1">
        <f>(Table2[[#This Row],[Day High]]/Table2[[#This Row],[Close Price]])-1</f>
        <v>3.4651347552404843E-2</v>
      </c>
      <c r="AE483" s="1">
        <f>(Table2[[#This Row],[Close Price]]/Table2[[#This Row],[Current Week Low]])-1</f>
        <v>1.2499226533011498E-2</v>
      </c>
      <c r="AF483" s="1">
        <f>(Table2[[#This Row],[Current Week High]]/Table2[[#This Row],[Close Price]])-1</f>
        <v>0.10896534865244756</v>
      </c>
      <c r="AG483" s="1">
        <f>(Table2[[#This Row],[Close Price]]/Table2[[#This Row],[Current Month Low]])-1</f>
        <v>1.2499226533011498E-2</v>
      </c>
      <c r="AH483" s="1">
        <f>(Table2[[#This Row],[Current Month High]]/Table2[[#This Row],[Close Price]])-1</f>
        <v>0.10896534865244756</v>
      </c>
      <c r="AI483">
        <v>82.723217013994997</v>
      </c>
      <c r="AJ483">
        <v>33.531907948425001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-0.28000000000000003</v>
      </c>
      <c r="AM483" t="s">
        <v>3174</v>
      </c>
      <c r="AN483">
        <v>-4.01</v>
      </c>
      <c r="AO483" t="s">
        <v>3174</v>
      </c>
      <c r="AP483">
        <v>0.152922060668572</v>
      </c>
      <c r="AQ483">
        <f>(Table2[[#This Row],[Sharpe Ratio]]-AVERAGE(Table2[Sharpe Ratio]))/_xlfn.STDEV.P(Table2[Sharpe Ratio])</f>
        <v>1.0446334779946882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533</v>
      </c>
      <c r="AT483">
        <f>_xlfn.RANK.AVG(Table2[[#This Row],[6M Return vs Nifty Z-Score]],Table2[6M Return vs Nifty Z-Score])</f>
        <v>724</v>
      </c>
      <c r="AU483">
        <f>_xlfn.RANK.AVG(Table2[[#This Row],[Sharpe Ratio Z-Score]],Table2[Sharpe Ratio Z-Score])</f>
        <v>107</v>
      </c>
      <c r="AV483">
        <f>(Table2[[#This Row],[Rank 1Y]]+Table2[[#This Row],[Rank 6M]]+Table2[[#This Row],[Rank Sharpe]])/3</f>
        <v>454.66666666666669</v>
      </c>
    </row>
    <row r="484" spans="1:48" x14ac:dyDescent="0.3">
      <c r="A484" t="s">
        <v>61</v>
      </c>
      <c r="B484" t="s">
        <v>62</v>
      </c>
      <c r="C484" t="s">
        <v>3134</v>
      </c>
      <c r="D484" t="s">
        <v>60</v>
      </c>
      <c r="E484">
        <v>383135.69271501002</v>
      </c>
      <c r="F484">
        <v>12186.15</v>
      </c>
      <c r="G484">
        <v>-7.0049366954233001</v>
      </c>
      <c r="H484">
        <f>(Table2[[#This Row],[1Y Return vs Nifty]]-AVERAGE(Table2[1Y Return vs Nifty]))/_xlfn.STDEV.P(Table2[1Y Return vs Nifty])</f>
        <v>-0.53882252201108527</v>
      </c>
      <c r="I484">
        <v>-4.1921209899898297</v>
      </c>
      <c r="J484">
        <f>(Table2[[#This Row],[1M Return vs Nifty]]-AVERAGE(Table2[1M Return vs Nifty]))/_xlfn.STDEV.P(Table2[1M Return vs Nifty])</f>
        <v>-0.52645961230757843</v>
      </c>
      <c r="K484">
        <v>-5.2292651861588402</v>
      </c>
      <c r="L484">
        <f>(Table2[[#This Row],[6M Return vs Nifty]]-AVERAGE(Table2[6M Return vs Nifty]))/_xlfn.STDEV.P(Table2[6M Return vs Nifty])</f>
        <v>-0.58870499378027952</v>
      </c>
      <c r="M484">
        <v>0.21738494536741701</v>
      </c>
      <c r="N484">
        <f>(Table2[[#This Row],[1W Return vs Nifty]]-AVERAGE(Table2[1W Return vs Nifty]))/_xlfn.STDEV.P(Table2[1W Return vs Nifty])</f>
        <v>-0.42464674922378781</v>
      </c>
      <c r="O484">
        <v>12346.7</v>
      </c>
      <c r="P484">
        <v>12393.628165473299</v>
      </c>
      <c r="Q484">
        <v>11784.265571947</v>
      </c>
      <c r="R484">
        <v>35.570795546471899</v>
      </c>
      <c r="S484" s="1">
        <f>(Table2[[#This Row],[Close Price]]-Table2[[#This Row],[20D EMA]])/Table2[[#This Row],[20D EMA]]</f>
        <v>-1.3003474612649621E-2</v>
      </c>
      <c r="T484" s="1">
        <f>(Table2[[#This Row],[Close Price]]-Table2[[#This Row],[50D EMA]])/Table2[[#This Row],[50D EMA]]</f>
        <v>-1.6740712461529323E-2</v>
      </c>
      <c r="U484" s="1">
        <f>(Table2[[#This Row],[Close Price]]-Table2[[#This Row],[200D EMA]])/Table2[[#This Row],[200D EMA]]</f>
        <v>3.4103476843707944E-2</v>
      </c>
      <c r="V484">
        <v>1.02480267412199</v>
      </c>
      <c r="W484">
        <v>12094.7</v>
      </c>
      <c r="X484">
        <v>12304.85</v>
      </c>
      <c r="Y484">
        <v>12094.7</v>
      </c>
      <c r="Z484">
        <v>12525</v>
      </c>
      <c r="AA484">
        <v>12094.7</v>
      </c>
      <c r="AB484">
        <v>12525</v>
      </c>
      <c r="AC484" s="1">
        <f>(Table2[[#This Row],[Close Price]]/Table2[[#This Row],[Day Low]])-1</f>
        <v>7.5611631541088187E-3</v>
      </c>
      <c r="AD484" s="1">
        <f>(Table2[[#This Row],[Day High]]/Table2[[#This Row],[Close Price]])-1</f>
        <v>9.7405661345051353E-3</v>
      </c>
      <c r="AE484" s="1">
        <f>(Table2[[#This Row],[Close Price]]/Table2[[#This Row],[Current Week Low]])-1</f>
        <v>7.5611631541088187E-3</v>
      </c>
      <c r="AF484" s="1">
        <f>(Table2[[#This Row],[Current Week High]]/Table2[[#This Row],[Close Price]])-1</f>
        <v>2.7806156989697461E-2</v>
      </c>
      <c r="AG484" s="1">
        <f>(Table2[[#This Row],[Close Price]]/Table2[[#This Row],[Current Month Low]])-1</f>
        <v>7.5611631541088187E-3</v>
      </c>
      <c r="AH484" s="1">
        <f>(Table2[[#This Row],[Current Month High]]/Table2[[#This Row],[Close Price]])-1</f>
        <v>2.7806156989697461E-2</v>
      </c>
      <c r="AI484">
        <v>12.258588643665099</v>
      </c>
      <c r="AJ484">
        <v>25.144670428696799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-0.01</v>
      </c>
      <c r="AM484" t="s">
        <v>3174</v>
      </c>
      <c r="AN484">
        <v>-0.28000000000000003</v>
      </c>
      <c r="AO484" t="s">
        <v>3174</v>
      </c>
      <c r="AP484">
        <v>6.2195375566946001E-2</v>
      </c>
      <c r="AQ484">
        <f>(Table2[[#This Row],[Sharpe Ratio]]-AVERAGE(Table2[Sharpe Ratio]))/_xlfn.STDEV.P(Table2[Sharpe Ratio])</f>
        <v>-1.1011198484072256E-2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497</v>
      </c>
      <c r="AT484">
        <f>_xlfn.RANK.AVG(Table2[[#This Row],[6M Return vs Nifty Z-Score]],Table2[6M Return vs Nifty Z-Score])</f>
        <v>513</v>
      </c>
      <c r="AU484">
        <f>_xlfn.RANK.AVG(Table2[[#This Row],[Sharpe Ratio Z-Score]],Table2[Sharpe Ratio Z-Score])</f>
        <v>355</v>
      </c>
      <c r="AV484">
        <f>(Table2[[#This Row],[Rank 1Y]]+Table2[[#This Row],[Rank 6M]]+Table2[[#This Row],[Rank Sharpe]])/3</f>
        <v>455</v>
      </c>
    </row>
    <row r="485" spans="1:48" x14ac:dyDescent="0.3">
      <c r="A485" t="s">
        <v>275</v>
      </c>
      <c r="B485" t="s">
        <v>276</v>
      </c>
      <c r="C485" t="s">
        <v>3133</v>
      </c>
      <c r="D485" t="s">
        <v>54</v>
      </c>
      <c r="E485">
        <v>97090.097182230005</v>
      </c>
      <c r="F485">
        <v>2423.35</v>
      </c>
      <c r="G485">
        <v>8.2803319434933496</v>
      </c>
      <c r="H485">
        <f>(Table2[[#This Row],[1Y Return vs Nifty]]-AVERAGE(Table2[1Y Return vs Nifty]))/_xlfn.STDEV.P(Table2[1Y Return vs Nifty])</f>
        <v>-0.27999227525871939</v>
      </c>
      <c r="I485">
        <v>19.588195829206299</v>
      </c>
      <c r="J485">
        <f>(Table2[[#This Row],[1M Return vs Nifty]]-AVERAGE(Table2[1M Return vs Nifty]))/_xlfn.STDEV.P(Table2[1M Return vs Nifty])</f>
        <v>1.5272599738694788</v>
      </c>
      <c r="K485">
        <v>2.6062253545936702</v>
      </c>
      <c r="L485">
        <f>(Table2[[#This Row],[6M Return vs Nifty]]-AVERAGE(Table2[6M Return vs Nifty]))/_xlfn.STDEV.P(Table2[6M Return vs Nifty])</f>
        <v>-0.33388122733644698</v>
      </c>
      <c r="M485">
        <v>2.4676092370675602</v>
      </c>
      <c r="N485">
        <f>(Table2[[#This Row],[1W Return vs Nifty]]-AVERAGE(Table2[1W Return vs Nifty]))/_xlfn.STDEV.P(Table2[1W Return vs Nifty])</f>
        <v>-4.0358865689531466E-3</v>
      </c>
      <c r="O485">
        <v>2343.63</v>
      </c>
      <c r="P485">
        <v>2250.43135140002</v>
      </c>
      <c r="Q485">
        <v>2106.6515982044102</v>
      </c>
      <c r="R485">
        <v>58.273123937724897</v>
      </c>
      <c r="S485" s="1">
        <f>(Table2[[#This Row],[Close Price]]-Table2[[#This Row],[20D EMA]])/Table2[[#This Row],[20D EMA]]</f>
        <v>3.4015608265809787E-2</v>
      </c>
      <c r="T485" s="1">
        <f>(Table2[[#This Row],[Close Price]]-Table2[[#This Row],[50D EMA]])/Table2[[#This Row],[50D EMA]]</f>
        <v>7.6838001964558977E-2</v>
      </c>
      <c r="U485" s="1">
        <f>(Table2[[#This Row],[Close Price]]-Table2[[#This Row],[200D EMA]])/Table2[[#This Row],[200D EMA]]</f>
        <v>0.1503325951313095</v>
      </c>
      <c r="V485">
        <v>0.83599130114426601</v>
      </c>
      <c r="W485">
        <v>2415.85</v>
      </c>
      <c r="X485">
        <v>2507.1999999999998</v>
      </c>
      <c r="Y485">
        <v>2371</v>
      </c>
      <c r="Z485">
        <v>2555.4</v>
      </c>
      <c r="AA485">
        <v>2371</v>
      </c>
      <c r="AB485">
        <v>2555.4</v>
      </c>
      <c r="AC485" s="1">
        <f>(Table2[[#This Row],[Close Price]]/Table2[[#This Row],[Day Low]])-1</f>
        <v>3.1044973818739052E-3</v>
      </c>
      <c r="AD485" s="1">
        <f>(Table2[[#This Row],[Day High]]/Table2[[#This Row],[Close Price]])-1</f>
        <v>3.4600862442486502E-2</v>
      </c>
      <c r="AE485" s="1">
        <f>(Table2[[#This Row],[Close Price]]/Table2[[#This Row],[Current Week Low]])-1</f>
        <v>2.2079291438211746E-2</v>
      </c>
      <c r="AF485" s="1">
        <f>(Table2[[#This Row],[Current Week High]]/Table2[[#This Row],[Close Price]])-1</f>
        <v>5.4490684383188714E-2</v>
      </c>
      <c r="AG485" s="1">
        <f>(Table2[[#This Row],[Close Price]]/Table2[[#This Row],[Current Month Low]])-1</f>
        <v>2.2079291438211746E-2</v>
      </c>
      <c r="AH485" s="1">
        <f>(Table2[[#This Row],[Current Month High]]/Table2[[#This Row],[Close Price]])-1</f>
        <v>5.4490684383188714E-2</v>
      </c>
      <c r="AI485">
        <v>5.4490684383188697</v>
      </c>
      <c r="AJ485">
        <v>43.985621342206102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-7.0000000000000007E-2</v>
      </c>
      <c r="AM485" t="s">
        <v>3174</v>
      </c>
      <c r="AN485">
        <v>6.21</v>
      </c>
      <c r="AO485" t="s">
        <v>3176</v>
      </c>
      <c r="AQ485">
        <f>(Table2[[#This Row],[Sharpe Ratio]]-AVERAGE(Table2[Sharpe Ratio]))/_xlfn.STDEV.P(Table2[Sharpe Ratio])</f>
        <v>-0.73468160532523463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0.17466897938012471</v>
      </c>
      <c r="AS485">
        <f>_xlfn.RANK.AVG(Table2[[#This Row],[1Y Return vs Nifty Z-Score]],Table2[1Y Return vs Nifty Z-Score])</f>
        <v>389</v>
      </c>
      <c r="AT485">
        <f>_xlfn.RANK.AVG(Table2[[#This Row],[6M Return vs Nifty Z-Score]],Table2[6M Return vs Nifty Z-Score])</f>
        <v>437</v>
      </c>
      <c r="AU485">
        <f>_xlfn.RANK.AVG(Table2[[#This Row],[Sharpe Ratio Z-Score]],Table2[Sharpe Ratio Z-Score])</f>
        <v>544</v>
      </c>
      <c r="AV485">
        <f>(Table2[[#This Row],[Rank 1Y]]+Table2[[#This Row],[Rank 6M]]+Table2[[#This Row],[Rank Sharpe]])/3</f>
        <v>456.66666666666669</v>
      </c>
    </row>
    <row r="486" spans="1:48" x14ac:dyDescent="0.3">
      <c r="A486" t="s">
        <v>1208</v>
      </c>
      <c r="B486" t="s">
        <v>1209</v>
      </c>
      <c r="C486" t="s">
        <v>3143</v>
      </c>
      <c r="D486" t="s">
        <v>382</v>
      </c>
      <c r="E486">
        <v>10000.048181565</v>
      </c>
      <c r="F486">
        <v>680.55</v>
      </c>
      <c r="G486">
        <v>-19.433736643508599</v>
      </c>
      <c r="H486">
        <f>(Table2[[#This Row],[1Y Return vs Nifty]]-AVERAGE(Table2[1Y Return vs Nifty]))/_xlfn.STDEV.P(Table2[1Y Return vs Nifty])</f>
        <v>-0.74928328873966499</v>
      </c>
      <c r="I486">
        <v>2.6780514359868599</v>
      </c>
      <c r="J486">
        <f>(Table2[[#This Row],[1M Return vs Nifty]]-AVERAGE(Table2[1M Return vs Nifty]))/_xlfn.STDEV.P(Table2[1M Return vs Nifty])</f>
        <v>6.6863335360316828E-2</v>
      </c>
      <c r="K486">
        <v>-0.86849529668901904</v>
      </c>
      <c r="L486">
        <f>(Table2[[#This Row],[6M Return vs Nifty]]-AVERAGE(Table2[6M Return vs Nifty]))/_xlfn.STDEV.P(Table2[6M Return vs Nifty])</f>
        <v>-0.44688518019617252</v>
      </c>
      <c r="M486">
        <v>4.91483044824896</v>
      </c>
      <c r="N486">
        <f>(Table2[[#This Row],[1W Return vs Nifty]]-AVERAGE(Table2[1W Return vs Nifty]))/_xlfn.STDEV.P(Table2[1W Return vs Nifty])</f>
        <v>0.45339754730643866</v>
      </c>
      <c r="O486">
        <v>680</v>
      </c>
      <c r="P486">
        <v>678.73212216806201</v>
      </c>
      <c r="Q486">
        <v>672.39418599608496</v>
      </c>
      <c r="R486">
        <v>48.608028681711197</v>
      </c>
      <c r="S486" s="1">
        <f>(Table2[[#This Row],[Close Price]]-Table2[[#This Row],[20D EMA]])/Table2[[#This Row],[20D EMA]]</f>
        <v>8.0882352941169782E-4</v>
      </c>
      <c r="T486" s="1">
        <f>(Table2[[#This Row],[Close Price]]-Table2[[#This Row],[50D EMA]])/Table2[[#This Row],[50D EMA]]</f>
        <v>2.6783435947176537E-3</v>
      </c>
      <c r="U486" s="1">
        <f>(Table2[[#This Row],[Close Price]]-Table2[[#This Row],[200D EMA]])/Table2[[#This Row],[200D EMA]]</f>
        <v>1.2129512975834216E-2</v>
      </c>
      <c r="V486">
        <v>0.68867965693914601</v>
      </c>
      <c r="W486">
        <v>668.2</v>
      </c>
      <c r="X486">
        <v>689.9</v>
      </c>
      <c r="Y486">
        <v>668.2</v>
      </c>
      <c r="Z486">
        <v>707.7</v>
      </c>
      <c r="AA486">
        <v>668.2</v>
      </c>
      <c r="AB486">
        <v>707.7</v>
      </c>
      <c r="AC486" s="1">
        <f>(Table2[[#This Row],[Close Price]]/Table2[[#This Row],[Day Low]])-1</f>
        <v>1.8482490272373475E-2</v>
      </c>
      <c r="AD486" s="1">
        <f>(Table2[[#This Row],[Day High]]/Table2[[#This Row],[Close Price]])-1</f>
        <v>1.3738887664389132E-2</v>
      </c>
      <c r="AE486" s="1">
        <f>(Table2[[#This Row],[Close Price]]/Table2[[#This Row],[Current Week Low]])-1</f>
        <v>1.8482490272373475E-2</v>
      </c>
      <c r="AF486" s="1">
        <f>(Table2[[#This Row],[Current Week High]]/Table2[[#This Row],[Close Price]])-1</f>
        <v>3.9894203217985647E-2</v>
      </c>
      <c r="AG486" s="1">
        <f>(Table2[[#This Row],[Close Price]]/Table2[[#This Row],[Current Month Low]])-1</f>
        <v>1.8482490272373475E-2</v>
      </c>
      <c r="AH486" s="1">
        <f>(Table2[[#This Row],[Current Month High]]/Table2[[#This Row],[Close Price]])-1</f>
        <v>3.9894203217985647E-2</v>
      </c>
      <c r="AI486">
        <v>19.741385643964399</v>
      </c>
      <c r="AJ486">
        <v>15.2986022871664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-0.05</v>
      </c>
      <c r="AM486" t="s">
        <v>3174</v>
      </c>
      <c r="AN486">
        <v>1.86</v>
      </c>
      <c r="AO486" t="s">
        <v>3176</v>
      </c>
      <c r="AP486">
        <v>7.1756998890097998E-2</v>
      </c>
      <c r="AQ486">
        <f>(Table2[[#This Row],[Sharpe Ratio]]-AVERAGE(Table2[Sharpe Ratio]))/_xlfn.STDEV.P(Table2[Sharpe Ratio])</f>
        <v>0.10024247234358219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-0.57566511392549979</v>
      </c>
      <c r="AS486">
        <f>_xlfn.RANK.AVG(Table2[[#This Row],[1Y Return vs Nifty Z-Score]],Table2[1Y Return vs Nifty Z-Score])</f>
        <v>579</v>
      </c>
      <c r="AT486">
        <f>_xlfn.RANK.AVG(Table2[[#This Row],[6M Return vs Nifty Z-Score]],Table2[6M Return vs Nifty Z-Score])</f>
        <v>468</v>
      </c>
      <c r="AU486">
        <f>_xlfn.RANK.AVG(Table2[[#This Row],[Sharpe Ratio Z-Score]],Table2[Sharpe Ratio Z-Score])</f>
        <v>325</v>
      </c>
      <c r="AV486">
        <f>(Table2[[#This Row],[Rank 1Y]]+Table2[[#This Row],[Rank 6M]]+Table2[[#This Row],[Rank Sharpe]])/3</f>
        <v>457.33333333333331</v>
      </c>
    </row>
    <row r="487" spans="1:48" x14ac:dyDescent="0.3">
      <c r="A487" t="s">
        <v>1817</v>
      </c>
      <c r="B487" t="s">
        <v>1818</v>
      </c>
      <c r="C487" t="s">
        <v>3134</v>
      </c>
      <c r="D487" t="s">
        <v>202</v>
      </c>
      <c r="E487">
        <v>4221.0560177999996</v>
      </c>
      <c r="F487">
        <v>166</v>
      </c>
      <c r="G487">
        <v>-4.3965729117604102</v>
      </c>
      <c r="H487">
        <f>(Table2[[#This Row],[1Y Return vs Nifty]]-AVERAGE(Table2[1Y Return vs Nifty]))/_xlfn.STDEV.P(Table2[1Y Return vs Nifty])</f>
        <v>-0.49465428017681878</v>
      </c>
      <c r="I487">
        <v>-12.6053755682822</v>
      </c>
      <c r="J487">
        <f>(Table2[[#This Row],[1M Return vs Nifty]]-AVERAGE(Table2[1M Return vs Nifty]))/_xlfn.STDEV.P(Table2[1M Return vs Nifty])</f>
        <v>-1.253046471612379</v>
      </c>
      <c r="K487">
        <v>-4.0346824308700304</v>
      </c>
      <c r="L487">
        <f>(Table2[[#This Row],[6M Return vs Nifty]]-AVERAGE(Table2[6M Return vs Nifty]))/_xlfn.STDEV.P(Table2[6M Return vs Nifty])</f>
        <v>-0.54985508700694929</v>
      </c>
      <c r="M487">
        <v>1.22653348882299</v>
      </c>
      <c r="N487">
        <f>(Table2[[#This Row],[1W Return vs Nifty]]-AVERAGE(Table2[1W Return vs Nifty]))/_xlfn.STDEV.P(Table2[1W Return vs Nifty])</f>
        <v>-0.23601717972917483</v>
      </c>
      <c r="O487">
        <v>174.39</v>
      </c>
      <c r="P487">
        <v>182.470286069286</v>
      </c>
      <c r="Q487">
        <v>171.40948853605599</v>
      </c>
      <c r="R487">
        <v>28.321077246804698</v>
      </c>
      <c r="S487" s="1">
        <f>(Table2[[#This Row],[Close Price]]-Table2[[#This Row],[20D EMA]])/Table2[[#This Row],[20D EMA]]</f>
        <v>-4.8110556797981464E-2</v>
      </c>
      <c r="T487" s="1">
        <f>(Table2[[#This Row],[Close Price]]-Table2[[#This Row],[50D EMA]])/Table2[[#This Row],[50D EMA]]</f>
        <v>-9.0262839085110291E-2</v>
      </c>
      <c r="U487" s="1">
        <f>(Table2[[#This Row],[Close Price]]-Table2[[#This Row],[200D EMA]])/Table2[[#This Row],[200D EMA]]</f>
        <v>-3.1558862827585549E-2</v>
      </c>
      <c r="V487">
        <v>0.81783330826892198</v>
      </c>
      <c r="W487">
        <v>165.1</v>
      </c>
      <c r="X487">
        <v>171</v>
      </c>
      <c r="Y487">
        <v>165.1</v>
      </c>
      <c r="Z487">
        <v>171.9</v>
      </c>
      <c r="AA487">
        <v>165.1</v>
      </c>
      <c r="AB487">
        <v>171.9</v>
      </c>
      <c r="AC487" s="1">
        <f>(Table2[[#This Row],[Close Price]]/Table2[[#This Row],[Day Low]])-1</f>
        <v>5.4512416717140688E-3</v>
      </c>
      <c r="AD487" s="1">
        <f>(Table2[[#This Row],[Day High]]/Table2[[#This Row],[Close Price]])-1</f>
        <v>3.0120481927710774E-2</v>
      </c>
      <c r="AE487" s="1">
        <f>(Table2[[#This Row],[Close Price]]/Table2[[#This Row],[Current Week Low]])-1</f>
        <v>5.4512416717140688E-3</v>
      </c>
      <c r="AF487" s="1">
        <f>(Table2[[#This Row],[Current Week High]]/Table2[[#This Row],[Close Price]])-1</f>
        <v>3.5542168674698837E-2</v>
      </c>
      <c r="AG487" s="1">
        <f>(Table2[[#This Row],[Close Price]]/Table2[[#This Row],[Current Month Low]])-1</f>
        <v>5.4512416717140688E-3</v>
      </c>
      <c r="AH487" s="1">
        <f>(Table2[[#This Row],[Current Month High]]/Table2[[#This Row],[Close Price]])-1</f>
        <v>3.5542168674698837E-2</v>
      </c>
      <c r="AI487">
        <v>35.963855421686702</v>
      </c>
      <c r="AJ487">
        <v>31.6937723125743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-0.14000000000000001</v>
      </c>
      <c r="AM487" t="s">
        <v>3174</v>
      </c>
      <c r="AN487">
        <v>-3.04</v>
      </c>
      <c r="AO487" t="s">
        <v>3174</v>
      </c>
      <c r="AP487">
        <v>4.4630856247023003E-2</v>
      </c>
      <c r="AQ487">
        <f>(Table2[[#This Row],[Sharpe Ratio]]-AVERAGE(Table2[Sharpe Ratio]))/_xlfn.STDEV.P(Table2[Sharpe Ratio])</f>
        <v>-0.21538206571255808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475</v>
      </c>
      <c r="AT487">
        <f>_xlfn.RANK.AVG(Table2[[#This Row],[6M Return vs Nifty Z-Score]],Table2[6M Return vs Nifty Z-Score])</f>
        <v>498</v>
      </c>
      <c r="AU487">
        <f>_xlfn.RANK.AVG(Table2[[#This Row],[Sharpe Ratio Z-Score]],Table2[Sharpe Ratio Z-Score])</f>
        <v>400</v>
      </c>
      <c r="AV487">
        <f>(Table2[[#This Row],[Rank 1Y]]+Table2[[#This Row],[Rank 6M]]+Table2[[#This Row],[Rank Sharpe]])/3</f>
        <v>457.66666666666669</v>
      </c>
    </row>
    <row r="488" spans="1:48" x14ac:dyDescent="0.3">
      <c r="A488" t="s">
        <v>797</v>
      </c>
      <c r="B488" t="s">
        <v>798</v>
      </c>
      <c r="C488" t="s">
        <v>3133</v>
      </c>
      <c r="D488" t="s">
        <v>274</v>
      </c>
      <c r="E488">
        <v>20554.909205759999</v>
      </c>
      <c r="F488">
        <v>412.8</v>
      </c>
      <c r="G488">
        <v>-3.9959392506674498</v>
      </c>
      <c r="H488">
        <f>(Table2[[#This Row],[1Y Return vs Nifty]]-AVERAGE(Table2[1Y Return vs Nifty]))/_xlfn.STDEV.P(Table2[1Y Return vs Nifty])</f>
        <v>-0.48787022476977271</v>
      </c>
      <c r="I488">
        <v>4.5109378989891198</v>
      </c>
      <c r="J488">
        <f>(Table2[[#This Row],[1M Return vs Nifty]]-AVERAGE(Table2[1M Return vs Nifty]))/_xlfn.STDEV.P(Table2[1M Return vs Nifty])</f>
        <v>0.22515537397890817</v>
      </c>
      <c r="K488">
        <v>-17.8383335986709</v>
      </c>
      <c r="L488">
        <f>(Table2[[#This Row],[6M Return vs Nifty]]-AVERAGE(Table2[6M Return vs Nifty]))/_xlfn.STDEV.P(Table2[6M Return vs Nifty])</f>
        <v>-0.9987738066405526</v>
      </c>
      <c r="M488">
        <v>2.22758403926766</v>
      </c>
      <c r="N488">
        <f>(Table2[[#This Row],[1W Return vs Nifty]]-AVERAGE(Table2[1W Return vs Nifty]))/_xlfn.STDEV.P(Table2[1W Return vs Nifty])</f>
        <v>-4.8901283266468899E-2</v>
      </c>
      <c r="O488">
        <v>397.51</v>
      </c>
      <c r="P488">
        <v>381.96391185949602</v>
      </c>
      <c r="Q488">
        <v>374.44729522163499</v>
      </c>
      <c r="R488">
        <v>67.988494166807001</v>
      </c>
      <c r="S488" s="1">
        <f>(Table2[[#This Row],[Close Price]]-Table2[[#This Row],[20D EMA]])/Table2[[#This Row],[20D EMA]]</f>
        <v>3.8464441146134738E-2</v>
      </c>
      <c r="T488" s="1">
        <f>(Table2[[#This Row],[Close Price]]-Table2[[#This Row],[50D EMA]])/Table2[[#This Row],[50D EMA]]</f>
        <v>8.0730370548322716E-2</v>
      </c>
      <c r="U488" s="1">
        <f>(Table2[[#This Row],[Close Price]]-Table2[[#This Row],[200D EMA]])/Table2[[#This Row],[200D EMA]]</f>
        <v>0.10242484127349376</v>
      </c>
      <c r="V488">
        <v>0.56043827756998998</v>
      </c>
      <c r="W488">
        <v>405.1</v>
      </c>
      <c r="X488">
        <v>422.5</v>
      </c>
      <c r="Y488">
        <v>398.75</v>
      </c>
      <c r="Z488">
        <v>422.5</v>
      </c>
      <c r="AA488">
        <v>398.75</v>
      </c>
      <c r="AB488">
        <v>422.5</v>
      </c>
      <c r="AC488" s="1">
        <f>(Table2[[#This Row],[Close Price]]/Table2[[#This Row],[Day Low]])-1</f>
        <v>1.9007652431498379E-2</v>
      </c>
      <c r="AD488" s="1">
        <f>(Table2[[#This Row],[Day High]]/Table2[[#This Row],[Close Price]])-1</f>
        <v>2.3498062015503862E-2</v>
      </c>
      <c r="AE488" s="1">
        <f>(Table2[[#This Row],[Close Price]]/Table2[[#This Row],[Current Week Low]])-1</f>
        <v>3.5235109717868474E-2</v>
      </c>
      <c r="AF488" s="1">
        <f>(Table2[[#This Row],[Current Week High]]/Table2[[#This Row],[Close Price]])-1</f>
        <v>2.3498062015503862E-2</v>
      </c>
      <c r="AG488" s="1">
        <f>(Table2[[#This Row],[Close Price]]/Table2[[#This Row],[Current Month Low]])-1</f>
        <v>3.5235109717868474E-2</v>
      </c>
      <c r="AH488" s="1">
        <f>(Table2[[#This Row],[Current Month High]]/Table2[[#This Row],[Close Price]])-1</f>
        <v>2.3498062015503862E-2</v>
      </c>
      <c r="AI488">
        <v>35.174418604651102</v>
      </c>
      <c r="AJ488">
        <v>32.6904532304725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</v>
      </c>
      <c r="AM488" t="s">
        <v>3175</v>
      </c>
      <c r="AN488">
        <v>2.9</v>
      </c>
      <c r="AO488" t="s">
        <v>3176</v>
      </c>
      <c r="AP488">
        <v>8.9288659545015997E-2</v>
      </c>
      <c r="AQ488">
        <f>(Table2[[#This Row],[Sharpe Ratio]]-AVERAGE(Table2[Sharpe Ratio]))/_xlfn.STDEV.P(Table2[Sharpe Ratio])</f>
        <v>0.3042310146282009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-1.006158926069685</v>
      </c>
      <c r="AS488">
        <f>_xlfn.RANK.AVG(Table2[[#This Row],[1Y Return vs Nifty Z-Score]],Table2[1Y Return vs Nifty Z-Score])</f>
        <v>474</v>
      </c>
      <c r="AT488">
        <f>_xlfn.RANK.AVG(Table2[[#This Row],[6M Return vs Nifty Z-Score]],Table2[6M Return vs Nifty Z-Score])</f>
        <v>643</v>
      </c>
      <c r="AU488">
        <f>_xlfn.RANK.AVG(Table2[[#This Row],[Sharpe Ratio Z-Score]],Table2[Sharpe Ratio Z-Score])</f>
        <v>256</v>
      </c>
      <c r="AV488">
        <f>(Table2[[#This Row],[Rank 1Y]]+Table2[[#This Row],[Rank 6M]]+Table2[[#This Row],[Rank Sharpe]])/3</f>
        <v>457.66666666666669</v>
      </c>
    </row>
    <row r="489" spans="1:48" x14ac:dyDescent="0.3">
      <c r="A489" t="s">
        <v>642</v>
      </c>
      <c r="B489" t="s">
        <v>643</v>
      </c>
      <c r="C489" t="s">
        <v>624</v>
      </c>
      <c r="D489" t="s">
        <v>624</v>
      </c>
      <c r="E489">
        <v>29594.256119999998</v>
      </c>
      <c r="F489">
        <v>865.8</v>
      </c>
      <c r="G489">
        <v>-11.943322077999699</v>
      </c>
      <c r="H489">
        <f>(Table2[[#This Row],[1Y Return vs Nifty]]-AVERAGE(Table2[1Y Return vs Nifty]))/_xlfn.STDEV.P(Table2[1Y Return vs Nifty])</f>
        <v>-0.62244575018753956</v>
      </c>
      <c r="I489">
        <v>-2.21332540626236</v>
      </c>
      <c r="J489">
        <f>(Table2[[#This Row],[1M Return vs Nifty]]-AVERAGE(Table2[1M Return vs Nifty]))/_xlfn.STDEV.P(Table2[1M Return vs Nifty])</f>
        <v>-0.35556654649016756</v>
      </c>
      <c r="K489">
        <v>-2.2346471215706898</v>
      </c>
      <c r="L489">
        <f>(Table2[[#This Row],[6M Return vs Nifty]]-AVERAGE(Table2[6M Return vs Nifty]))/_xlfn.STDEV.P(Table2[6M Return vs Nifty])</f>
        <v>-0.49131481121159437</v>
      </c>
      <c r="M489">
        <v>2.5939323951984901</v>
      </c>
      <c r="N489">
        <f>(Table2[[#This Row],[1W Return vs Nifty]]-AVERAGE(Table2[1W Return vs Nifty]))/_xlfn.STDEV.P(Table2[1W Return vs Nifty])</f>
        <v>1.9576378533113309E-2</v>
      </c>
      <c r="O489">
        <v>858.89</v>
      </c>
      <c r="P489">
        <v>861.25517059642902</v>
      </c>
      <c r="Q489">
        <v>817.63017872477701</v>
      </c>
      <c r="R489">
        <v>56.706926687367996</v>
      </c>
      <c r="S489" s="1">
        <f>(Table2[[#This Row],[Close Price]]-Table2[[#This Row],[20D EMA]])/Table2[[#This Row],[20D EMA]]</f>
        <v>8.0452677292784502E-3</v>
      </c>
      <c r="T489" s="1">
        <f>(Table2[[#This Row],[Close Price]]-Table2[[#This Row],[50D EMA]])/Table2[[#This Row],[50D EMA]]</f>
        <v>5.2769835917775487E-3</v>
      </c>
      <c r="U489" s="1">
        <f>(Table2[[#This Row],[Close Price]]-Table2[[#This Row],[200D EMA]])/Table2[[#This Row],[200D EMA]]</f>
        <v>5.8913947318274582E-2</v>
      </c>
      <c r="V489">
        <v>0.46943711553624001</v>
      </c>
      <c r="W489">
        <v>849.2</v>
      </c>
      <c r="X489">
        <v>878.75</v>
      </c>
      <c r="Y489">
        <v>812</v>
      </c>
      <c r="Z489">
        <v>878.75</v>
      </c>
      <c r="AA489">
        <v>812</v>
      </c>
      <c r="AB489">
        <v>878.75</v>
      </c>
      <c r="AC489" s="1">
        <f>(Table2[[#This Row],[Close Price]]/Table2[[#This Row],[Day Low]])-1</f>
        <v>1.9547809703249985E-2</v>
      </c>
      <c r="AD489" s="1">
        <f>(Table2[[#This Row],[Day High]]/Table2[[#This Row],[Close Price]])-1</f>
        <v>1.4957264957264904E-2</v>
      </c>
      <c r="AE489" s="1">
        <f>(Table2[[#This Row],[Close Price]]/Table2[[#This Row],[Current Week Low]])-1</f>
        <v>6.6256157635467883E-2</v>
      </c>
      <c r="AF489" s="1">
        <f>(Table2[[#This Row],[Current Week High]]/Table2[[#This Row],[Close Price]])-1</f>
        <v>1.4957264957264904E-2</v>
      </c>
      <c r="AG489" s="1">
        <f>(Table2[[#This Row],[Close Price]]/Table2[[#This Row],[Current Month Low]])-1</f>
        <v>6.6256157635467883E-2</v>
      </c>
      <c r="AH489" s="1">
        <f>(Table2[[#This Row],[Current Month High]]/Table2[[#This Row],[Close Price]])-1</f>
        <v>1.4957264957264904E-2</v>
      </c>
      <c r="AI489">
        <v>16.568491568491499</v>
      </c>
      <c r="AJ489">
        <v>21.943661971830899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-0.09</v>
      </c>
      <c r="AM489" t="s">
        <v>3174</v>
      </c>
      <c r="AN489">
        <v>-0.16</v>
      </c>
      <c r="AO489" t="s">
        <v>3174</v>
      </c>
      <c r="AP489">
        <v>6.2018763876400998E-2</v>
      </c>
      <c r="AQ489">
        <f>(Table2[[#This Row],[Sharpe Ratio]]-AVERAGE(Table2[Sharpe Ratio]))/_xlfn.STDEV.P(Table2[Sharpe Ratio])</f>
        <v>-1.3066152775843306E-2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531</v>
      </c>
      <c r="AT489">
        <f>_xlfn.RANK.AVG(Table2[[#This Row],[6M Return vs Nifty Z-Score]],Table2[6M Return vs Nifty Z-Score])</f>
        <v>487</v>
      </c>
      <c r="AU489">
        <f>_xlfn.RANK.AVG(Table2[[#This Row],[Sharpe Ratio Z-Score]],Table2[Sharpe Ratio Z-Score])</f>
        <v>357</v>
      </c>
      <c r="AV489">
        <f>(Table2[[#This Row],[Rank 1Y]]+Table2[[#This Row],[Rank 6M]]+Table2[[#This Row],[Rank Sharpe]])/3</f>
        <v>458.33333333333331</v>
      </c>
    </row>
    <row r="490" spans="1:48" x14ac:dyDescent="0.3">
      <c r="A490" t="s">
        <v>374</v>
      </c>
      <c r="B490" t="s">
        <v>375</v>
      </c>
      <c r="C490" t="s">
        <v>3133</v>
      </c>
      <c r="D490" t="s">
        <v>54</v>
      </c>
      <c r="E490">
        <v>63526.382026649997</v>
      </c>
      <c r="F490">
        <v>29895.75</v>
      </c>
      <c r="G490">
        <v>2.65662583456337</v>
      </c>
      <c r="H490">
        <f>(Table2[[#This Row],[1Y Return vs Nifty]]-AVERAGE(Table2[1Y Return vs Nifty]))/_xlfn.STDEV.P(Table2[1Y Return vs Nifty])</f>
        <v>-0.37522025418551302</v>
      </c>
      <c r="I490">
        <v>2.0520195801711201</v>
      </c>
      <c r="J490">
        <f>(Table2[[#This Row],[1M Return vs Nifty]]-AVERAGE(Table2[1M Return vs Nifty]))/_xlfn.STDEV.P(Table2[1M Return vs Nifty])</f>
        <v>1.2797870478801508E-2</v>
      </c>
      <c r="K490">
        <v>-1.1594705026902401</v>
      </c>
      <c r="L490">
        <f>(Table2[[#This Row],[6M Return vs Nifty]]-AVERAGE(Table2[6M Return vs Nifty]))/_xlfn.STDEV.P(Table2[6M Return vs Nifty])</f>
        <v>-0.45634819946080685</v>
      </c>
      <c r="M490">
        <v>0.23662237709851899</v>
      </c>
      <c r="N490">
        <f>(Table2[[#This Row],[1W Return vs Nifty]]-AVERAGE(Table2[1W Return vs Nifty]))/_xlfn.STDEV.P(Table2[1W Return vs Nifty])</f>
        <v>-0.42105089756334335</v>
      </c>
      <c r="O490">
        <v>29161.96</v>
      </c>
      <c r="P490">
        <v>28426.093231011499</v>
      </c>
      <c r="Q490">
        <v>26657.0985274872</v>
      </c>
      <c r="R490">
        <v>65.916258677791106</v>
      </c>
      <c r="S490" s="1">
        <f>(Table2[[#This Row],[Close Price]]-Table2[[#This Row],[20D EMA]])/Table2[[#This Row],[20D EMA]]</f>
        <v>2.5162574806357352E-2</v>
      </c>
      <c r="T490" s="1">
        <f>(Table2[[#This Row],[Close Price]]-Table2[[#This Row],[50D EMA]])/Table2[[#This Row],[50D EMA]]</f>
        <v>5.1700976178646198E-2</v>
      </c>
      <c r="U490" s="1">
        <f>(Table2[[#This Row],[Close Price]]-Table2[[#This Row],[200D EMA]])/Table2[[#This Row],[200D EMA]]</f>
        <v>0.1214930225498209</v>
      </c>
      <c r="V490">
        <v>0.95275821583834897</v>
      </c>
      <c r="W490">
        <v>29594.75</v>
      </c>
      <c r="X490">
        <v>30000</v>
      </c>
      <c r="Y490">
        <v>29536.65</v>
      </c>
      <c r="Z490">
        <v>30380.9</v>
      </c>
      <c r="AA490">
        <v>29536.65</v>
      </c>
      <c r="AB490">
        <v>30380.9</v>
      </c>
      <c r="AC490" s="1">
        <f>(Table2[[#This Row],[Close Price]]/Table2[[#This Row],[Day Low]])-1</f>
        <v>1.0170722847802294E-2</v>
      </c>
      <c r="AD490" s="1">
        <f>(Table2[[#This Row],[Day High]]/Table2[[#This Row],[Close Price]])-1</f>
        <v>3.4871177341260218E-3</v>
      </c>
      <c r="AE490" s="1">
        <f>(Table2[[#This Row],[Close Price]]/Table2[[#This Row],[Current Week Low]])-1</f>
        <v>1.2157776863659153E-2</v>
      </c>
      <c r="AF490" s="1">
        <f>(Table2[[#This Row],[Current Week High]]/Table2[[#This Row],[Close Price]])-1</f>
        <v>1.6228059172290532E-2</v>
      </c>
      <c r="AG490" s="1">
        <f>(Table2[[#This Row],[Close Price]]/Table2[[#This Row],[Current Month Low]])-1</f>
        <v>1.2157776863659153E-2</v>
      </c>
      <c r="AH490" s="1">
        <f>(Table2[[#This Row],[Current Month High]]/Table2[[#This Row],[Close Price]])-1</f>
        <v>1.6228059172290532E-2</v>
      </c>
      <c r="AI490">
        <v>2.0914344012108601</v>
      </c>
      <c r="AJ490">
        <v>35.8897727272727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-0.05</v>
      </c>
      <c r="AM490" t="s">
        <v>3174</v>
      </c>
      <c r="AN490">
        <v>4.8</v>
      </c>
      <c r="AO490" t="s">
        <v>3176</v>
      </c>
      <c r="AP490">
        <v>1.6500863339147E-2</v>
      </c>
      <c r="AQ490">
        <f>(Table2[[#This Row],[Sharpe Ratio]]-AVERAGE(Table2[Sharpe Ratio]))/_xlfn.STDEV.P(Table2[Sharpe Ratio])</f>
        <v>-0.54268684081066632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-1.7825083215415281</v>
      </c>
      <c r="AS490">
        <f>_xlfn.RANK.AVG(Table2[[#This Row],[1Y Return vs Nifty Z-Score]],Table2[1Y Return vs Nifty Z-Score])</f>
        <v>419</v>
      </c>
      <c r="AT490">
        <f>_xlfn.RANK.AVG(Table2[[#This Row],[6M Return vs Nifty Z-Score]],Table2[6M Return vs Nifty Z-Score])</f>
        <v>473</v>
      </c>
      <c r="AU490">
        <f>_xlfn.RANK.AVG(Table2[[#This Row],[Sharpe Ratio Z-Score]],Table2[Sharpe Ratio Z-Score])</f>
        <v>484</v>
      </c>
      <c r="AV490">
        <f>(Table2[[#This Row],[Rank 1Y]]+Table2[[#This Row],[Rank 6M]]+Table2[[#This Row],[Rank Sharpe]])/3</f>
        <v>458.66666666666669</v>
      </c>
    </row>
    <row r="491" spans="1:48" x14ac:dyDescent="0.3">
      <c r="A491" t="s">
        <v>470</v>
      </c>
      <c r="B491" t="s">
        <v>471</v>
      </c>
      <c r="C491" t="s">
        <v>3127</v>
      </c>
      <c r="D491" t="s">
        <v>185</v>
      </c>
      <c r="E491">
        <v>45915.621337500001</v>
      </c>
      <c r="F491">
        <v>667</v>
      </c>
      <c r="G491">
        <v>17.600196377528601</v>
      </c>
      <c r="H491">
        <f>(Table2[[#This Row],[1Y Return vs Nifty]]-AVERAGE(Table2[1Y Return vs Nifty]))/_xlfn.STDEV.P(Table2[1Y Return vs Nifty])</f>
        <v>-0.12217608843565861</v>
      </c>
      <c r="I491">
        <v>0.36539658539140801</v>
      </c>
      <c r="J491">
        <f>(Table2[[#This Row],[1M Return vs Nifty]]-AVERAGE(Table2[1M Return vs Nifty]))/_xlfn.STDEV.P(Table2[1M Return vs Nifty])</f>
        <v>-0.13286253872481277</v>
      </c>
      <c r="K491">
        <v>7.0862759813992904</v>
      </c>
      <c r="L491">
        <f>(Table2[[#This Row],[6M Return vs Nifty]]-AVERAGE(Table2[6M Return vs Nifty]))/_xlfn.STDEV.P(Table2[6M Return vs Nifty])</f>
        <v>-0.18818219692551608</v>
      </c>
      <c r="M491">
        <v>13.108174796485899</v>
      </c>
      <c r="N491">
        <f>(Table2[[#This Row],[1W Return vs Nifty]]-AVERAGE(Table2[1W Return vs Nifty]))/_xlfn.STDEV.P(Table2[1W Return vs Nifty])</f>
        <v>1.9848936061887692</v>
      </c>
      <c r="O491">
        <v>634.11</v>
      </c>
      <c r="P491">
        <v>623.98100112218697</v>
      </c>
      <c r="Q491">
        <v>570.56505631247103</v>
      </c>
      <c r="R491">
        <v>66.155336674681806</v>
      </c>
      <c r="S491" s="1">
        <f>(Table2[[#This Row],[Close Price]]-Table2[[#This Row],[20D EMA]])/Table2[[#This Row],[20D EMA]]</f>
        <v>5.1867972433804838E-2</v>
      </c>
      <c r="T491" s="1">
        <f>(Table2[[#This Row],[Close Price]]-Table2[[#This Row],[50D EMA]])/Table2[[#This Row],[50D EMA]]</f>
        <v>6.894280242578911E-2</v>
      </c>
      <c r="U491" s="1">
        <f>(Table2[[#This Row],[Close Price]]-Table2[[#This Row],[200D EMA]])/Table2[[#This Row],[200D EMA]]</f>
        <v>0.16901656107505503</v>
      </c>
      <c r="V491">
        <v>2.9378483719456101</v>
      </c>
      <c r="W491">
        <v>664.55</v>
      </c>
      <c r="X491">
        <v>685</v>
      </c>
      <c r="Y491">
        <v>630.75</v>
      </c>
      <c r="Z491">
        <v>689.95</v>
      </c>
      <c r="AA491">
        <v>630.75</v>
      </c>
      <c r="AB491">
        <v>689.95</v>
      </c>
      <c r="AC491" s="1">
        <f>(Table2[[#This Row],[Close Price]]/Table2[[#This Row],[Day Low]])-1</f>
        <v>3.6867052892934904E-3</v>
      </c>
      <c r="AD491" s="1">
        <f>(Table2[[#This Row],[Day High]]/Table2[[#This Row],[Close Price]])-1</f>
        <v>2.6986506746626615E-2</v>
      </c>
      <c r="AE491" s="1">
        <f>(Table2[[#This Row],[Close Price]]/Table2[[#This Row],[Current Week Low]])-1</f>
        <v>5.7471264367816133E-2</v>
      </c>
      <c r="AF491" s="1">
        <f>(Table2[[#This Row],[Current Week High]]/Table2[[#This Row],[Close Price]])-1</f>
        <v>3.4407796101949106E-2</v>
      </c>
      <c r="AG491" s="1">
        <f>(Table2[[#This Row],[Close Price]]/Table2[[#This Row],[Current Month Low]])-1</f>
        <v>5.7471264367816133E-2</v>
      </c>
      <c r="AH491" s="1">
        <f>(Table2[[#This Row],[Current Month High]]/Table2[[#This Row],[Close Price]])-1</f>
        <v>3.4407796101949106E-2</v>
      </c>
      <c r="AI491">
        <v>3.4407796101949102</v>
      </c>
      <c r="AJ491">
        <v>67.988918272257905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0.05</v>
      </c>
      <c r="AM491" t="s">
        <v>3176</v>
      </c>
      <c r="AN491">
        <v>11.74</v>
      </c>
      <c r="AO491" t="s">
        <v>3176</v>
      </c>
      <c r="AP491">
        <v>-3.9980759065860003E-2</v>
      </c>
      <c r="AQ491">
        <f>(Table2[[#This Row],[Sharpe Ratio]]-AVERAGE(Table2[Sharpe Ratio]))/_xlfn.STDEV.P(Table2[Sharpe Ratio])</f>
        <v>-1.1998752296947273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0.34179755240805432</v>
      </c>
      <c r="AS491">
        <f>_xlfn.RANK.AVG(Table2[[#This Row],[1Y Return vs Nifty Z-Score]],Table2[1Y Return vs Nifty Z-Score])</f>
        <v>336</v>
      </c>
      <c r="AT491">
        <f>_xlfn.RANK.AVG(Table2[[#This Row],[6M Return vs Nifty Z-Score]],Table2[6M Return vs Nifty Z-Score])</f>
        <v>386</v>
      </c>
      <c r="AU491">
        <f>_xlfn.RANK.AVG(Table2[[#This Row],[Sharpe Ratio Z-Score]],Table2[Sharpe Ratio Z-Score])</f>
        <v>656</v>
      </c>
      <c r="AV491">
        <f>(Table2[[#This Row],[Rank 1Y]]+Table2[[#This Row],[Rank 6M]]+Table2[[#This Row],[Rank Sharpe]])/3</f>
        <v>459.33333333333331</v>
      </c>
    </row>
    <row r="492" spans="1:48" x14ac:dyDescent="0.3">
      <c r="A492" t="s">
        <v>886</v>
      </c>
      <c r="B492" t="s">
        <v>887</v>
      </c>
      <c r="C492" t="s">
        <v>3140</v>
      </c>
      <c r="D492" t="s">
        <v>532</v>
      </c>
      <c r="E492">
        <v>17806.979310485</v>
      </c>
      <c r="F492">
        <v>1575.05</v>
      </c>
      <c r="G492">
        <v>4.7425627575169296</v>
      </c>
      <c r="H492">
        <f>(Table2[[#This Row],[1Y Return vs Nifty]]-AVERAGE(Table2[1Y Return vs Nifty]))/_xlfn.STDEV.P(Table2[1Y Return vs Nifty])</f>
        <v>-0.33989843019719707</v>
      </c>
      <c r="I492">
        <v>-8.4141041221304906</v>
      </c>
      <c r="J492">
        <f>(Table2[[#This Row],[1M Return vs Nifty]]-AVERAGE(Table2[1M Return vs Nifty]))/_xlfn.STDEV.P(Table2[1M Return vs Nifty])</f>
        <v>-0.89107920576846744</v>
      </c>
      <c r="K492">
        <v>3.23087681867319</v>
      </c>
      <c r="L492">
        <f>(Table2[[#This Row],[6M Return vs Nifty]]-AVERAGE(Table2[6M Return vs Nifty]))/_xlfn.STDEV.P(Table2[6M Return vs Nifty])</f>
        <v>-0.31356647640113278</v>
      </c>
      <c r="M492">
        <v>0.13488334561964299</v>
      </c>
      <c r="N492">
        <f>(Table2[[#This Row],[1W Return vs Nifty]]-AVERAGE(Table2[1W Return vs Nifty]))/_xlfn.STDEV.P(Table2[1W Return vs Nifty])</f>
        <v>-0.44006790931361017</v>
      </c>
      <c r="O492">
        <v>1624.42</v>
      </c>
      <c r="P492">
        <v>1665.7898537799999</v>
      </c>
      <c r="Q492">
        <v>1599.93297349503</v>
      </c>
      <c r="R492">
        <v>29.247519166146599</v>
      </c>
      <c r="S492" s="1">
        <f>(Table2[[#This Row],[Close Price]]-Table2[[#This Row],[20D EMA]])/Table2[[#This Row],[20D EMA]]</f>
        <v>-3.0392386205538049E-2</v>
      </c>
      <c r="T492" s="1">
        <f>(Table2[[#This Row],[Close Price]]-Table2[[#This Row],[50D EMA]])/Table2[[#This Row],[50D EMA]]</f>
        <v>-5.4472569618606852E-2</v>
      </c>
      <c r="U492" s="1">
        <f>(Table2[[#This Row],[Close Price]]-Table2[[#This Row],[200D EMA]])/Table2[[#This Row],[200D EMA]]</f>
        <v>-1.5552509953384804E-2</v>
      </c>
      <c r="V492">
        <v>1.3134728304476799</v>
      </c>
      <c r="W492">
        <v>1565.2</v>
      </c>
      <c r="X492">
        <v>1618.7</v>
      </c>
      <c r="Y492">
        <v>1565.2</v>
      </c>
      <c r="Z492">
        <v>1638</v>
      </c>
      <c r="AA492">
        <v>1565.2</v>
      </c>
      <c r="AB492">
        <v>1638</v>
      </c>
      <c r="AC492" s="1">
        <f>(Table2[[#This Row],[Close Price]]/Table2[[#This Row],[Day Low]])-1</f>
        <v>6.2931254791718239E-3</v>
      </c>
      <c r="AD492" s="1">
        <f>(Table2[[#This Row],[Day High]]/Table2[[#This Row],[Close Price]])-1</f>
        <v>2.7713405923621481E-2</v>
      </c>
      <c r="AE492" s="1">
        <f>(Table2[[#This Row],[Close Price]]/Table2[[#This Row],[Current Week Low]])-1</f>
        <v>6.2931254791718239E-3</v>
      </c>
      <c r="AF492" s="1">
        <f>(Table2[[#This Row],[Current Week High]]/Table2[[#This Row],[Close Price]])-1</f>
        <v>3.996698517507391E-2</v>
      </c>
      <c r="AG492" s="1">
        <f>(Table2[[#This Row],[Close Price]]/Table2[[#This Row],[Current Month Low]])-1</f>
        <v>6.2931254791718239E-3</v>
      </c>
      <c r="AH492" s="1">
        <f>(Table2[[#This Row],[Current Month High]]/Table2[[#This Row],[Close Price]])-1</f>
        <v>3.996698517507391E-2</v>
      </c>
      <c r="AI492">
        <v>20.754896669946898</v>
      </c>
      <c r="AJ492">
        <v>38.551196340605202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-0.17</v>
      </c>
      <c r="AM492" t="s">
        <v>3174</v>
      </c>
      <c r="AN492">
        <v>-4.26</v>
      </c>
      <c r="AO492" t="s">
        <v>3174</v>
      </c>
      <c r="AQ492">
        <f>(Table2[[#This Row],[Sharpe Ratio]]-AVERAGE(Table2[Sharpe Ratio]))/_xlfn.STDEV.P(Table2[Sharpe Ratio])</f>
        <v>-0.73468160532523463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405</v>
      </c>
      <c r="AT492">
        <f>_xlfn.RANK.AVG(Table2[[#This Row],[6M Return vs Nifty Z-Score]],Table2[6M Return vs Nifty Z-Score])</f>
        <v>432</v>
      </c>
      <c r="AU492">
        <f>_xlfn.RANK.AVG(Table2[[#This Row],[Sharpe Ratio Z-Score]],Table2[Sharpe Ratio Z-Score])</f>
        <v>544</v>
      </c>
      <c r="AV492">
        <f>(Table2[[#This Row],[Rank 1Y]]+Table2[[#This Row],[Rank 6M]]+Table2[[#This Row],[Rank Sharpe]])/3</f>
        <v>460.33333333333331</v>
      </c>
    </row>
    <row r="493" spans="1:48" x14ac:dyDescent="0.3">
      <c r="A493" t="s">
        <v>1316</v>
      </c>
      <c r="B493" t="s">
        <v>1317</v>
      </c>
      <c r="C493" t="s">
        <v>3128</v>
      </c>
      <c r="D493" t="s">
        <v>294</v>
      </c>
      <c r="E493">
        <v>8734.0173180000002</v>
      </c>
      <c r="F493">
        <v>741</v>
      </c>
      <c r="G493">
        <v>-5.0003930912540797</v>
      </c>
      <c r="H493">
        <f>(Table2[[#This Row],[1Y Return vs Nifty]]-AVERAGE(Table2[1Y Return vs Nifty]))/_xlfn.STDEV.P(Table2[1Y Return vs Nifty])</f>
        <v>-0.50487895661165061</v>
      </c>
      <c r="I493">
        <v>-6.2001768193860203</v>
      </c>
      <c r="J493">
        <f>(Table2[[#This Row],[1M Return vs Nifty]]-AVERAGE(Table2[1M Return vs Nifty]))/_xlfn.STDEV.P(Table2[1M Return vs Nifty])</f>
        <v>-0.69987965621712722</v>
      </c>
      <c r="K493">
        <v>-14.652998309086501</v>
      </c>
      <c r="L493">
        <f>(Table2[[#This Row],[6M Return vs Nifty]]-AVERAGE(Table2[6M Return vs Nifty]))/_xlfn.STDEV.P(Table2[6M Return vs Nifty])</f>
        <v>-0.89518116854639718</v>
      </c>
      <c r="M493">
        <v>3.6465930088635101</v>
      </c>
      <c r="N493">
        <f>(Table2[[#This Row],[1W Return vs Nifty]]-AVERAGE(Table2[1W Return vs Nifty]))/_xlfn.STDEV.P(Table2[1W Return vs Nifty])</f>
        <v>0.21633920365659767</v>
      </c>
      <c r="O493">
        <v>754.04</v>
      </c>
      <c r="P493">
        <v>759.23871186747101</v>
      </c>
      <c r="Q493">
        <v>716.190602099476</v>
      </c>
      <c r="R493">
        <v>41.7244915758967</v>
      </c>
      <c r="S493" s="1">
        <f>(Table2[[#This Row],[Close Price]]-Table2[[#This Row],[20D EMA]])/Table2[[#This Row],[20D EMA]]</f>
        <v>-1.7293512280515577E-2</v>
      </c>
      <c r="T493" s="1">
        <f>(Table2[[#This Row],[Close Price]]-Table2[[#This Row],[50D EMA]])/Table2[[#This Row],[50D EMA]]</f>
        <v>-2.4022368172731783E-2</v>
      </c>
      <c r="U493" s="1">
        <f>(Table2[[#This Row],[Close Price]]-Table2[[#This Row],[200D EMA]])/Table2[[#This Row],[200D EMA]]</f>
        <v>3.4640775553039273E-2</v>
      </c>
      <c r="V493">
        <v>1.07181739647434</v>
      </c>
      <c r="W493">
        <v>732.5</v>
      </c>
      <c r="X493">
        <v>779.05</v>
      </c>
      <c r="Y493">
        <v>732.5</v>
      </c>
      <c r="Z493">
        <v>779.05</v>
      </c>
      <c r="AA493">
        <v>732.5</v>
      </c>
      <c r="AB493">
        <v>779.05</v>
      </c>
      <c r="AC493" s="1">
        <f>(Table2[[#This Row],[Close Price]]/Table2[[#This Row],[Day Low]])-1</f>
        <v>1.1604095563140016E-2</v>
      </c>
      <c r="AD493" s="1">
        <f>(Table2[[#This Row],[Day High]]/Table2[[#This Row],[Close Price]])-1</f>
        <v>5.1349527665317085E-2</v>
      </c>
      <c r="AE493" s="1">
        <f>(Table2[[#This Row],[Close Price]]/Table2[[#This Row],[Current Week Low]])-1</f>
        <v>1.1604095563140016E-2</v>
      </c>
      <c r="AF493" s="1">
        <f>(Table2[[#This Row],[Current Week High]]/Table2[[#This Row],[Close Price]])-1</f>
        <v>5.1349527665317085E-2</v>
      </c>
      <c r="AG493" s="1">
        <f>(Table2[[#This Row],[Close Price]]/Table2[[#This Row],[Current Month Low]])-1</f>
        <v>1.1604095563140016E-2</v>
      </c>
      <c r="AH493" s="1">
        <f>(Table2[[#This Row],[Current Month High]]/Table2[[#This Row],[Close Price]])-1</f>
        <v>5.1349527665317085E-2</v>
      </c>
      <c r="AI493">
        <v>24.385964912280699</v>
      </c>
      <c r="AJ493">
        <v>40.327620490483802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-0.19</v>
      </c>
      <c r="AM493" t="s">
        <v>3174</v>
      </c>
      <c r="AN493">
        <v>3.56</v>
      </c>
      <c r="AO493" t="s">
        <v>3176</v>
      </c>
      <c r="AP493">
        <v>8.1711524560615006E-2</v>
      </c>
      <c r="AQ493">
        <f>(Table2[[#This Row],[Sharpe Ratio]]-AVERAGE(Table2[Sharpe Ratio]))/_xlfn.STDEV.P(Table2[Sharpe Ratio])</f>
        <v>0.21606773388798431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480</v>
      </c>
      <c r="AT493">
        <f>_xlfn.RANK.AVG(Table2[[#This Row],[6M Return vs Nifty Z-Score]],Table2[6M Return vs Nifty Z-Score])</f>
        <v>617</v>
      </c>
      <c r="AU493">
        <f>_xlfn.RANK.AVG(Table2[[#This Row],[Sharpe Ratio Z-Score]],Table2[Sharpe Ratio Z-Score])</f>
        <v>284</v>
      </c>
      <c r="AV493">
        <f>(Table2[[#This Row],[Rank 1Y]]+Table2[[#This Row],[Rank 6M]]+Table2[[#This Row],[Rank Sharpe]])/3</f>
        <v>460.33333333333331</v>
      </c>
    </row>
    <row r="494" spans="1:48" x14ac:dyDescent="0.3">
      <c r="A494" t="s">
        <v>1075</v>
      </c>
      <c r="B494" t="s">
        <v>1076</v>
      </c>
      <c r="C494" t="s">
        <v>3129</v>
      </c>
      <c r="D494" t="s">
        <v>24</v>
      </c>
      <c r="E494">
        <v>12326.261826368</v>
      </c>
      <c r="F494">
        <v>166.42</v>
      </c>
      <c r="G494">
        <v>2.3325352439887901</v>
      </c>
      <c r="H494">
        <f>(Table2[[#This Row],[1Y Return vs Nifty]]-AVERAGE(Table2[1Y Return vs Nifty]))/_xlfn.STDEV.P(Table2[1Y Return vs Nifty])</f>
        <v>-0.38070818177842214</v>
      </c>
      <c r="I494">
        <v>1.0471905980345599</v>
      </c>
      <c r="J494">
        <f>(Table2[[#This Row],[1M Return vs Nifty]]-AVERAGE(Table2[1M Return vs Nifty]))/_xlfn.STDEV.P(Table2[1M Return vs Nifty])</f>
        <v>-7.3981333392291793E-2</v>
      </c>
      <c r="K494">
        <v>11.204046234653299</v>
      </c>
      <c r="L494">
        <f>(Table2[[#This Row],[6M Return vs Nifty]]-AVERAGE(Table2[6M Return vs Nifty]))/_xlfn.STDEV.P(Table2[6M Return vs Nifty])</f>
        <v>-5.4265153719719926E-2</v>
      </c>
      <c r="M494">
        <v>2.7455032068877299</v>
      </c>
      <c r="N494">
        <f>(Table2[[#This Row],[1W Return vs Nifty]]-AVERAGE(Table2[1W Return vs Nifty]))/_xlfn.STDEV.P(Table2[1W Return vs Nifty])</f>
        <v>4.7907923123158141E-2</v>
      </c>
      <c r="O494">
        <v>167.76</v>
      </c>
      <c r="P494">
        <v>164.52735293228</v>
      </c>
      <c r="Q494">
        <v>153.448094269427</v>
      </c>
      <c r="R494">
        <v>42.9168232634673</v>
      </c>
      <c r="S494" s="1">
        <f>(Table2[[#This Row],[Close Price]]-Table2[[#This Row],[20D EMA]])/Table2[[#This Row],[20D EMA]]</f>
        <v>-7.9876013352408407E-3</v>
      </c>
      <c r="T494" s="1">
        <f>(Table2[[#This Row],[Close Price]]-Table2[[#This Row],[50D EMA]])/Table2[[#This Row],[50D EMA]]</f>
        <v>1.1503540499426933E-2</v>
      </c>
      <c r="U494" s="1">
        <f>(Table2[[#This Row],[Close Price]]-Table2[[#This Row],[200D EMA]])/Table2[[#This Row],[200D EMA]]</f>
        <v>8.4536114914510921E-2</v>
      </c>
      <c r="V494">
        <v>0.65496259157873904</v>
      </c>
      <c r="W494">
        <v>165.21</v>
      </c>
      <c r="X494">
        <v>173</v>
      </c>
      <c r="Y494">
        <v>165.21</v>
      </c>
      <c r="Z494">
        <v>174.33</v>
      </c>
      <c r="AA494">
        <v>165.21</v>
      </c>
      <c r="AB494">
        <v>174.33</v>
      </c>
      <c r="AC494" s="1">
        <f>(Table2[[#This Row],[Close Price]]/Table2[[#This Row],[Day Low]])-1</f>
        <v>7.3240118636885843E-3</v>
      </c>
      <c r="AD494" s="1">
        <f>(Table2[[#This Row],[Day High]]/Table2[[#This Row],[Close Price]])-1</f>
        <v>3.9538517005167639E-2</v>
      </c>
      <c r="AE494" s="1">
        <f>(Table2[[#This Row],[Close Price]]/Table2[[#This Row],[Current Week Low]])-1</f>
        <v>7.3240118636885843E-3</v>
      </c>
      <c r="AF494" s="1">
        <f>(Table2[[#This Row],[Current Week High]]/Table2[[#This Row],[Close Price]])-1</f>
        <v>4.7530344910467592E-2</v>
      </c>
      <c r="AG494" s="1">
        <f>(Table2[[#This Row],[Close Price]]/Table2[[#This Row],[Current Month Low]])-1</f>
        <v>7.3240118636885843E-3</v>
      </c>
      <c r="AH494" s="1">
        <f>(Table2[[#This Row],[Current Month High]]/Table2[[#This Row],[Close Price]])-1</f>
        <v>4.7530344910467592E-2</v>
      </c>
      <c r="AI494">
        <v>6.2492488883547601</v>
      </c>
      <c r="AJ494">
        <v>34.0475231574707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0.08</v>
      </c>
      <c r="AM494" t="s">
        <v>3176</v>
      </c>
      <c r="AN494">
        <v>-2.0099999999999998</v>
      </c>
      <c r="AO494" t="s">
        <v>3174</v>
      </c>
      <c r="AP494">
        <v>-2.1949286707769002E-2</v>
      </c>
      <c r="AQ494">
        <f>(Table2[[#This Row],[Sharpe Ratio]]-AVERAGE(Table2[Sharpe Ratio]))/_xlfn.STDEV.P(Table2[Sharpe Ratio])</f>
        <v>-0.99007115956286751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-1.4511179053301433</v>
      </c>
      <c r="AS494">
        <f>_xlfn.RANK.AVG(Table2[[#This Row],[1Y Return vs Nifty Z-Score]],Table2[1Y Return vs Nifty Z-Score])</f>
        <v>424</v>
      </c>
      <c r="AT494">
        <f>_xlfn.RANK.AVG(Table2[[#This Row],[6M Return vs Nifty Z-Score]],Table2[6M Return vs Nifty Z-Score])</f>
        <v>341</v>
      </c>
      <c r="AU494">
        <f>_xlfn.RANK.AVG(Table2[[#This Row],[Sharpe Ratio Z-Score]],Table2[Sharpe Ratio Z-Score])</f>
        <v>619</v>
      </c>
      <c r="AV494">
        <f>(Table2[[#This Row],[Rank 1Y]]+Table2[[#This Row],[Rank 6M]]+Table2[[#This Row],[Rank Sharpe]])/3</f>
        <v>461.33333333333331</v>
      </c>
    </row>
    <row r="495" spans="1:48" x14ac:dyDescent="0.3">
      <c r="A495" t="s">
        <v>1278</v>
      </c>
      <c r="B495" t="s">
        <v>1279</v>
      </c>
      <c r="C495" t="s">
        <v>3138</v>
      </c>
      <c r="D495" t="s">
        <v>78</v>
      </c>
      <c r="E495">
        <v>9022.6666965000004</v>
      </c>
      <c r="F495">
        <v>179.25</v>
      </c>
      <c r="G495">
        <v>4.2575888266269004</v>
      </c>
      <c r="H495">
        <f>(Table2[[#This Row],[1Y Return vs Nifty]]-AVERAGE(Table2[1Y Return vs Nifty]))/_xlfn.STDEV.P(Table2[1Y Return vs Nifty])</f>
        <v>-0.34811064583867679</v>
      </c>
      <c r="I495">
        <v>9.25633789831722</v>
      </c>
      <c r="J495">
        <f>(Table2[[#This Row],[1M Return vs Nifty]]-AVERAGE(Table2[1M Return vs Nifty]))/_xlfn.STDEV.P(Table2[1M Return vs Nifty])</f>
        <v>0.63497837999528295</v>
      </c>
      <c r="K495">
        <v>-5.1713638947149496</v>
      </c>
      <c r="L495">
        <f>(Table2[[#This Row],[6M Return vs Nifty]]-AVERAGE(Table2[6M Return vs Nifty]))/_xlfn.STDEV.P(Table2[6M Return vs Nifty])</f>
        <v>-0.58682194317981551</v>
      </c>
      <c r="M495">
        <v>8.6870481638643202</v>
      </c>
      <c r="N495">
        <f>(Table2[[#This Row],[1W Return vs Nifty]]-AVERAGE(Table2[1W Return vs Nifty]))/_xlfn.STDEV.P(Table2[1W Return vs Nifty])</f>
        <v>1.158498702484198</v>
      </c>
      <c r="O495">
        <v>168.86</v>
      </c>
      <c r="P495">
        <v>165.56353606275599</v>
      </c>
      <c r="Q495">
        <v>161.17430169317601</v>
      </c>
      <c r="R495">
        <v>69.905557019089798</v>
      </c>
      <c r="S495" s="1">
        <f>(Table2[[#This Row],[Close Price]]-Table2[[#This Row],[20D EMA]])/Table2[[#This Row],[20D EMA]]</f>
        <v>6.1530261755300165E-2</v>
      </c>
      <c r="T495" s="1">
        <f>(Table2[[#This Row],[Close Price]]-Table2[[#This Row],[50D EMA]])/Table2[[#This Row],[50D EMA]]</f>
        <v>8.266593153734185E-2</v>
      </c>
      <c r="U495" s="1">
        <f>(Table2[[#This Row],[Close Price]]-Table2[[#This Row],[200D EMA]])/Table2[[#This Row],[200D EMA]]</f>
        <v>0.11215000230765265</v>
      </c>
      <c r="V495">
        <v>2.5200031748915301</v>
      </c>
      <c r="W495">
        <v>178.25</v>
      </c>
      <c r="X495">
        <v>186.89</v>
      </c>
      <c r="Y495">
        <v>163.15</v>
      </c>
      <c r="Z495">
        <v>189</v>
      </c>
      <c r="AA495">
        <v>163.15</v>
      </c>
      <c r="AB495">
        <v>189</v>
      </c>
      <c r="AC495" s="1">
        <f>(Table2[[#This Row],[Close Price]]/Table2[[#This Row],[Day Low]])-1</f>
        <v>5.6100981767182034E-3</v>
      </c>
      <c r="AD495" s="1">
        <f>(Table2[[#This Row],[Day High]]/Table2[[#This Row],[Close Price]])-1</f>
        <v>4.2622036262203622E-2</v>
      </c>
      <c r="AE495" s="1">
        <f>(Table2[[#This Row],[Close Price]]/Table2[[#This Row],[Current Week Low]])-1</f>
        <v>9.8682194299724246E-2</v>
      </c>
      <c r="AF495" s="1">
        <f>(Table2[[#This Row],[Current Week High]]/Table2[[#This Row],[Close Price]])-1</f>
        <v>5.439330543933063E-2</v>
      </c>
      <c r="AG495" s="1">
        <f>(Table2[[#This Row],[Close Price]]/Table2[[#This Row],[Current Month Low]])-1</f>
        <v>9.8682194299724246E-2</v>
      </c>
      <c r="AH495" s="1">
        <f>(Table2[[#This Row],[Current Month High]]/Table2[[#This Row],[Close Price]])-1</f>
        <v>5.439330543933063E-2</v>
      </c>
      <c r="AI495">
        <v>11.018131101813101</v>
      </c>
      <c r="AJ495">
        <v>49.374999999999901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0.03</v>
      </c>
      <c r="AM495" t="s">
        <v>3176</v>
      </c>
      <c r="AN495">
        <v>10.73</v>
      </c>
      <c r="AO495" t="s">
        <v>3176</v>
      </c>
      <c r="AP495">
        <v>2.2098668417441E-2</v>
      </c>
      <c r="AQ495">
        <f>(Table2[[#This Row],[Sharpe Ratio]]-AVERAGE(Table2[Sharpe Ratio]))/_xlfn.STDEV.P(Table2[Sharpe Ratio])</f>
        <v>-0.47755392953712389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0.38099056392386466</v>
      </c>
      <c r="AS495">
        <f>_xlfn.RANK.AVG(Table2[[#This Row],[1Y Return vs Nifty Z-Score]],Table2[1Y Return vs Nifty Z-Score])</f>
        <v>408</v>
      </c>
      <c r="AT495">
        <f>_xlfn.RANK.AVG(Table2[[#This Row],[6M Return vs Nifty Z-Score]],Table2[6M Return vs Nifty Z-Score])</f>
        <v>511</v>
      </c>
      <c r="AU495">
        <f>_xlfn.RANK.AVG(Table2[[#This Row],[Sharpe Ratio Z-Score]],Table2[Sharpe Ratio Z-Score])</f>
        <v>466</v>
      </c>
      <c r="AV495">
        <f>(Table2[[#This Row],[Rank 1Y]]+Table2[[#This Row],[Rank 6M]]+Table2[[#This Row],[Rank Sharpe]])/3</f>
        <v>461.66666666666669</v>
      </c>
    </row>
    <row r="496" spans="1:48" x14ac:dyDescent="0.3">
      <c r="A496" t="s">
        <v>1344</v>
      </c>
      <c r="B496" t="s">
        <v>1345</v>
      </c>
      <c r="C496" t="s">
        <v>3135</v>
      </c>
      <c r="D496" t="s">
        <v>220</v>
      </c>
      <c r="E496">
        <v>8445.8150859300004</v>
      </c>
      <c r="F496">
        <v>213.45</v>
      </c>
      <c r="G496">
        <v>-14.6191466501725</v>
      </c>
      <c r="H496">
        <f>(Table2[[#This Row],[1Y Return vs Nifty]]-AVERAGE(Table2[1Y Return vs Nifty]))/_xlfn.STDEV.P(Table2[1Y Return vs Nifty])</f>
        <v>-0.66775632670682916</v>
      </c>
      <c r="I496">
        <v>0.96833406061592298</v>
      </c>
      <c r="J496">
        <f>(Table2[[#This Row],[1M Return vs Nifty]]-AVERAGE(Table2[1M Return vs Nifty]))/_xlfn.STDEV.P(Table2[1M Return vs Nifty])</f>
        <v>-8.0791554493468573E-2</v>
      </c>
      <c r="K496">
        <v>-12.825640876653001</v>
      </c>
      <c r="L496">
        <f>(Table2[[#This Row],[6M Return vs Nifty]]-AVERAGE(Table2[6M Return vs Nifty]))/_xlfn.STDEV.P(Table2[6M Return vs Nifty])</f>
        <v>-0.83575232983490078</v>
      </c>
      <c r="M496">
        <v>-0.36252643421163899</v>
      </c>
      <c r="N496">
        <f>(Table2[[#This Row],[1W Return vs Nifty]]-AVERAGE(Table2[1W Return vs Nifty]))/_xlfn.STDEV.P(Table2[1W Return vs Nifty])</f>
        <v>-0.53304351061676525</v>
      </c>
      <c r="O496">
        <v>211.87</v>
      </c>
      <c r="P496">
        <v>206.85248031247701</v>
      </c>
      <c r="Q496">
        <v>199.139800541391</v>
      </c>
      <c r="R496">
        <v>51.916122024734797</v>
      </c>
      <c r="S496" s="1">
        <f>(Table2[[#This Row],[Close Price]]-Table2[[#This Row],[20D EMA]])/Table2[[#This Row],[20D EMA]]</f>
        <v>7.457403124557436E-3</v>
      </c>
      <c r="T496" s="1">
        <f>(Table2[[#This Row],[Close Price]]-Table2[[#This Row],[50D EMA]])/Table2[[#This Row],[50D EMA]]</f>
        <v>3.1894805793754963E-2</v>
      </c>
      <c r="U496" s="1">
        <f>(Table2[[#This Row],[Close Price]]-Table2[[#This Row],[200D EMA]])/Table2[[#This Row],[200D EMA]]</f>
        <v>7.1860067247755594E-2</v>
      </c>
      <c r="V496">
        <v>1.5585291625356601</v>
      </c>
      <c r="W496">
        <v>205.4</v>
      </c>
      <c r="X496">
        <v>216.97</v>
      </c>
      <c r="Y496">
        <v>195</v>
      </c>
      <c r="Z496">
        <v>217.7</v>
      </c>
      <c r="AA496">
        <v>195</v>
      </c>
      <c r="AB496">
        <v>217.7</v>
      </c>
      <c r="AC496" s="1">
        <f>(Table2[[#This Row],[Close Price]]/Table2[[#This Row],[Day Low]])-1</f>
        <v>3.9191820837390479E-2</v>
      </c>
      <c r="AD496" s="1">
        <f>(Table2[[#This Row],[Day High]]/Table2[[#This Row],[Close Price]])-1</f>
        <v>1.6490981494495349E-2</v>
      </c>
      <c r="AE496" s="1">
        <f>(Table2[[#This Row],[Close Price]]/Table2[[#This Row],[Current Week Low]])-1</f>
        <v>9.4615384615384546E-2</v>
      </c>
      <c r="AF496" s="1">
        <f>(Table2[[#This Row],[Current Week High]]/Table2[[#This Row],[Close Price]])-1</f>
        <v>1.9910986179433099E-2</v>
      </c>
      <c r="AG496" s="1">
        <f>(Table2[[#This Row],[Close Price]]/Table2[[#This Row],[Current Month Low]])-1</f>
        <v>9.4615384615384546E-2</v>
      </c>
      <c r="AH496" s="1">
        <f>(Table2[[#This Row],[Current Month High]]/Table2[[#This Row],[Close Price]])-1</f>
        <v>1.9910986179433099E-2</v>
      </c>
      <c r="AI496">
        <v>44.296088076832902</v>
      </c>
      <c r="AJ496">
        <v>47.767393561786101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-0.02</v>
      </c>
      <c r="AM496" t="s">
        <v>3174</v>
      </c>
      <c r="AN496">
        <v>-12.2</v>
      </c>
      <c r="AO496" t="s">
        <v>3174</v>
      </c>
      <c r="AP496">
        <v>9.8581510755466006E-2</v>
      </c>
      <c r="AQ496">
        <f>(Table2[[#This Row],[Sharpe Ratio]]-AVERAGE(Table2[Sharpe Ratio]))/_xlfn.STDEV.P(Table2[Sharpe Ratio])</f>
        <v>0.41235740432966861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-1.7049863173222952</v>
      </c>
      <c r="AS496">
        <f>_xlfn.RANK.AVG(Table2[[#This Row],[1Y Return vs Nifty Z-Score]],Table2[1Y Return vs Nifty Z-Score])</f>
        <v>556</v>
      </c>
      <c r="AT496">
        <f>_xlfn.RANK.AVG(Table2[[#This Row],[6M Return vs Nifty Z-Score]],Table2[6M Return vs Nifty Z-Score])</f>
        <v>596</v>
      </c>
      <c r="AU496">
        <f>_xlfn.RANK.AVG(Table2[[#This Row],[Sharpe Ratio Z-Score]],Table2[Sharpe Ratio Z-Score])</f>
        <v>236</v>
      </c>
      <c r="AV496">
        <f>(Table2[[#This Row],[Rank 1Y]]+Table2[[#This Row],[Rank 6M]]+Table2[[#This Row],[Rank Sharpe]])/3</f>
        <v>462.66666666666669</v>
      </c>
    </row>
    <row r="497" spans="1:48" x14ac:dyDescent="0.3">
      <c r="A497" t="s">
        <v>1897</v>
      </c>
      <c r="B497" t="s">
        <v>1898</v>
      </c>
      <c r="C497" t="s">
        <v>3128</v>
      </c>
      <c r="D497" t="s">
        <v>21</v>
      </c>
      <c r="E497">
        <v>3792.1864507999999</v>
      </c>
      <c r="F497">
        <v>642.4</v>
      </c>
      <c r="G497">
        <v>-20.709891286173601</v>
      </c>
      <c r="H497">
        <f>(Table2[[#This Row],[1Y Return vs Nifty]]-AVERAGE(Table2[1Y Return vs Nifty]))/_xlfn.STDEV.P(Table2[1Y Return vs Nifty])</f>
        <v>-0.77089281545836386</v>
      </c>
      <c r="I497">
        <v>15.304221268543699</v>
      </c>
      <c r="J497">
        <f>(Table2[[#This Row],[1M Return vs Nifty]]-AVERAGE(Table2[1M Return vs Nifty]))/_xlfn.STDEV.P(Table2[1M Return vs Nifty])</f>
        <v>1.1572866665830519</v>
      </c>
      <c r="K497">
        <v>-1.1157454330849199</v>
      </c>
      <c r="L497">
        <f>(Table2[[#This Row],[6M Return vs Nifty]]-AVERAGE(Table2[6M Return vs Nifty]))/_xlfn.STDEV.P(Table2[6M Return vs Nifty])</f>
        <v>-0.45492618422552633</v>
      </c>
      <c r="M497">
        <v>-0.23892301760036</v>
      </c>
      <c r="N497">
        <f>(Table2[[#This Row],[1W Return vs Nifty]]-AVERAGE(Table2[1W Return vs Nifty]))/_xlfn.STDEV.P(Table2[1W Return vs Nifty])</f>
        <v>-0.50993961831602264</v>
      </c>
      <c r="O497">
        <v>633.72</v>
      </c>
      <c r="P497">
        <v>618.07742699054597</v>
      </c>
      <c r="Q497">
        <v>599.73739019745597</v>
      </c>
      <c r="R497">
        <v>49.822063813795701</v>
      </c>
      <c r="S497" s="1">
        <f>(Table2[[#This Row],[Close Price]]-Table2[[#This Row],[20D EMA]])/Table2[[#This Row],[20D EMA]]</f>
        <v>1.3696900839487391E-2</v>
      </c>
      <c r="T497" s="1">
        <f>(Table2[[#This Row],[Close Price]]-Table2[[#This Row],[50D EMA]])/Table2[[#This Row],[50D EMA]]</f>
        <v>3.9351983986669746E-2</v>
      </c>
      <c r="U497" s="1">
        <f>(Table2[[#This Row],[Close Price]]-Table2[[#This Row],[200D EMA]])/Table2[[#This Row],[200D EMA]]</f>
        <v>7.1135484463454718E-2</v>
      </c>
      <c r="V497">
        <v>2.7385739779298501</v>
      </c>
      <c r="W497">
        <v>639.9</v>
      </c>
      <c r="X497">
        <v>673.8</v>
      </c>
      <c r="Y497">
        <v>639.9</v>
      </c>
      <c r="Z497">
        <v>709.4</v>
      </c>
      <c r="AA497">
        <v>639.9</v>
      </c>
      <c r="AB497">
        <v>709.4</v>
      </c>
      <c r="AC497" s="1">
        <f>(Table2[[#This Row],[Close Price]]/Table2[[#This Row],[Day Low]])-1</f>
        <v>3.906860446944771E-3</v>
      </c>
      <c r="AD497" s="1">
        <f>(Table2[[#This Row],[Day High]]/Table2[[#This Row],[Close Price]])-1</f>
        <v>4.8879202988791892E-2</v>
      </c>
      <c r="AE497" s="1">
        <f>(Table2[[#This Row],[Close Price]]/Table2[[#This Row],[Current Week Low]])-1</f>
        <v>3.906860446944771E-3</v>
      </c>
      <c r="AF497" s="1">
        <f>(Table2[[#This Row],[Current Week High]]/Table2[[#This Row],[Close Price]])-1</f>
        <v>0.10429638854296397</v>
      </c>
      <c r="AG497" s="1">
        <f>(Table2[[#This Row],[Close Price]]/Table2[[#This Row],[Current Month Low]])-1</f>
        <v>3.906860446944771E-3</v>
      </c>
      <c r="AH497" s="1">
        <f>(Table2[[#This Row],[Current Month High]]/Table2[[#This Row],[Close Price]])-1</f>
        <v>0.10429638854296397</v>
      </c>
      <c r="AI497">
        <v>23.2098381070983</v>
      </c>
      <c r="AJ497">
        <v>42.755555555555503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-0.12</v>
      </c>
      <c r="AM497" t="s">
        <v>3174</v>
      </c>
      <c r="AN497">
        <v>14.12</v>
      </c>
      <c r="AO497" t="s">
        <v>3176</v>
      </c>
      <c r="AP497">
        <v>7.0528172892195998E-2</v>
      </c>
      <c r="AQ497">
        <f>(Table2[[#This Row],[Sharpe Ratio]]-AVERAGE(Table2[Sharpe Ratio]))/_xlfn.STDEV.P(Table2[Sharpe Ratio])</f>
        <v>8.5944544214158022E-2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-0.49252740720270294</v>
      </c>
      <c r="AS497">
        <f>_xlfn.RANK.AVG(Table2[[#This Row],[1Y Return vs Nifty Z-Score]],Table2[1Y Return vs Nifty Z-Score])</f>
        <v>589</v>
      </c>
      <c r="AT497">
        <f>_xlfn.RANK.AVG(Table2[[#This Row],[6M Return vs Nifty Z-Score]],Table2[6M Return vs Nifty Z-Score])</f>
        <v>470</v>
      </c>
      <c r="AU497">
        <f>_xlfn.RANK.AVG(Table2[[#This Row],[Sharpe Ratio Z-Score]],Table2[Sharpe Ratio Z-Score])</f>
        <v>330</v>
      </c>
      <c r="AV497">
        <f>(Table2[[#This Row],[Rank 1Y]]+Table2[[#This Row],[Rank 6M]]+Table2[[#This Row],[Rank Sharpe]])/3</f>
        <v>463</v>
      </c>
    </row>
    <row r="498" spans="1:48" x14ac:dyDescent="0.3">
      <c r="A498" t="s">
        <v>822</v>
      </c>
      <c r="B498" t="s">
        <v>823</v>
      </c>
      <c r="C498" t="s">
        <v>3129</v>
      </c>
      <c r="D498" t="s">
        <v>535</v>
      </c>
      <c r="E498">
        <v>19793.020634134999</v>
      </c>
      <c r="F498">
        <v>466.55</v>
      </c>
      <c r="G498">
        <v>-46.135389525857804</v>
      </c>
      <c r="H498">
        <f>(Table2[[#This Row],[1Y Return vs Nifty]]-AVERAGE(Table2[1Y Return vs Nifty]))/_xlfn.STDEV.P(Table2[1Y Return vs Nifty])</f>
        <v>-1.2014307496379575</v>
      </c>
      <c r="I498">
        <v>4.1855502988169002</v>
      </c>
      <c r="J498">
        <f>(Table2[[#This Row],[1M Return vs Nifty]]-AVERAGE(Table2[1M Return vs Nifty]))/_xlfn.STDEV.P(Table2[1M Return vs Nifty])</f>
        <v>0.19705419716727704</v>
      </c>
      <c r="K498">
        <v>15.08849629693</v>
      </c>
      <c r="L498">
        <f>(Table2[[#This Row],[6M Return vs Nifty]]-AVERAGE(Table2[6M Return vs Nifty]))/_xlfn.STDEV.P(Table2[6M Return vs Nifty])</f>
        <v>7.2063911484826285E-2</v>
      </c>
      <c r="M498">
        <v>4.38343494634577</v>
      </c>
      <c r="N498">
        <f>(Table2[[#This Row],[1W Return vs Nifty]]-AVERAGE(Table2[1W Return vs Nifty]))/_xlfn.STDEV.P(Table2[1W Return vs Nifty])</f>
        <v>0.35406935087250568</v>
      </c>
      <c r="O498">
        <v>456.08</v>
      </c>
      <c r="P498">
        <v>454.10144859947201</v>
      </c>
      <c r="Q498">
        <v>473.719910559026</v>
      </c>
      <c r="R498">
        <v>59.1805328059828</v>
      </c>
      <c r="S498" s="1">
        <f>(Table2[[#This Row],[Close Price]]-Table2[[#This Row],[20D EMA]])/Table2[[#This Row],[20D EMA]]</f>
        <v>2.2956498859849211E-2</v>
      </c>
      <c r="T498" s="1">
        <f>(Table2[[#This Row],[Close Price]]-Table2[[#This Row],[50D EMA]])/Table2[[#This Row],[50D EMA]]</f>
        <v>2.7413591035486684E-2</v>
      </c>
      <c r="U498" s="1">
        <f>(Table2[[#This Row],[Close Price]]-Table2[[#This Row],[200D EMA]])/Table2[[#This Row],[200D EMA]]</f>
        <v>-1.5135337145877923E-2</v>
      </c>
      <c r="V498">
        <v>0.57884178077801296</v>
      </c>
      <c r="W498">
        <v>464.35</v>
      </c>
      <c r="X498">
        <v>487.85</v>
      </c>
      <c r="Y498">
        <v>444.45</v>
      </c>
      <c r="Z498">
        <v>487.85</v>
      </c>
      <c r="AA498">
        <v>444.45</v>
      </c>
      <c r="AB498">
        <v>487.85</v>
      </c>
      <c r="AC498" s="1">
        <f>(Table2[[#This Row],[Close Price]]/Table2[[#This Row],[Day Low]])-1</f>
        <v>4.7378055346183334E-3</v>
      </c>
      <c r="AD498" s="1">
        <f>(Table2[[#This Row],[Day High]]/Table2[[#This Row],[Close Price]])-1</f>
        <v>4.5654270710534739E-2</v>
      </c>
      <c r="AE498" s="1">
        <f>(Table2[[#This Row],[Close Price]]/Table2[[#This Row],[Current Week Low]])-1</f>
        <v>4.9724378445269446E-2</v>
      </c>
      <c r="AF498" s="1">
        <f>(Table2[[#This Row],[Current Week High]]/Table2[[#This Row],[Close Price]])-1</f>
        <v>4.5654270710534739E-2</v>
      </c>
      <c r="AG498" s="1">
        <f>(Table2[[#This Row],[Close Price]]/Table2[[#This Row],[Current Month Low]])-1</f>
        <v>4.9724378445269446E-2</v>
      </c>
      <c r="AH498" s="1">
        <f>(Table2[[#This Row],[Current Month High]]/Table2[[#This Row],[Close Price]])-1</f>
        <v>4.5654270710534739E-2</v>
      </c>
      <c r="AI498">
        <v>46.827257699146998</v>
      </c>
      <c r="AJ498">
        <v>53.329170500854403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-0.04</v>
      </c>
      <c r="AM498" t="s">
        <v>3174</v>
      </c>
      <c r="AN498">
        <v>0.43</v>
      </c>
      <c r="AO498" t="s">
        <v>3176</v>
      </c>
      <c r="AP498">
        <v>4.7329819152937998E-2</v>
      </c>
      <c r="AQ498">
        <f>(Table2[[#This Row],[Sharpe Ratio]]-AVERAGE(Table2[Sharpe Ratio]))/_xlfn.STDEV.P(Table2[Sharpe Ratio])</f>
        <v>-0.18397845143467076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704</v>
      </c>
      <c r="AT498">
        <f>_xlfn.RANK.AVG(Table2[[#This Row],[6M Return vs Nifty Z-Score]],Table2[6M Return vs Nifty Z-Score])</f>
        <v>305</v>
      </c>
      <c r="AU498">
        <f>_xlfn.RANK.AVG(Table2[[#This Row],[Sharpe Ratio Z-Score]],Table2[Sharpe Ratio Z-Score])</f>
        <v>389</v>
      </c>
      <c r="AV498">
        <f>(Table2[[#This Row],[Rank 1Y]]+Table2[[#This Row],[Rank 6M]]+Table2[[#This Row],[Rank Sharpe]])/3</f>
        <v>466</v>
      </c>
    </row>
    <row r="499" spans="1:48" x14ac:dyDescent="0.3">
      <c r="A499" t="s">
        <v>1823</v>
      </c>
      <c r="B499" t="s">
        <v>1824</v>
      </c>
      <c r="C499" t="s">
        <v>3143</v>
      </c>
      <c r="D499" t="s">
        <v>505</v>
      </c>
      <c r="E499">
        <v>4198.2588926999997</v>
      </c>
      <c r="F499">
        <v>366.5</v>
      </c>
      <c r="G499">
        <v>-20.447147163122299</v>
      </c>
      <c r="H499">
        <f>(Table2[[#This Row],[1Y Return vs Nifty]]-AVERAGE(Table2[1Y Return vs Nifty]))/_xlfn.STDEV.P(Table2[1Y Return vs Nifty])</f>
        <v>-0.7664436868359884</v>
      </c>
      <c r="I499">
        <v>-2.8902580453023998</v>
      </c>
      <c r="J499">
        <f>(Table2[[#This Row],[1M Return vs Nifty]]-AVERAGE(Table2[1M Return vs Nifty]))/_xlfn.STDEV.P(Table2[1M Return vs Nifty])</f>
        <v>-0.41402791308545289</v>
      </c>
      <c r="K499">
        <v>-16.571020507642501</v>
      </c>
      <c r="L499">
        <f>(Table2[[#This Row],[6M Return vs Nifty]]-AVERAGE(Table2[6M Return vs Nifty]))/_xlfn.STDEV.P(Table2[6M Return vs Nifty])</f>
        <v>-0.95755858298099894</v>
      </c>
      <c r="M499">
        <v>-0.65911205033993003</v>
      </c>
      <c r="N499">
        <f>(Table2[[#This Row],[1W Return vs Nifty]]-AVERAGE(Table2[1W Return vs Nifty]))/_xlfn.STDEV.P(Table2[1W Return vs Nifty])</f>
        <v>-0.58848115401563017</v>
      </c>
      <c r="O499">
        <v>367.45</v>
      </c>
      <c r="P499">
        <v>369.39669115160802</v>
      </c>
      <c r="Q499">
        <v>359.19732725078597</v>
      </c>
      <c r="R499">
        <v>49.696369867533697</v>
      </c>
      <c r="S499" s="1">
        <f>(Table2[[#This Row],[Close Price]]-Table2[[#This Row],[20D EMA]])/Table2[[#This Row],[20D EMA]]</f>
        <v>-2.5853857667709583E-3</v>
      </c>
      <c r="T499" s="1">
        <f>(Table2[[#This Row],[Close Price]]-Table2[[#This Row],[50D EMA]])/Table2[[#This Row],[50D EMA]]</f>
        <v>-7.8416813712583119E-3</v>
      </c>
      <c r="U499" s="1">
        <f>(Table2[[#This Row],[Close Price]]-Table2[[#This Row],[200D EMA]])/Table2[[#This Row],[200D EMA]]</f>
        <v>2.033053198114532E-2</v>
      </c>
      <c r="V499">
        <v>0.58928742814861701</v>
      </c>
      <c r="W499">
        <v>362.2</v>
      </c>
      <c r="X499">
        <v>377.8</v>
      </c>
      <c r="Y499">
        <v>357.05</v>
      </c>
      <c r="Z499">
        <v>377.8</v>
      </c>
      <c r="AA499">
        <v>357.05</v>
      </c>
      <c r="AB499">
        <v>377.8</v>
      </c>
      <c r="AC499" s="1">
        <f>(Table2[[#This Row],[Close Price]]/Table2[[#This Row],[Day Low]])-1</f>
        <v>1.1871893981225901E-2</v>
      </c>
      <c r="AD499" s="1">
        <f>(Table2[[#This Row],[Day High]]/Table2[[#This Row],[Close Price]])-1</f>
        <v>3.0832196452933225E-2</v>
      </c>
      <c r="AE499" s="1">
        <f>(Table2[[#This Row],[Close Price]]/Table2[[#This Row],[Current Week Low]])-1</f>
        <v>2.646688138916109E-2</v>
      </c>
      <c r="AF499" s="1">
        <f>(Table2[[#This Row],[Current Week High]]/Table2[[#This Row],[Close Price]])-1</f>
        <v>3.0832196452933225E-2</v>
      </c>
      <c r="AG499" s="1">
        <f>(Table2[[#This Row],[Close Price]]/Table2[[#This Row],[Current Month Low]])-1</f>
        <v>2.646688138916109E-2</v>
      </c>
      <c r="AH499" s="1">
        <f>(Table2[[#This Row],[Current Month High]]/Table2[[#This Row],[Close Price]])-1</f>
        <v>3.0832196452933225E-2</v>
      </c>
      <c r="AI499">
        <v>25.1978171896316</v>
      </c>
      <c r="AJ499">
        <v>30.172260699698001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</v>
      </c>
      <c r="AM499" t="s">
        <v>3175</v>
      </c>
      <c r="AN499">
        <v>0.01</v>
      </c>
      <c r="AO499" t="s">
        <v>3176</v>
      </c>
      <c r="AP499">
        <v>0.120632768937879</v>
      </c>
      <c r="AQ499">
        <f>(Table2[[#This Row],[Sharpe Ratio]]-AVERAGE(Table2[Sharpe Ratio]))/_xlfn.STDEV.P(Table2[Sharpe Ratio])</f>
        <v>0.66893344128999832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587</v>
      </c>
      <c r="AT499">
        <f>_xlfn.RANK.AVG(Table2[[#This Row],[6M Return vs Nifty Z-Score]],Table2[6M Return vs Nifty Z-Score])</f>
        <v>635</v>
      </c>
      <c r="AU499">
        <f>_xlfn.RANK.AVG(Table2[[#This Row],[Sharpe Ratio Z-Score]],Table2[Sharpe Ratio Z-Score])</f>
        <v>183</v>
      </c>
      <c r="AV499">
        <f>(Table2[[#This Row],[Rank 1Y]]+Table2[[#This Row],[Rank 6M]]+Table2[[#This Row],[Rank Sharpe]])/3</f>
        <v>468.33333333333331</v>
      </c>
    </row>
    <row r="500" spans="1:48" x14ac:dyDescent="0.3">
      <c r="A500" t="s">
        <v>705</v>
      </c>
      <c r="B500" t="s">
        <v>706</v>
      </c>
      <c r="C500" t="s">
        <v>3140</v>
      </c>
      <c r="D500" t="s">
        <v>255</v>
      </c>
      <c r="E500">
        <v>25997.200033364999</v>
      </c>
      <c r="F500">
        <v>5258.55</v>
      </c>
      <c r="G500">
        <v>-27.679243456920499</v>
      </c>
      <c r="H500">
        <f>(Table2[[#This Row],[1Y Return vs Nifty]]-AVERAGE(Table2[1Y Return vs Nifty]))/_xlfn.STDEV.P(Table2[1Y Return vs Nifty])</f>
        <v>-0.88890704109427032</v>
      </c>
      <c r="I500">
        <v>-6.1725224106692496</v>
      </c>
      <c r="J500">
        <f>(Table2[[#This Row],[1M Return vs Nifty]]-AVERAGE(Table2[1M Return vs Nifty]))/_xlfn.STDEV.P(Table2[1M Return vs Nifty])</f>
        <v>-0.69749136167683201</v>
      </c>
      <c r="K500">
        <v>9.05331645467475</v>
      </c>
      <c r="L500">
        <f>(Table2[[#This Row],[6M Return vs Nifty]]-AVERAGE(Table2[6M Return vs Nifty]))/_xlfn.STDEV.P(Table2[6M Return vs Nifty])</f>
        <v>-0.12421062302844998</v>
      </c>
      <c r="M500">
        <v>2.44285227440175</v>
      </c>
      <c r="N500">
        <f>(Table2[[#This Row],[1W Return vs Nifty]]-AVERAGE(Table2[1W Return vs Nifty]))/_xlfn.STDEV.P(Table2[1W Return vs Nifty])</f>
        <v>-8.6634463468775232E-3</v>
      </c>
      <c r="O500">
        <v>5318.8</v>
      </c>
      <c r="P500">
        <v>5486.9706043023998</v>
      </c>
      <c r="Q500">
        <v>5255.6330762975404</v>
      </c>
      <c r="R500">
        <v>45.892358033354</v>
      </c>
      <c r="S500" s="1">
        <f>(Table2[[#This Row],[Close Price]]-Table2[[#This Row],[20D EMA]])/Table2[[#This Row],[20D EMA]]</f>
        <v>-1.1327743099947355E-2</v>
      </c>
      <c r="T500" s="1">
        <f>(Table2[[#This Row],[Close Price]]-Table2[[#This Row],[50D EMA]])/Table2[[#This Row],[50D EMA]]</f>
        <v>-4.1629638788896056E-2</v>
      </c>
      <c r="U500" s="1">
        <f>(Table2[[#This Row],[Close Price]]-Table2[[#This Row],[200D EMA]])/Table2[[#This Row],[200D EMA]]</f>
        <v>5.5500900845131384E-4</v>
      </c>
      <c r="V500">
        <v>0.95621707510360898</v>
      </c>
      <c r="W500">
        <v>5245.25</v>
      </c>
      <c r="X500">
        <v>5362.75</v>
      </c>
      <c r="Y500">
        <v>5198</v>
      </c>
      <c r="Z500">
        <v>5423.95</v>
      </c>
      <c r="AA500">
        <v>5198</v>
      </c>
      <c r="AB500">
        <v>5423.95</v>
      </c>
      <c r="AC500" s="1">
        <f>(Table2[[#This Row],[Close Price]]/Table2[[#This Row],[Day Low]])-1</f>
        <v>2.5356274724750438E-3</v>
      </c>
      <c r="AD500" s="1">
        <f>(Table2[[#This Row],[Day High]]/Table2[[#This Row],[Close Price]])-1</f>
        <v>1.9815348337469452E-2</v>
      </c>
      <c r="AE500" s="1">
        <f>(Table2[[#This Row],[Close Price]]/Table2[[#This Row],[Current Week Low]])-1</f>
        <v>1.1648711042708815E-2</v>
      </c>
      <c r="AF500" s="1">
        <f>(Table2[[#This Row],[Current Week High]]/Table2[[#This Row],[Close Price]])-1</f>
        <v>3.1453537572144308E-2</v>
      </c>
      <c r="AG500" s="1">
        <f>(Table2[[#This Row],[Close Price]]/Table2[[#This Row],[Current Month Low]])-1</f>
        <v>1.1648711042708815E-2</v>
      </c>
      <c r="AH500" s="1">
        <f>(Table2[[#This Row],[Current Month High]]/Table2[[#This Row],[Close Price]])-1</f>
        <v>3.1453537572144308E-2</v>
      </c>
      <c r="AI500">
        <v>39.772370710556999</v>
      </c>
      <c r="AJ500">
        <v>30.663436451733102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-0.22</v>
      </c>
      <c r="AM500" t="s">
        <v>3174</v>
      </c>
      <c r="AN500">
        <v>-0.93</v>
      </c>
      <c r="AO500" t="s">
        <v>3174</v>
      </c>
      <c r="AP500">
        <v>4.2862469225188E-2</v>
      </c>
      <c r="AQ500">
        <f>(Table2[[#This Row],[Sharpe Ratio]]-AVERAGE(Table2[Sharpe Ratio]))/_xlfn.STDEV.P(Table2[Sharpe Ratio])</f>
        <v>-0.2359580224276436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633</v>
      </c>
      <c r="AT500">
        <f>_xlfn.RANK.AVG(Table2[[#This Row],[6M Return vs Nifty Z-Score]],Table2[6M Return vs Nifty Z-Score])</f>
        <v>368</v>
      </c>
      <c r="AU500">
        <f>_xlfn.RANK.AVG(Table2[[#This Row],[Sharpe Ratio Z-Score]],Table2[Sharpe Ratio Z-Score])</f>
        <v>408</v>
      </c>
      <c r="AV500">
        <f>(Table2[[#This Row],[Rank 1Y]]+Table2[[#This Row],[Rank 6M]]+Table2[[#This Row],[Rank Sharpe]])/3</f>
        <v>469.66666666666669</v>
      </c>
    </row>
    <row r="501" spans="1:48" x14ac:dyDescent="0.3">
      <c r="A501" t="s">
        <v>1734</v>
      </c>
      <c r="B501" t="s">
        <v>1735</v>
      </c>
      <c r="C501" t="s">
        <v>3136</v>
      </c>
      <c r="D501" t="s">
        <v>299</v>
      </c>
      <c r="E501">
        <v>4716.8282526599996</v>
      </c>
      <c r="F501">
        <v>214.35</v>
      </c>
      <c r="G501">
        <v>22.751748360551399</v>
      </c>
      <c r="H501">
        <f>(Table2[[#This Row],[1Y Return vs Nifty]]-AVERAGE(Table2[1Y Return vs Nifty]))/_xlfn.STDEV.P(Table2[1Y Return vs Nifty])</f>
        <v>-3.4943243372757941E-2</v>
      </c>
      <c r="I501">
        <v>14.317486488511699</v>
      </c>
      <c r="J501">
        <f>(Table2[[#This Row],[1M Return vs Nifty]]-AVERAGE(Table2[1M Return vs Nifty]))/_xlfn.STDEV.P(Table2[1M Return vs Nifty])</f>
        <v>1.0720701171349805</v>
      </c>
      <c r="K501">
        <v>-8.6799447893147299</v>
      </c>
      <c r="L501">
        <f>(Table2[[#This Row],[6M Return vs Nifty]]-AVERAGE(Table2[6M Return vs Nifty]))/_xlfn.STDEV.P(Table2[6M Return vs Nifty])</f>
        <v>-0.7009270899839265</v>
      </c>
      <c r="M501">
        <v>7.8231311202598599</v>
      </c>
      <c r="N501">
        <f>(Table2[[#This Row],[1W Return vs Nifty]]-AVERAGE(Table2[1W Return vs Nifty]))/_xlfn.STDEV.P(Table2[1W Return vs Nifty])</f>
        <v>0.99701573640256269</v>
      </c>
      <c r="O501">
        <v>204.55</v>
      </c>
      <c r="P501">
        <v>196.83549283763301</v>
      </c>
      <c r="Q501">
        <v>187.036343721913</v>
      </c>
      <c r="R501">
        <v>62.867450712357197</v>
      </c>
      <c r="S501" s="1">
        <f>(Table2[[#This Row],[Close Price]]-Table2[[#This Row],[20D EMA]])/Table2[[#This Row],[20D EMA]]</f>
        <v>4.7910046443412284E-2</v>
      </c>
      <c r="T501" s="1">
        <f>(Table2[[#This Row],[Close Price]]-Table2[[#This Row],[50D EMA]])/Table2[[#This Row],[50D EMA]]</f>
        <v>8.8980431881837824E-2</v>
      </c>
      <c r="U501" s="1">
        <f>(Table2[[#This Row],[Close Price]]-Table2[[#This Row],[200D EMA]])/Table2[[#This Row],[200D EMA]]</f>
        <v>0.14603395112715173</v>
      </c>
      <c r="V501">
        <v>1.09893183965594</v>
      </c>
      <c r="W501">
        <v>213.2</v>
      </c>
      <c r="X501">
        <v>225.48</v>
      </c>
      <c r="Y501">
        <v>204</v>
      </c>
      <c r="Z501">
        <v>225.48</v>
      </c>
      <c r="AA501">
        <v>204</v>
      </c>
      <c r="AB501">
        <v>225.48</v>
      </c>
      <c r="AC501" s="1">
        <f>(Table2[[#This Row],[Close Price]]/Table2[[#This Row],[Day Low]])-1</f>
        <v>5.3939962476547976E-3</v>
      </c>
      <c r="AD501" s="1">
        <f>(Table2[[#This Row],[Day High]]/Table2[[#This Row],[Close Price]])-1</f>
        <v>5.1924422673198078E-2</v>
      </c>
      <c r="AE501" s="1">
        <f>(Table2[[#This Row],[Close Price]]/Table2[[#This Row],[Current Week Low]])-1</f>
        <v>5.0735294117647101E-2</v>
      </c>
      <c r="AF501" s="1">
        <f>(Table2[[#This Row],[Current Week High]]/Table2[[#This Row],[Close Price]])-1</f>
        <v>5.1924422673198078E-2</v>
      </c>
      <c r="AG501" s="1">
        <f>(Table2[[#This Row],[Close Price]]/Table2[[#This Row],[Current Month Low]])-1</f>
        <v>5.0735294117647101E-2</v>
      </c>
      <c r="AH501" s="1">
        <f>(Table2[[#This Row],[Current Month High]]/Table2[[#This Row],[Close Price]])-1</f>
        <v>5.1924422673198078E-2</v>
      </c>
      <c r="AI501">
        <v>10.9633776533706</v>
      </c>
      <c r="AJ501">
        <v>68.447937131630596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0.06</v>
      </c>
      <c r="AM501" t="s">
        <v>3176</v>
      </c>
      <c r="AN501">
        <v>3.76</v>
      </c>
      <c r="AO501" t="s">
        <v>3176</v>
      </c>
      <c r="AQ501">
        <f>(Table2[[#This Row],[Sharpe Ratio]]-AVERAGE(Table2[Sharpe Ratio]))/_xlfn.STDEV.P(Table2[Sharpe Ratio])</f>
        <v>-0.73468160532523463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0.59853391485562413</v>
      </c>
      <c r="AS501">
        <f>_xlfn.RANK.AVG(Table2[[#This Row],[1Y Return vs Nifty Z-Score]],Table2[1Y Return vs Nifty Z-Score])</f>
        <v>310</v>
      </c>
      <c r="AT501">
        <f>_xlfn.RANK.AVG(Table2[[#This Row],[6M Return vs Nifty Z-Score]],Table2[6M Return vs Nifty Z-Score])</f>
        <v>556</v>
      </c>
      <c r="AU501">
        <f>_xlfn.RANK.AVG(Table2[[#This Row],[Sharpe Ratio Z-Score]],Table2[Sharpe Ratio Z-Score])</f>
        <v>544</v>
      </c>
      <c r="AV501">
        <f>(Table2[[#This Row],[Rank 1Y]]+Table2[[#This Row],[Rank 6M]]+Table2[[#This Row],[Rank Sharpe]])/3</f>
        <v>470</v>
      </c>
    </row>
    <row r="502" spans="1:48" x14ac:dyDescent="0.3">
      <c r="A502" t="s">
        <v>1258</v>
      </c>
      <c r="B502" t="s">
        <v>1259</v>
      </c>
      <c r="C502" t="s">
        <v>3146</v>
      </c>
      <c r="D502" t="s">
        <v>1236</v>
      </c>
      <c r="E502">
        <v>9390.0812669110001</v>
      </c>
      <c r="F502">
        <v>89.69</v>
      </c>
      <c r="G502">
        <v>-2.4147747766830099</v>
      </c>
      <c r="H502">
        <f>(Table2[[#This Row],[1Y Return vs Nifty]]-AVERAGE(Table2[1Y Return vs Nifty]))/_xlfn.STDEV.P(Table2[1Y Return vs Nifty])</f>
        <v>-0.46109587093764581</v>
      </c>
      <c r="I502">
        <v>-0.95031925595077005</v>
      </c>
      <c r="J502">
        <f>(Table2[[#This Row],[1M Return vs Nifty]]-AVERAGE(Table2[1M Return vs Nifty]))/_xlfn.STDEV.P(Table2[1M Return vs Nifty])</f>
        <v>-0.24649060405936024</v>
      </c>
      <c r="K502">
        <v>-11.476564997413</v>
      </c>
      <c r="L502">
        <f>(Table2[[#This Row],[6M Return vs Nifty]]-AVERAGE(Table2[6M Return vs Nifty]))/_xlfn.STDEV.P(Table2[6M Return vs Nifty])</f>
        <v>-0.79187803824097014</v>
      </c>
      <c r="M502">
        <v>-6.7811228326252504</v>
      </c>
      <c r="N502">
        <f>(Table2[[#This Row],[1W Return vs Nifty]]-AVERAGE(Table2[1W Return vs Nifty]))/_xlfn.STDEV.P(Table2[1W Return vs Nifty])</f>
        <v>-1.7328045202760283</v>
      </c>
      <c r="O502">
        <v>94.1</v>
      </c>
      <c r="P502">
        <v>91.599240195307502</v>
      </c>
      <c r="Q502">
        <v>87.628473899873896</v>
      </c>
      <c r="R502">
        <v>31.738567540842102</v>
      </c>
      <c r="S502" s="1">
        <f>(Table2[[#This Row],[Close Price]]-Table2[[#This Row],[20D EMA]])/Table2[[#This Row],[20D EMA]]</f>
        <v>-4.6865037194473928E-2</v>
      </c>
      <c r="T502" s="1">
        <f>(Table2[[#This Row],[Close Price]]-Table2[[#This Row],[50D EMA]])/Table2[[#This Row],[50D EMA]]</f>
        <v>-2.0843406465344366E-2</v>
      </c>
      <c r="U502" s="1">
        <f>(Table2[[#This Row],[Close Price]]-Table2[[#This Row],[200D EMA]])/Table2[[#This Row],[200D EMA]]</f>
        <v>2.3525756051413656E-2</v>
      </c>
      <c r="V502">
        <v>1.5598732733785401</v>
      </c>
      <c r="W502">
        <v>88.64</v>
      </c>
      <c r="X502">
        <v>93.59</v>
      </c>
      <c r="Y502">
        <v>88.64</v>
      </c>
      <c r="Z502">
        <v>95.46</v>
      </c>
      <c r="AA502">
        <v>88.64</v>
      </c>
      <c r="AB502">
        <v>95.46</v>
      </c>
      <c r="AC502" s="1">
        <f>(Table2[[#This Row],[Close Price]]/Table2[[#This Row],[Day Low]])-1</f>
        <v>1.1845667870036047E-2</v>
      </c>
      <c r="AD502" s="1">
        <f>(Table2[[#This Row],[Day High]]/Table2[[#This Row],[Close Price]])-1</f>
        <v>4.3483108484780875E-2</v>
      </c>
      <c r="AE502" s="1">
        <f>(Table2[[#This Row],[Close Price]]/Table2[[#This Row],[Current Week Low]])-1</f>
        <v>1.1845667870036047E-2</v>
      </c>
      <c r="AF502" s="1">
        <f>(Table2[[#This Row],[Current Week High]]/Table2[[#This Row],[Close Price]])-1</f>
        <v>6.4332701527483493E-2</v>
      </c>
      <c r="AG502" s="1">
        <f>(Table2[[#This Row],[Close Price]]/Table2[[#This Row],[Current Month Low]])-1</f>
        <v>1.1845667870036047E-2</v>
      </c>
      <c r="AH502" s="1">
        <f>(Table2[[#This Row],[Current Month High]]/Table2[[#This Row],[Close Price]])-1</f>
        <v>6.4332701527483493E-2</v>
      </c>
      <c r="AI502">
        <v>51.2989184970453</v>
      </c>
      <c r="AJ502">
        <v>42.818471337579602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0.05</v>
      </c>
      <c r="AM502" t="s">
        <v>3176</v>
      </c>
      <c r="AN502">
        <v>-9.08</v>
      </c>
      <c r="AO502" t="s">
        <v>3174</v>
      </c>
      <c r="AP502">
        <v>5.6349192614709998E-2</v>
      </c>
      <c r="AQ502">
        <f>(Table2[[#This Row],[Sharpe Ratio]]-AVERAGE(Table2[Sharpe Ratio]))/_xlfn.STDEV.P(Table2[Sharpe Ratio])</f>
        <v>-7.9034094992810847E-2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-3.3113031285068155</v>
      </c>
      <c r="AS502">
        <f>_xlfn.RANK.AVG(Table2[[#This Row],[1Y Return vs Nifty Z-Score]],Table2[1Y Return vs Nifty Z-Score])</f>
        <v>460</v>
      </c>
      <c r="AT502">
        <f>_xlfn.RANK.AVG(Table2[[#This Row],[6M Return vs Nifty Z-Score]],Table2[6M Return vs Nifty Z-Score])</f>
        <v>582</v>
      </c>
      <c r="AU502">
        <f>_xlfn.RANK.AVG(Table2[[#This Row],[Sharpe Ratio Z-Score]],Table2[Sharpe Ratio Z-Score])</f>
        <v>370</v>
      </c>
      <c r="AV502">
        <f>(Table2[[#This Row],[Rank 1Y]]+Table2[[#This Row],[Rank 6M]]+Table2[[#This Row],[Rank Sharpe]])/3</f>
        <v>470.66666666666669</v>
      </c>
    </row>
    <row r="503" spans="1:48" x14ac:dyDescent="0.3">
      <c r="A503" t="s">
        <v>424</v>
      </c>
      <c r="B503" t="s">
        <v>425</v>
      </c>
      <c r="C503" t="s">
        <v>3131</v>
      </c>
      <c r="D503" t="s">
        <v>252</v>
      </c>
      <c r="E503">
        <v>53140.146846019998</v>
      </c>
      <c r="F503">
        <v>2009.8</v>
      </c>
      <c r="G503">
        <v>1.64250142058245</v>
      </c>
      <c r="H503">
        <f>(Table2[[#This Row],[1Y Return vs Nifty]]-AVERAGE(Table2[1Y Return vs Nifty]))/_xlfn.STDEV.P(Table2[1Y Return vs Nifty])</f>
        <v>-0.39239274087900727</v>
      </c>
      <c r="I503">
        <v>-0.62884996877424804</v>
      </c>
      <c r="J503">
        <f>(Table2[[#This Row],[1M Return vs Nifty]]-AVERAGE(Table2[1M Return vs Nifty]))/_xlfn.STDEV.P(Table2[1M Return vs Nifty])</f>
        <v>-0.21872782123151072</v>
      </c>
      <c r="K503">
        <v>6.6729184479050598</v>
      </c>
      <c r="L503">
        <f>(Table2[[#This Row],[6M Return vs Nifty]]-AVERAGE(Table2[6M Return vs Nifty]))/_xlfn.STDEV.P(Table2[6M Return vs Nifty])</f>
        <v>-0.20162530211785756</v>
      </c>
      <c r="M503">
        <v>1.2872301673076501</v>
      </c>
      <c r="N503">
        <f>(Table2[[#This Row],[1W Return vs Nifty]]-AVERAGE(Table2[1W Return vs Nifty]))/_xlfn.STDEV.P(Table2[1W Return vs Nifty])</f>
        <v>-0.22467178523144354</v>
      </c>
      <c r="O503">
        <v>2010.78</v>
      </c>
      <c r="P503">
        <v>2002.0566106224501</v>
      </c>
      <c r="Q503">
        <v>1877.0166341628901</v>
      </c>
      <c r="R503">
        <v>47.756302005517803</v>
      </c>
      <c r="S503" s="1">
        <f>(Table2[[#This Row],[Close Price]]-Table2[[#This Row],[20D EMA]])/Table2[[#This Row],[20D EMA]]</f>
        <v>-4.8737305921086254E-4</v>
      </c>
      <c r="T503" s="1">
        <f>(Table2[[#This Row],[Close Price]]-Table2[[#This Row],[50D EMA]])/Table2[[#This Row],[50D EMA]]</f>
        <v>3.8677174943331965E-3</v>
      </c>
      <c r="U503" s="1">
        <f>(Table2[[#This Row],[Close Price]]-Table2[[#This Row],[200D EMA]])/Table2[[#This Row],[200D EMA]]</f>
        <v>7.0741709700579414E-2</v>
      </c>
      <c r="V503">
        <v>0.932631528598169</v>
      </c>
      <c r="W503">
        <v>2005.3</v>
      </c>
      <c r="X503">
        <v>2047.05</v>
      </c>
      <c r="Y503">
        <v>2005.3</v>
      </c>
      <c r="Z503">
        <v>2060.9</v>
      </c>
      <c r="AA503">
        <v>2005.3</v>
      </c>
      <c r="AB503">
        <v>2060.9</v>
      </c>
      <c r="AC503" s="1">
        <f>(Table2[[#This Row],[Close Price]]/Table2[[#This Row],[Day Low]])-1</f>
        <v>2.2440532588641204E-3</v>
      </c>
      <c r="AD503" s="1">
        <f>(Table2[[#This Row],[Day High]]/Table2[[#This Row],[Close Price]])-1</f>
        <v>1.8534182505721919E-2</v>
      </c>
      <c r="AE503" s="1">
        <f>(Table2[[#This Row],[Close Price]]/Table2[[#This Row],[Current Week Low]])-1</f>
        <v>2.2440532588641204E-3</v>
      </c>
      <c r="AF503" s="1">
        <f>(Table2[[#This Row],[Current Week High]]/Table2[[#This Row],[Close Price]])-1</f>
        <v>2.5425415464225276E-2</v>
      </c>
      <c r="AG503" s="1">
        <f>(Table2[[#This Row],[Close Price]]/Table2[[#This Row],[Current Month Low]])-1</f>
        <v>2.2440532588641204E-3</v>
      </c>
      <c r="AH503" s="1">
        <f>(Table2[[#This Row],[Current Month High]]/Table2[[#This Row],[Close Price]])-1</f>
        <v>2.5425415464225276E-2</v>
      </c>
      <c r="AI503">
        <v>8.5904070056721906</v>
      </c>
      <c r="AJ503">
        <v>30.923066901178998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-0.12</v>
      </c>
      <c r="AM503" t="s">
        <v>3174</v>
      </c>
      <c r="AN503">
        <v>-0.02</v>
      </c>
      <c r="AO503" t="s">
        <v>3174</v>
      </c>
      <c r="AP503">
        <v>-1.1470309345929E-2</v>
      </c>
      <c r="AQ503">
        <f>(Table2[[#This Row],[Sharpe Ratio]]-AVERAGE(Table2[Sharpe Ratio]))/_xlfn.STDEV.P(Table2[Sharpe Ratio])</f>
        <v>-0.86814367312845386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-1.9055613225882728</v>
      </c>
      <c r="AS503">
        <f>_xlfn.RANK.AVG(Table2[[#This Row],[1Y Return vs Nifty Z-Score]],Table2[1Y Return vs Nifty Z-Score])</f>
        <v>427</v>
      </c>
      <c r="AT503">
        <f>_xlfn.RANK.AVG(Table2[[#This Row],[6M Return vs Nifty Z-Score]],Table2[6M Return vs Nifty Z-Score])</f>
        <v>389</v>
      </c>
      <c r="AU503">
        <f>_xlfn.RANK.AVG(Table2[[#This Row],[Sharpe Ratio Z-Score]],Table2[Sharpe Ratio Z-Score])</f>
        <v>599</v>
      </c>
      <c r="AV503">
        <f>(Table2[[#This Row],[Rank 1Y]]+Table2[[#This Row],[Rank 6M]]+Table2[[#This Row],[Rank Sharpe]])/3</f>
        <v>471.66666666666669</v>
      </c>
    </row>
    <row r="504" spans="1:48" x14ac:dyDescent="0.3">
      <c r="A504" t="s">
        <v>1135</v>
      </c>
      <c r="B504" t="s">
        <v>1136</v>
      </c>
      <c r="C504" t="s">
        <v>3128</v>
      </c>
      <c r="D504" t="s">
        <v>294</v>
      </c>
      <c r="E504">
        <v>10965.834019595</v>
      </c>
      <c r="F504">
        <v>2015.65</v>
      </c>
      <c r="G504">
        <v>-12.1247899300275</v>
      </c>
      <c r="H504">
        <f>(Table2[[#This Row],[1Y Return vs Nifty]]-AVERAGE(Table2[1Y Return vs Nifty]))/_xlfn.STDEV.P(Table2[1Y Return vs Nifty])</f>
        <v>-0.62551860222746969</v>
      </c>
      <c r="I504">
        <v>-12.1992017680572</v>
      </c>
      <c r="J504">
        <f>(Table2[[#This Row],[1M Return vs Nifty]]-AVERAGE(Table2[1M Return vs Nifty]))/_xlfn.STDEV.P(Table2[1M Return vs Nifty])</f>
        <v>-1.2179684238615311</v>
      </c>
      <c r="K504">
        <v>3.8270220547542202</v>
      </c>
      <c r="L504">
        <f>(Table2[[#This Row],[6M Return vs Nifty]]-AVERAGE(Table2[6M Return vs Nifty]))/_xlfn.STDEV.P(Table2[6M Return vs Nifty])</f>
        <v>-0.29417879752951404</v>
      </c>
      <c r="M504">
        <v>-1.3255579050174799</v>
      </c>
      <c r="N504">
        <f>(Table2[[#This Row],[1W Return vs Nifty]]-AVERAGE(Table2[1W Return vs Nifty]))/_xlfn.STDEV.P(Table2[1W Return vs Nifty])</f>
        <v>-0.71305289865574917</v>
      </c>
      <c r="O504">
        <v>2124.33</v>
      </c>
      <c r="P504">
        <v>2174.7056372636098</v>
      </c>
      <c r="Q504">
        <v>2022.9748076793401</v>
      </c>
      <c r="R504">
        <v>29.144244927766302</v>
      </c>
      <c r="S504" s="1">
        <f>(Table2[[#This Row],[Close Price]]-Table2[[#This Row],[20D EMA]])/Table2[[#This Row],[20D EMA]]</f>
        <v>-5.1159659751545121E-2</v>
      </c>
      <c r="T504" s="1">
        <f>(Table2[[#This Row],[Close Price]]-Table2[[#This Row],[50D EMA]])/Table2[[#This Row],[50D EMA]]</f>
        <v>-7.3138927190047817E-2</v>
      </c>
      <c r="U504" s="1">
        <f>(Table2[[#This Row],[Close Price]]-Table2[[#This Row],[200D EMA]])/Table2[[#This Row],[200D EMA]]</f>
        <v>-3.6208101314631059E-3</v>
      </c>
      <c r="V504">
        <v>0.41262419669060901</v>
      </c>
      <c r="W504">
        <v>2007.3</v>
      </c>
      <c r="X504">
        <v>2051.9499999999998</v>
      </c>
      <c r="Y504">
        <v>1995.2</v>
      </c>
      <c r="Z504">
        <v>2130</v>
      </c>
      <c r="AA504">
        <v>1995.2</v>
      </c>
      <c r="AB504">
        <v>2130</v>
      </c>
      <c r="AC504" s="1">
        <f>(Table2[[#This Row],[Close Price]]/Table2[[#This Row],[Day Low]])-1</f>
        <v>4.1598166691576566E-3</v>
      </c>
      <c r="AD504" s="1">
        <f>(Table2[[#This Row],[Day High]]/Table2[[#This Row],[Close Price]])-1</f>
        <v>1.8009078957160085E-2</v>
      </c>
      <c r="AE504" s="1">
        <f>(Table2[[#This Row],[Close Price]]/Table2[[#This Row],[Current Week Low]])-1</f>
        <v>1.0249599037690516E-2</v>
      </c>
      <c r="AF504" s="1">
        <f>(Table2[[#This Row],[Current Week High]]/Table2[[#This Row],[Close Price]])-1</f>
        <v>5.6731079304442655E-2</v>
      </c>
      <c r="AG504" s="1">
        <f>(Table2[[#This Row],[Close Price]]/Table2[[#This Row],[Current Month Low]])-1</f>
        <v>1.0249599037690516E-2</v>
      </c>
      <c r="AH504" s="1">
        <f>(Table2[[#This Row],[Current Month High]]/Table2[[#This Row],[Close Price]])-1</f>
        <v>5.6731079304442655E-2</v>
      </c>
      <c r="AI504">
        <v>36.325750998437201</v>
      </c>
      <c r="AJ504">
        <v>25.978124999999999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-0.17</v>
      </c>
      <c r="AM504" t="s">
        <v>3174</v>
      </c>
      <c r="AN504">
        <v>-6.92</v>
      </c>
      <c r="AO504" t="s">
        <v>3174</v>
      </c>
      <c r="AP504">
        <v>2.3063632613224999E-2</v>
      </c>
      <c r="AQ504">
        <f>(Table2[[#This Row],[Sharpe Ratio]]-AVERAGE(Table2[Sharpe Ratio]))/_xlfn.STDEV.P(Table2[Sharpe Ratio])</f>
        <v>-0.4663261489218512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534</v>
      </c>
      <c r="AT504">
        <f>_xlfn.RANK.AVG(Table2[[#This Row],[6M Return vs Nifty Z-Score]],Table2[6M Return vs Nifty Z-Score])</f>
        <v>422</v>
      </c>
      <c r="AU504">
        <f>_xlfn.RANK.AVG(Table2[[#This Row],[Sharpe Ratio Z-Score]],Table2[Sharpe Ratio Z-Score])</f>
        <v>463</v>
      </c>
      <c r="AV504">
        <f>(Table2[[#This Row],[Rank 1Y]]+Table2[[#This Row],[Rank 6M]]+Table2[[#This Row],[Rank Sharpe]])/3</f>
        <v>473</v>
      </c>
    </row>
    <row r="505" spans="1:48" x14ac:dyDescent="0.3">
      <c r="A505" t="s">
        <v>846</v>
      </c>
      <c r="B505" t="s">
        <v>847</v>
      </c>
      <c r="C505" t="s">
        <v>3128</v>
      </c>
      <c r="D505" t="s">
        <v>21</v>
      </c>
      <c r="E505">
        <v>19135.827970679999</v>
      </c>
      <c r="F505">
        <v>689.3</v>
      </c>
      <c r="G505">
        <v>-1.59135508968885</v>
      </c>
      <c r="H505">
        <f>(Table2[[#This Row],[1Y Return vs Nifty]]-AVERAGE(Table2[1Y Return vs Nifty]))/_xlfn.STDEV.P(Table2[1Y Return vs Nifty])</f>
        <v>-0.44715264718410108</v>
      </c>
      <c r="I505">
        <v>1.21349591714184</v>
      </c>
      <c r="J505">
        <f>(Table2[[#This Row],[1M Return vs Nifty]]-AVERAGE(Table2[1M Return vs Nifty]))/_xlfn.STDEV.P(Table2[1M Return vs Nifty])</f>
        <v>-5.9618846393786264E-2</v>
      </c>
      <c r="K505">
        <v>-24.964843794666201</v>
      </c>
      <c r="L505">
        <f>(Table2[[#This Row],[6M Return vs Nifty]]-AVERAGE(Table2[6M Return vs Nifty]))/_xlfn.STDEV.P(Table2[6M Return vs Nifty])</f>
        <v>-1.230540300429146</v>
      </c>
      <c r="M505">
        <v>3.6613470511616901</v>
      </c>
      <c r="N505">
        <f>(Table2[[#This Row],[1W Return vs Nifty]]-AVERAGE(Table2[1W Return vs Nifty]))/_xlfn.STDEV.P(Table2[1W Return vs Nifty])</f>
        <v>0.21909702228008907</v>
      </c>
      <c r="O505">
        <v>651.95000000000005</v>
      </c>
      <c r="P505">
        <v>643.33495882736599</v>
      </c>
      <c r="Q505">
        <v>636.80822626756196</v>
      </c>
      <c r="R505">
        <v>73.457782212851399</v>
      </c>
      <c r="S505" s="1">
        <f>(Table2[[#This Row],[Close Price]]-Table2[[#This Row],[20D EMA]])/Table2[[#This Row],[20D EMA]]</f>
        <v>5.7289669453178781E-2</v>
      </c>
      <c r="T505" s="1">
        <f>(Table2[[#This Row],[Close Price]]-Table2[[#This Row],[50D EMA]])/Table2[[#This Row],[50D EMA]]</f>
        <v>7.1448070001382161E-2</v>
      </c>
      <c r="U505" s="1">
        <f>(Table2[[#This Row],[Close Price]]-Table2[[#This Row],[200D EMA]])/Table2[[#This Row],[200D EMA]]</f>
        <v>8.2429484367846403E-2</v>
      </c>
      <c r="V505">
        <v>1.2933527531548099</v>
      </c>
      <c r="W505">
        <v>676</v>
      </c>
      <c r="X505">
        <v>697.2</v>
      </c>
      <c r="Y505">
        <v>654.75</v>
      </c>
      <c r="Z505">
        <v>697.2</v>
      </c>
      <c r="AA505">
        <v>654.75</v>
      </c>
      <c r="AB505">
        <v>697.2</v>
      </c>
      <c r="AC505" s="1">
        <f>(Table2[[#This Row],[Close Price]]/Table2[[#This Row],[Day Low]])-1</f>
        <v>1.9674556213017613E-2</v>
      </c>
      <c r="AD505" s="1">
        <f>(Table2[[#This Row],[Day High]]/Table2[[#This Row],[Close Price]])-1</f>
        <v>1.1460902364717862E-2</v>
      </c>
      <c r="AE505" s="1">
        <f>(Table2[[#This Row],[Close Price]]/Table2[[#This Row],[Current Week Low]])-1</f>
        <v>5.2768232149675409E-2</v>
      </c>
      <c r="AF505" s="1">
        <f>(Table2[[#This Row],[Current Week High]]/Table2[[#This Row],[Close Price]])-1</f>
        <v>1.1460902364717862E-2</v>
      </c>
      <c r="AG505" s="1">
        <f>(Table2[[#This Row],[Close Price]]/Table2[[#This Row],[Current Month Low]])-1</f>
        <v>5.2768232149675409E-2</v>
      </c>
      <c r="AH505" s="1">
        <f>(Table2[[#This Row],[Current Month High]]/Table2[[#This Row],[Close Price]])-1</f>
        <v>1.1460902364717862E-2</v>
      </c>
      <c r="AI505">
        <v>26.2150007253735</v>
      </c>
      <c r="AJ505">
        <v>46.784497444633701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0.01</v>
      </c>
      <c r="AM505" t="s">
        <v>3176</v>
      </c>
      <c r="AN505">
        <v>12.15</v>
      </c>
      <c r="AO505" t="s">
        <v>3176</v>
      </c>
      <c r="AP505">
        <v>8.4547561178641997E-2</v>
      </c>
      <c r="AQ505">
        <f>(Table2[[#This Row],[Sharpe Ratio]]-AVERAGE(Table2[Sharpe Ratio]))/_xlfn.STDEV.P(Table2[Sharpe Ratio])</f>
        <v>0.24906626077966468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-1.2691485109472795</v>
      </c>
      <c r="AS505">
        <f>_xlfn.RANK.AVG(Table2[[#This Row],[1Y Return vs Nifty Z-Score]],Table2[1Y Return vs Nifty Z-Score])</f>
        <v>454</v>
      </c>
      <c r="AT505">
        <f>_xlfn.RANK.AVG(Table2[[#This Row],[6M Return vs Nifty Z-Score]],Table2[6M Return vs Nifty Z-Score])</f>
        <v>697</v>
      </c>
      <c r="AU505">
        <f>_xlfn.RANK.AVG(Table2[[#This Row],[Sharpe Ratio Z-Score]],Table2[Sharpe Ratio Z-Score])</f>
        <v>272</v>
      </c>
      <c r="AV505">
        <f>(Table2[[#This Row],[Rank 1Y]]+Table2[[#This Row],[Rank 6M]]+Table2[[#This Row],[Rank Sharpe]])/3</f>
        <v>474.33333333333331</v>
      </c>
    </row>
    <row r="506" spans="1:48" x14ac:dyDescent="0.3">
      <c r="A506" t="s">
        <v>536</v>
      </c>
      <c r="B506" t="s">
        <v>537</v>
      </c>
      <c r="C506" t="s">
        <v>3145</v>
      </c>
      <c r="D506" t="s">
        <v>538</v>
      </c>
      <c r="E506">
        <v>39538.987566249998</v>
      </c>
      <c r="F506">
        <v>35098.75</v>
      </c>
      <c r="G506">
        <v>-18.722106577046599</v>
      </c>
      <c r="H506">
        <f>(Table2[[#This Row],[1Y Return vs Nifty]]-AVERAGE(Table2[1Y Return vs Nifty]))/_xlfn.STDEV.P(Table2[1Y Return vs Nifty])</f>
        <v>-0.73723303368364268</v>
      </c>
      <c r="I506">
        <v>-13.8700803306981</v>
      </c>
      <c r="J506">
        <f>(Table2[[#This Row],[1M Return vs Nifty]]-AVERAGE(Table2[1M Return vs Nifty]))/_xlfn.STDEV.P(Table2[1M Return vs Nifty])</f>
        <v>-1.3622691098578157</v>
      </c>
      <c r="K506">
        <v>5.1653866500201602</v>
      </c>
      <c r="L506">
        <f>(Table2[[#This Row],[6M Return vs Nifty]]-AVERAGE(Table2[6M Return vs Nifty]))/_xlfn.STDEV.P(Table2[6M Return vs Nifty])</f>
        <v>-0.25065285550113037</v>
      </c>
      <c r="M506">
        <v>-0.28478952501104299</v>
      </c>
      <c r="N506">
        <f>(Table2[[#This Row],[1W Return vs Nifty]]-AVERAGE(Table2[1W Return vs Nifty]))/_xlfn.STDEV.P(Table2[1W Return vs Nifty])</f>
        <v>-0.51851296423541793</v>
      </c>
      <c r="O506">
        <v>35835.870000000003</v>
      </c>
      <c r="P506">
        <v>36223.974124176202</v>
      </c>
      <c r="Q506">
        <v>33552.061964610999</v>
      </c>
      <c r="R506">
        <v>40.072735059615901</v>
      </c>
      <c r="S506" s="1">
        <f>(Table2[[#This Row],[Close Price]]-Table2[[#This Row],[20D EMA]])/Table2[[#This Row],[20D EMA]]</f>
        <v>-2.0569334580128863E-2</v>
      </c>
      <c r="T506" s="1">
        <f>(Table2[[#This Row],[Close Price]]-Table2[[#This Row],[50D EMA]])/Table2[[#This Row],[50D EMA]]</f>
        <v>-3.1062967313274927E-2</v>
      </c>
      <c r="U506" s="1">
        <f>(Table2[[#This Row],[Close Price]]-Table2[[#This Row],[200D EMA]])/Table2[[#This Row],[200D EMA]]</f>
        <v>4.6098151494247015E-2</v>
      </c>
      <c r="V506">
        <v>0.837597642798384</v>
      </c>
      <c r="W506">
        <v>34465.550000000003</v>
      </c>
      <c r="X506">
        <v>35589.9</v>
      </c>
      <c r="Y506">
        <v>34465.550000000003</v>
      </c>
      <c r="Z506">
        <v>36244</v>
      </c>
      <c r="AA506">
        <v>34465.550000000003</v>
      </c>
      <c r="AB506">
        <v>36244</v>
      </c>
      <c r="AC506" s="1">
        <f>(Table2[[#This Row],[Close Price]]/Table2[[#This Row],[Day Low]])-1</f>
        <v>1.8371968530895177E-2</v>
      </c>
      <c r="AD506" s="1">
        <f>(Table2[[#This Row],[Day High]]/Table2[[#This Row],[Close Price]])-1</f>
        <v>1.3993375832472621E-2</v>
      </c>
      <c r="AE506" s="1">
        <f>(Table2[[#This Row],[Close Price]]/Table2[[#This Row],[Current Week Low]])-1</f>
        <v>1.8371968530895177E-2</v>
      </c>
      <c r="AF506" s="1">
        <f>(Table2[[#This Row],[Current Week High]]/Table2[[#This Row],[Close Price]])-1</f>
        <v>3.262936714270448E-2</v>
      </c>
      <c r="AG506" s="1">
        <f>(Table2[[#This Row],[Close Price]]/Table2[[#This Row],[Current Month Low]])-1</f>
        <v>1.8371968530895177E-2</v>
      </c>
      <c r="AH506" s="1">
        <f>(Table2[[#This Row],[Current Month High]]/Table2[[#This Row],[Close Price]])-1</f>
        <v>3.262936714270448E-2</v>
      </c>
      <c r="AI506">
        <v>16.404430357206401</v>
      </c>
      <c r="AJ506">
        <v>23.1580461736309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0</v>
      </c>
      <c r="AM506">
        <v>0</v>
      </c>
      <c r="AN506">
        <v>-2.62</v>
      </c>
      <c r="AO506" t="s">
        <v>3174</v>
      </c>
      <c r="AP506">
        <v>2.8320427369269E-2</v>
      </c>
      <c r="AQ506">
        <f>(Table2[[#This Row],[Sharpe Ratio]]-AVERAGE(Table2[Sharpe Ratio]))/_xlfn.STDEV.P(Table2[Sharpe Ratio])</f>
        <v>-0.4051610419487115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574</v>
      </c>
      <c r="AT506">
        <f>_xlfn.RANK.AVG(Table2[[#This Row],[6M Return vs Nifty Z-Score]],Table2[6M Return vs Nifty Z-Score])</f>
        <v>404</v>
      </c>
      <c r="AU506">
        <f>_xlfn.RANK.AVG(Table2[[#This Row],[Sharpe Ratio Z-Score]],Table2[Sharpe Ratio Z-Score])</f>
        <v>446</v>
      </c>
      <c r="AV506">
        <f>(Table2[[#This Row],[Rank 1Y]]+Table2[[#This Row],[Rank 6M]]+Table2[[#This Row],[Rank Sharpe]])/3</f>
        <v>474.66666666666669</v>
      </c>
    </row>
    <row r="507" spans="1:48" x14ac:dyDescent="0.3">
      <c r="A507" t="s">
        <v>339</v>
      </c>
      <c r="B507" t="s">
        <v>340</v>
      </c>
      <c r="C507" t="s">
        <v>3136</v>
      </c>
      <c r="D507" t="s">
        <v>127</v>
      </c>
      <c r="E507">
        <v>74920</v>
      </c>
      <c r="F507">
        <v>936.5</v>
      </c>
      <c r="G507">
        <v>5.4554242861766102</v>
      </c>
      <c r="H507">
        <f>(Table2[[#This Row],[1Y Return vs Nifty]]-AVERAGE(Table2[1Y Return vs Nifty]))/_xlfn.STDEV.P(Table2[1Y Return vs Nifty])</f>
        <v>-0.32782732240564105</v>
      </c>
      <c r="I507">
        <v>-1.9047279415624601</v>
      </c>
      <c r="J507">
        <f>(Table2[[#This Row],[1M Return vs Nifty]]-AVERAGE(Table2[1M Return vs Nifty]))/_xlfn.STDEV.P(Table2[1M Return vs Nifty])</f>
        <v>-0.32891540208711367</v>
      </c>
      <c r="K507">
        <v>-9.7796429648371408</v>
      </c>
      <c r="L507">
        <f>(Table2[[#This Row],[6M Return vs Nifty]]-AVERAGE(Table2[6M Return vs Nifty]))/_xlfn.STDEV.P(Table2[6M Return vs Nifty])</f>
        <v>-0.73669118536258271</v>
      </c>
      <c r="M507">
        <v>3.6105096519202702</v>
      </c>
      <c r="N507">
        <f>(Table2[[#This Row],[1W Return vs Nifty]]-AVERAGE(Table2[1W Return vs Nifty]))/_xlfn.STDEV.P(Table2[1W Return vs Nifty])</f>
        <v>0.20959451960560843</v>
      </c>
      <c r="O507">
        <v>939.02</v>
      </c>
      <c r="P507">
        <v>958.98068579441599</v>
      </c>
      <c r="Q507">
        <v>926.01925648010899</v>
      </c>
      <c r="R507">
        <v>49.929043090170701</v>
      </c>
      <c r="S507" s="1">
        <f>(Table2[[#This Row],[Close Price]]-Table2[[#This Row],[20D EMA]])/Table2[[#This Row],[20D EMA]]</f>
        <v>-2.6836489105663158E-3</v>
      </c>
      <c r="T507" s="1">
        <f>(Table2[[#This Row],[Close Price]]-Table2[[#This Row],[50D EMA]])/Table2[[#This Row],[50D EMA]]</f>
        <v>-2.3442271703098039E-2</v>
      </c>
      <c r="U507" s="1">
        <f>(Table2[[#This Row],[Close Price]]-Table2[[#This Row],[200D EMA]])/Table2[[#This Row],[200D EMA]]</f>
        <v>1.1318062174786033E-2</v>
      </c>
      <c r="V507">
        <v>0.65197885272821599</v>
      </c>
      <c r="W507">
        <v>925.45</v>
      </c>
      <c r="X507">
        <v>948.2</v>
      </c>
      <c r="Y507">
        <v>925.45</v>
      </c>
      <c r="Z507">
        <v>952.55</v>
      </c>
      <c r="AA507">
        <v>925.45</v>
      </c>
      <c r="AB507">
        <v>952.55</v>
      </c>
      <c r="AC507" s="1">
        <f>(Table2[[#This Row],[Close Price]]/Table2[[#This Row],[Day Low]])-1</f>
        <v>1.1940137230536552E-2</v>
      </c>
      <c r="AD507" s="1">
        <f>(Table2[[#This Row],[Day High]]/Table2[[#This Row],[Close Price]])-1</f>
        <v>1.2493326214628953E-2</v>
      </c>
      <c r="AE507" s="1">
        <f>(Table2[[#This Row],[Close Price]]/Table2[[#This Row],[Current Week Low]])-1</f>
        <v>1.1940137230536552E-2</v>
      </c>
      <c r="AF507" s="1">
        <f>(Table2[[#This Row],[Current Week High]]/Table2[[#This Row],[Close Price]])-1</f>
        <v>1.7138280832888375E-2</v>
      </c>
      <c r="AG507" s="1">
        <f>(Table2[[#This Row],[Close Price]]/Table2[[#This Row],[Current Month Low]])-1</f>
        <v>1.1940137230536552E-2</v>
      </c>
      <c r="AH507" s="1">
        <f>(Table2[[#This Row],[Current Month High]]/Table2[[#This Row],[Close Price]])-1</f>
        <v>1.7138280832888375E-2</v>
      </c>
      <c r="AI507">
        <v>21.612386545648601</v>
      </c>
      <c r="AJ507">
        <v>47.352686649358802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-0.13</v>
      </c>
      <c r="AM507" t="s">
        <v>3174</v>
      </c>
      <c r="AN507">
        <v>0.18</v>
      </c>
      <c r="AO507" t="s">
        <v>3176</v>
      </c>
      <c r="AP507">
        <v>2.3988523096683E-2</v>
      </c>
      <c r="AQ507">
        <f>(Table2[[#This Row],[Sharpe Ratio]]-AVERAGE(Table2[Sharpe Ratio]))/_xlfn.STDEV.P(Table2[Sharpe Ratio])</f>
        <v>-0.45556464348279924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403</v>
      </c>
      <c r="AT507">
        <f>_xlfn.RANK.AVG(Table2[[#This Row],[6M Return vs Nifty Z-Score]],Table2[6M Return vs Nifty Z-Score])</f>
        <v>564</v>
      </c>
      <c r="AU507">
        <f>_xlfn.RANK.AVG(Table2[[#This Row],[Sharpe Ratio Z-Score]],Table2[Sharpe Ratio Z-Score])</f>
        <v>458</v>
      </c>
      <c r="AV507">
        <f>(Table2[[#This Row],[Rank 1Y]]+Table2[[#This Row],[Rank 6M]]+Table2[[#This Row],[Rank Sharpe]])/3</f>
        <v>475</v>
      </c>
    </row>
    <row r="508" spans="1:48" x14ac:dyDescent="0.3">
      <c r="A508" t="s">
        <v>775</v>
      </c>
      <c r="B508" t="s">
        <v>776</v>
      </c>
      <c r="C508" t="s">
        <v>3129</v>
      </c>
      <c r="D508" t="s">
        <v>535</v>
      </c>
      <c r="E508">
        <v>21761.722720154899</v>
      </c>
      <c r="F508">
        <v>2414.35</v>
      </c>
      <c r="G508">
        <v>5.4809814801508896</v>
      </c>
      <c r="H508">
        <f>(Table2[[#This Row],[1Y Return vs Nifty]]-AVERAGE(Table2[1Y Return vs Nifty]))/_xlfn.STDEV.P(Table2[1Y Return vs Nifty])</f>
        <v>-0.32739455442629267</v>
      </c>
      <c r="I508">
        <v>11.6540027882697</v>
      </c>
      <c r="J508">
        <f>(Table2[[#This Row],[1M Return vs Nifty]]-AVERAGE(Table2[1M Return vs Nifty]))/_xlfn.STDEV.P(Table2[1M Return vs Nifty])</f>
        <v>0.8420459049161273</v>
      </c>
      <c r="K508">
        <v>-23.106672787317098</v>
      </c>
      <c r="L508">
        <f>(Table2[[#This Row],[6M Return vs Nifty]]-AVERAGE(Table2[6M Return vs Nifty]))/_xlfn.STDEV.P(Table2[6M Return vs Nifty])</f>
        <v>-1.1701093507232256</v>
      </c>
      <c r="M508">
        <v>-1.6959376581869801</v>
      </c>
      <c r="N508">
        <f>(Table2[[#This Row],[1W Return vs Nifty]]-AVERAGE(Table2[1W Return vs Nifty]))/_xlfn.STDEV.P(Table2[1W Return vs Nifty])</f>
        <v>-0.78228410732464371</v>
      </c>
      <c r="O508">
        <v>2467.86</v>
      </c>
      <c r="P508">
        <v>2420.5570517697001</v>
      </c>
      <c r="Q508">
        <v>2502.0340090269501</v>
      </c>
      <c r="R508">
        <v>37.470026045269002</v>
      </c>
      <c r="S508" s="1">
        <f>(Table2[[#This Row],[Close Price]]-Table2[[#This Row],[20D EMA]])/Table2[[#This Row],[20D EMA]]</f>
        <v>-2.1682753478722543E-2</v>
      </c>
      <c r="T508" s="1">
        <f>(Table2[[#This Row],[Close Price]]-Table2[[#This Row],[50D EMA]])/Table2[[#This Row],[50D EMA]]</f>
        <v>-2.5643071561408455E-3</v>
      </c>
      <c r="U508" s="1">
        <f>(Table2[[#This Row],[Close Price]]-Table2[[#This Row],[200D EMA]])/Table2[[#This Row],[200D EMA]]</f>
        <v>-3.5045090798366416E-2</v>
      </c>
      <c r="V508">
        <v>0.58874624647993901</v>
      </c>
      <c r="W508">
        <v>2401.0500000000002</v>
      </c>
      <c r="X508">
        <v>2548.65</v>
      </c>
      <c r="Y508">
        <v>2401.0500000000002</v>
      </c>
      <c r="Z508">
        <v>2628.65</v>
      </c>
      <c r="AA508">
        <v>2401.0500000000002</v>
      </c>
      <c r="AB508">
        <v>2628.65</v>
      </c>
      <c r="AC508" s="1">
        <f>(Table2[[#This Row],[Close Price]]/Table2[[#This Row],[Day Low]])-1</f>
        <v>5.5392432477456843E-3</v>
      </c>
      <c r="AD508" s="1">
        <f>(Table2[[#This Row],[Day High]]/Table2[[#This Row],[Close Price]])-1</f>
        <v>5.5625737776213047E-2</v>
      </c>
      <c r="AE508" s="1">
        <f>(Table2[[#This Row],[Close Price]]/Table2[[#This Row],[Current Week Low]])-1</f>
        <v>5.5392432477456843E-3</v>
      </c>
      <c r="AF508" s="1">
        <f>(Table2[[#This Row],[Current Week High]]/Table2[[#This Row],[Close Price]])-1</f>
        <v>8.8760950152214857E-2</v>
      </c>
      <c r="AG508" s="1">
        <f>(Table2[[#This Row],[Close Price]]/Table2[[#This Row],[Current Month Low]])-1</f>
        <v>5.5392432477456843E-3</v>
      </c>
      <c r="AH508" s="1">
        <f>(Table2[[#This Row],[Current Month High]]/Table2[[#This Row],[Close Price]])-1</f>
        <v>8.8760950152214857E-2</v>
      </c>
      <c r="AI508">
        <v>61.3684842711288</v>
      </c>
      <c r="AJ508">
        <v>41.604105571847498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</v>
      </c>
      <c r="AM508" t="s">
        <v>3174</v>
      </c>
      <c r="AN508">
        <v>-10.58</v>
      </c>
      <c r="AO508" t="s">
        <v>3174</v>
      </c>
      <c r="AP508">
        <v>6.7986450074807997E-2</v>
      </c>
      <c r="AQ508">
        <f>(Table2[[#This Row],[Sharpe Ratio]]-AVERAGE(Table2[Sharpe Ratio]))/_xlfn.STDEV.P(Table2[Sharpe Ratio])</f>
        <v>5.637048716297461E-2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402</v>
      </c>
      <c r="AT508">
        <f>_xlfn.RANK.AVG(Table2[[#This Row],[6M Return vs Nifty Z-Score]],Table2[6M Return vs Nifty Z-Score])</f>
        <v>688</v>
      </c>
      <c r="AU508">
        <f>_xlfn.RANK.AVG(Table2[[#This Row],[Sharpe Ratio Z-Score]],Table2[Sharpe Ratio Z-Score])</f>
        <v>337</v>
      </c>
      <c r="AV508">
        <f>(Table2[[#This Row],[Rank 1Y]]+Table2[[#This Row],[Rank 6M]]+Table2[[#This Row],[Rank Sharpe]])/3</f>
        <v>475.66666666666669</v>
      </c>
    </row>
    <row r="509" spans="1:48" x14ac:dyDescent="0.3">
      <c r="A509" t="s">
        <v>1493</v>
      </c>
      <c r="B509" t="s">
        <v>1494</v>
      </c>
      <c r="C509" t="s">
        <v>3146</v>
      </c>
      <c r="D509" t="s">
        <v>1495</v>
      </c>
      <c r="E509">
        <v>7041.0654635999999</v>
      </c>
      <c r="F509">
        <v>919.9</v>
      </c>
      <c r="G509">
        <v>-22.6641531142966</v>
      </c>
      <c r="H509">
        <f>(Table2[[#This Row],[1Y Return vs Nifty]]-AVERAGE(Table2[1Y Return vs Nifty]))/_xlfn.STDEV.P(Table2[1Y Return vs Nifty])</f>
        <v>-0.80398494377752017</v>
      </c>
      <c r="I509">
        <v>-2.1973951555656299</v>
      </c>
      <c r="J509">
        <f>(Table2[[#This Row],[1M Return vs Nifty]]-AVERAGE(Table2[1M Return vs Nifty]))/_xlfn.STDEV.P(Table2[1M Return vs Nifty])</f>
        <v>-0.35419077559033768</v>
      </c>
      <c r="K509">
        <v>20.234731113813201</v>
      </c>
      <c r="L509">
        <f>(Table2[[#This Row],[6M Return vs Nifty]]-AVERAGE(Table2[6M Return vs Nifty]))/_xlfn.STDEV.P(Table2[6M Return vs Nifty])</f>
        <v>0.23942840924307651</v>
      </c>
      <c r="M509">
        <v>1.3250702076653</v>
      </c>
      <c r="N509">
        <f>(Table2[[#This Row],[1W Return vs Nifty]]-AVERAGE(Table2[1W Return vs Nifty]))/_xlfn.STDEV.P(Table2[1W Return vs Nifty])</f>
        <v>-0.21759874274566551</v>
      </c>
      <c r="O509">
        <v>932.65</v>
      </c>
      <c r="P509">
        <v>903.81379445786399</v>
      </c>
      <c r="Q509">
        <v>813.40615197813895</v>
      </c>
      <c r="R509">
        <v>41.421035187015299</v>
      </c>
      <c r="S509" s="1">
        <f>(Table2[[#This Row],[Close Price]]-Table2[[#This Row],[20D EMA]])/Table2[[#This Row],[20D EMA]]</f>
        <v>-1.3670723208063047E-2</v>
      </c>
      <c r="T509" s="1">
        <f>(Table2[[#This Row],[Close Price]]-Table2[[#This Row],[50D EMA]])/Table2[[#This Row],[50D EMA]]</f>
        <v>1.7798141210917232E-2</v>
      </c>
      <c r="U509" s="1">
        <f>(Table2[[#This Row],[Close Price]]-Table2[[#This Row],[200D EMA]])/Table2[[#This Row],[200D EMA]]</f>
        <v>0.13092333733015968</v>
      </c>
      <c r="V509">
        <v>0.81680746362893097</v>
      </c>
      <c r="W509">
        <v>915.35</v>
      </c>
      <c r="X509">
        <v>955</v>
      </c>
      <c r="Y509">
        <v>911.1</v>
      </c>
      <c r="Z509">
        <v>969</v>
      </c>
      <c r="AA509">
        <v>911.1</v>
      </c>
      <c r="AB509">
        <v>969</v>
      </c>
      <c r="AC509" s="1">
        <f>(Table2[[#This Row],[Close Price]]/Table2[[#This Row],[Day Low]])-1</f>
        <v>4.9707762058228688E-3</v>
      </c>
      <c r="AD509" s="1">
        <f>(Table2[[#This Row],[Day High]]/Table2[[#This Row],[Close Price]])-1</f>
        <v>3.8156321339275934E-2</v>
      </c>
      <c r="AE509" s="1">
        <f>(Table2[[#This Row],[Close Price]]/Table2[[#This Row],[Current Week Low]])-1</f>
        <v>9.6586543738337305E-3</v>
      </c>
      <c r="AF509" s="1">
        <f>(Table2[[#This Row],[Current Week High]]/Table2[[#This Row],[Close Price]])-1</f>
        <v>5.3375366887705278E-2</v>
      </c>
      <c r="AG509" s="1">
        <f>(Table2[[#This Row],[Close Price]]/Table2[[#This Row],[Current Month Low]])-1</f>
        <v>9.6586543738337305E-3</v>
      </c>
      <c r="AH509" s="1">
        <f>(Table2[[#This Row],[Current Month High]]/Table2[[#This Row],[Close Price]])-1</f>
        <v>5.3375366887705278E-2</v>
      </c>
      <c r="AI509">
        <v>12.5013588433525</v>
      </c>
      <c r="AJ509">
        <v>55.5198647506339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-0.12</v>
      </c>
      <c r="AM509" t="s">
        <v>3174</v>
      </c>
      <c r="AN509">
        <v>-4.8899999999999997</v>
      </c>
      <c r="AO509" t="s">
        <v>3174</v>
      </c>
      <c r="AP509">
        <v>-2.0783737308359999E-3</v>
      </c>
      <c r="AQ509">
        <f>(Table2[[#This Row],[Sharpe Ratio]]-AVERAGE(Table2[Sharpe Ratio]))/_xlfn.STDEV.P(Table2[Sharpe Ratio])</f>
        <v>-0.75886439302692044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-1.8952104458973675</v>
      </c>
      <c r="AS509">
        <f>_xlfn.RANK.AVG(Table2[[#This Row],[1Y Return vs Nifty Z-Score]],Table2[1Y Return vs Nifty Z-Score])</f>
        <v>600</v>
      </c>
      <c r="AT509">
        <f>_xlfn.RANK.AVG(Table2[[#This Row],[6M Return vs Nifty Z-Score]],Table2[6M Return vs Nifty Z-Score])</f>
        <v>252</v>
      </c>
      <c r="AU509">
        <f>_xlfn.RANK.AVG(Table2[[#This Row],[Sharpe Ratio Z-Score]],Table2[Sharpe Ratio Z-Score])</f>
        <v>576</v>
      </c>
      <c r="AV509">
        <f>(Table2[[#This Row],[Rank 1Y]]+Table2[[#This Row],[Rank 6M]]+Table2[[#This Row],[Rank Sharpe]])/3</f>
        <v>476</v>
      </c>
    </row>
    <row r="510" spans="1:48" x14ac:dyDescent="0.3">
      <c r="A510" t="s">
        <v>622</v>
      </c>
      <c r="B510" t="s">
        <v>623</v>
      </c>
      <c r="C510" t="s">
        <v>3136</v>
      </c>
      <c r="D510" t="s">
        <v>624</v>
      </c>
      <c r="E510">
        <v>30344.108479474999</v>
      </c>
      <c r="F510">
        <v>1249.25</v>
      </c>
      <c r="G510">
        <v>-29.846603957252</v>
      </c>
      <c r="H510">
        <f>(Table2[[#This Row],[1Y Return vs Nifty]]-AVERAGE(Table2[1Y Return vs Nifty]))/_xlfn.STDEV.P(Table2[1Y Return vs Nifty])</f>
        <v>-0.92560763604972118</v>
      </c>
      <c r="I510">
        <v>13.1638275139159</v>
      </c>
      <c r="J510">
        <f>(Table2[[#This Row],[1M Return vs Nifty]]-AVERAGE(Table2[1M Return vs Nifty]))/_xlfn.STDEV.P(Table2[1M Return vs Nifty])</f>
        <v>0.97243763326564125</v>
      </c>
      <c r="K510">
        <v>16.788976493127901</v>
      </c>
      <c r="L510">
        <f>(Table2[[#This Row],[6M Return vs Nifty]]-AVERAGE(Table2[6M Return vs Nifty]))/_xlfn.STDEV.P(Table2[6M Return vs Nifty])</f>
        <v>0.12736648202646347</v>
      </c>
      <c r="M510">
        <v>6.9125877397787097</v>
      </c>
      <c r="N510">
        <f>(Table2[[#This Row],[1W Return vs Nifty]]-AVERAGE(Table2[1W Return vs Nifty]))/_xlfn.STDEV.P(Table2[1W Return vs Nifty])</f>
        <v>0.82681739743633242</v>
      </c>
      <c r="O510">
        <v>1205.8900000000001</v>
      </c>
      <c r="P510">
        <v>1148.1686788009499</v>
      </c>
      <c r="Q510">
        <v>1114.1401920574999</v>
      </c>
      <c r="R510">
        <v>60.758092498612697</v>
      </c>
      <c r="S510" s="1">
        <f>(Table2[[#This Row],[Close Price]]-Table2[[#This Row],[20D EMA]])/Table2[[#This Row],[20D EMA]]</f>
        <v>3.5956845151713587E-2</v>
      </c>
      <c r="T510" s="1">
        <f>(Table2[[#This Row],[Close Price]]-Table2[[#This Row],[50D EMA]])/Table2[[#This Row],[50D EMA]]</f>
        <v>8.8036995839854165E-2</v>
      </c>
      <c r="U510" s="1">
        <f>(Table2[[#This Row],[Close Price]]-Table2[[#This Row],[200D EMA]])/Table2[[#This Row],[200D EMA]]</f>
        <v>0.12126822899458524</v>
      </c>
      <c r="V510">
        <v>1.2614593464167501</v>
      </c>
      <c r="W510">
        <v>1245</v>
      </c>
      <c r="X510">
        <v>1300.2</v>
      </c>
      <c r="Y510">
        <v>1228.8</v>
      </c>
      <c r="Z510">
        <v>1300.2</v>
      </c>
      <c r="AA510">
        <v>1228.8</v>
      </c>
      <c r="AB510">
        <v>1300.2</v>
      </c>
      <c r="AC510" s="1">
        <f>(Table2[[#This Row],[Close Price]]/Table2[[#This Row],[Day Low]])-1</f>
        <v>3.4136546184739824E-3</v>
      </c>
      <c r="AD510" s="1">
        <f>(Table2[[#This Row],[Day High]]/Table2[[#This Row],[Close Price]])-1</f>
        <v>4.0784470682409424E-2</v>
      </c>
      <c r="AE510" s="1">
        <f>(Table2[[#This Row],[Close Price]]/Table2[[#This Row],[Current Week Low]])-1</f>
        <v>1.6642252604166741E-2</v>
      </c>
      <c r="AF510" s="1">
        <f>(Table2[[#This Row],[Current Week High]]/Table2[[#This Row],[Close Price]])-1</f>
        <v>4.0784470682409424E-2</v>
      </c>
      <c r="AG510" s="1">
        <f>(Table2[[#This Row],[Close Price]]/Table2[[#This Row],[Current Month Low]])-1</f>
        <v>1.6642252604166741E-2</v>
      </c>
      <c r="AH510" s="1">
        <f>(Table2[[#This Row],[Current Month High]]/Table2[[#This Row],[Close Price]])-1</f>
        <v>4.0784470682409424E-2</v>
      </c>
      <c r="AI510">
        <v>19.103462077246299</v>
      </c>
      <c r="AJ510">
        <v>40.990914733931497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-0.02</v>
      </c>
      <c r="AM510" t="s">
        <v>3174</v>
      </c>
      <c r="AN510">
        <v>6.78</v>
      </c>
      <c r="AO510" t="s">
        <v>3176</v>
      </c>
      <c r="AP510">
        <v>1.3070975683259999E-2</v>
      </c>
      <c r="AQ510">
        <f>(Table2[[#This Row],[Sharpe Ratio]]-AVERAGE(Table2[Sharpe Ratio]))/_xlfn.STDEV.P(Table2[Sharpe Ratio])</f>
        <v>-0.58259508435336393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0.41841879232535217</v>
      </c>
      <c r="AS510">
        <f>_xlfn.RANK.AVG(Table2[[#This Row],[1Y Return vs Nifty Z-Score]],Table2[1Y Return vs Nifty Z-Score])</f>
        <v>653</v>
      </c>
      <c r="AT510">
        <f>_xlfn.RANK.AVG(Table2[[#This Row],[6M Return vs Nifty Z-Score]],Table2[6M Return vs Nifty Z-Score])</f>
        <v>285</v>
      </c>
      <c r="AU510">
        <f>_xlfn.RANK.AVG(Table2[[#This Row],[Sharpe Ratio Z-Score]],Table2[Sharpe Ratio Z-Score])</f>
        <v>491</v>
      </c>
      <c r="AV510">
        <f>(Table2[[#This Row],[Rank 1Y]]+Table2[[#This Row],[Rank 6M]]+Table2[[#This Row],[Rank Sharpe]])/3</f>
        <v>476.33333333333331</v>
      </c>
    </row>
    <row r="511" spans="1:48" x14ac:dyDescent="0.3">
      <c r="A511" t="s">
        <v>1614</v>
      </c>
      <c r="B511" t="s">
        <v>1615</v>
      </c>
      <c r="C511" t="s">
        <v>3133</v>
      </c>
      <c r="D511" t="s">
        <v>54</v>
      </c>
      <c r="E511">
        <v>5795.7448327100001</v>
      </c>
      <c r="F511">
        <v>1416.1</v>
      </c>
      <c r="G511">
        <v>-18.7043382137349</v>
      </c>
      <c r="H511">
        <f>(Table2[[#This Row],[1Y Return vs Nifty]]-AVERAGE(Table2[1Y Return vs Nifty]))/_xlfn.STDEV.P(Table2[1Y Return vs Nifty])</f>
        <v>-0.73693215641619036</v>
      </c>
      <c r="I511">
        <v>11.7139157230806</v>
      </c>
      <c r="J511">
        <f>(Table2[[#This Row],[1M Return vs Nifty]]-AVERAGE(Table2[1M Return vs Nifty]))/_xlfn.STDEV.P(Table2[1M Return vs Nifty])</f>
        <v>0.84722011552997278</v>
      </c>
      <c r="K511">
        <v>16.002890981236099</v>
      </c>
      <c r="L511">
        <f>(Table2[[#This Row],[6M Return vs Nifty]]-AVERAGE(Table2[6M Return vs Nifty]))/_xlfn.STDEV.P(Table2[6M Return vs Nifty])</f>
        <v>0.10180161536682493</v>
      </c>
      <c r="M511">
        <v>7.37052865407128</v>
      </c>
      <c r="N511">
        <f>(Table2[[#This Row],[1W Return vs Nifty]]-AVERAGE(Table2[1W Return vs Nifty]))/_xlfn.STDEV.P(Table2[1W Return vs Nifty])</f>
        <v>0.91241549701955804</v>
      </c>
      <c r="O511">
        <v>1350.03</v>
      </c>
      <c r="P511">
        <v>1321.4718518873001</v>
      </c>
      <c r="Q511">
        <v>1236.73679749184</v>
      </c>
      <c r="R511">
        <v>65.072872625145706</v>
      </c>
      <c r="S511" s="1">
        <f>(Table2[[#This Row],[Close Price]]-Table2[[#This Row],[20D EMA]])/Table2[[#This Row],[20D EMA]]</f>
        <v>4.8939653192891966E-2</v>
      </c>
      <c r="T511" s="1">
        <f>(Table2[[#This Row],[Close Price]]-Table2[[#This Row],[50D EMA]])/Table2[[#This Row],[50D EMA]]</f>
        <v>7.1608145097872319E-2</v>
      </c>
      <c r="U511" s="1">
        <f>(Table2[[#This Row],[Close Price]]-Table2[[#This Row],[200D EMA]])/Table2[[#This Row],[200D EMA]]</f>
        <v>0.14502940550642374</v>
      </c>
      <c r="V511">
        <v>1.1345424595814599</v>
      </c>
      <c r="W511">
        <v>1404.2</v>
      </c>
      <c r="X511">
        <v>1471</v>
      </c>
      <c r="Y511">
        <v>1352.05</v>
      </c>
      <c r="Z511">
        <v>1474.8</v>
      </c>
      <c r="AA511">
        <v>1352.05</v>
      </c>
      <c r="AB511">
        <v>1474.8</v>
      </c>
      <c r="AC511" s="1">
        <f>(Table2[[#This Row],[Close Price]]/Table2[[#This Row],[Day Low]])-1</f>
        <v>8.4745762711864181E-3</v>
      </c>
      <c r="AD511" s="1">
        <f>(Table2[[#This Row],[Day High]]/Table2[[#This Row],[Close Price]])-1</f>
        <v>3.8768448555893009E-2</v>
      </c>
      <c r="AE511" s="1">
        <f>(Table2[[#This Row],[Close Price]]/Table2[[#This Row],[Current Week Low]])-1</f>
        <v>4.7372508413150438E-2</v>
      </c>
      <c r="AF511" s="1">
        <f>(Table2[[#This Row],[Current Week High]]/Table2[[#This Row],[Close Price]])-1</f>
        <v>4.1451874867594052E-2</v>
      </c>
      <c r="AG511" s="1">
        <f>(Table2[[#This Row],[Close Price]]/Table2[[#This Row],[Current Month Low]])-1</f>
        <v>4.7372508413150438E-2</v>
      </c>
      <c r="AH511" s="1">
        <f>(Table2[[#This Row],[Current Month High]]/Table2[[#This Row],[Close Price]])-1</f>
        <v>4.1451874867594052E-2</v>
      </c>
      <c r="AI511">
        <v>4.1451874867593999</v>
      </c>
      <c r="AJ511">
        <v>40.982627308477198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-0.12</v>
      </c>
      <c r="AM511" t="s">
        <v>3174</v>
      </c>
      <c r="AN511">
        <v>7.48</v>
      </c>
      <c r="AO511" t="s">
        <v>3176</v>
      </c>
      <c r="AP511">
        <v>-5.2877665211699995E-4</v>
      </c>
      <c r="AQ511">
        <f>(Table2[[#This Row],[Sharpe Ratio]]-AVERAGE(Table2[Sharpe Ratio]))/_xlfn.STDEV.P(Table2[Sharpe Ratio])</f>
        <v>-0.74083415302636912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0.38367091847379631</v>
      </c>
      <c r="AS511">
        <f>_xlfn.RANK.AVG(Table2[[#This Row],[1Y Return vs Nifty Z-Score]],Table2[1Y Return vs Nifty Z-Score])</f>
        <v>573</v>
      </c>
      <c r="AT511">
        <f>_xlfn.RANK.AVG(Table2[[#This Row],[6M Return vs Nifty Z-Score]],Table2[6M Return vs Nifty Z-Score])</f>
        <v>293</v>
      </c>
      <c r="AU511">
        <f>_xlfn.RANK.AVG(Table2[[#This Row],[Sharpe Ratio Z-Score]],Table2[Sharpe Ratio Z-Score])</f>
        <v>568</v>
      </c>
      <c r="AV511">
        <f>(Table2[[#This Row],[Rank 1Y]]+Table2[[#This Row],[Rank 6M]]+Table2[[#This Row],[Rank Sharpe]])/3</f>
        <v>478</v>
      </c>
    </row>
    <row r="512" spans="1:48" x14ac:dyDescent="0.3">
      <c r="A512" t="s">
        <v>1147</v>
      </c>
      <c r="B512" t="s">
        <v>1148</v>
      </c>
      <c r="C512" t="s">
        <v>3136</v>
      </c>
      <c r="D512" t="s">
        <v>860</v>
      </c>
      <c r="E512">
        <v>10757.11443516</v>
      </c>
      <c r="F512">
        <v>77.900000000000006</v>
      </c>
      <c r="G512">
        <v>-3.5631837511789199</v>
      </c>
      <c r="H512">
        <f>(Table2[[#This Row],[1Y Return vs Nifty]]-AVERAGE(Table2[1Y Return vs Nifty]))/_xlfn.STDEV.P(Table2[1Y Return vs Nifty])</f>
        <v>-0.48054224020096509</v>
      </c>
      <c r="I512">
        <v>5.8387991908341998</v>
      </c>
      <c r="J512">
        <f>(Table2[[#This Row],[1M Return vs Nifty]]-AVERAGE(Table2[1M Return vs Nifty]))/_xlfn.STDEV.P(Table2[1M Return vs Nifty])</f>
        <v>0.33983234668379897</v>
      </c>
      <c r="K512">
        <v>-10.901435005861099</v>
      </c>
      <c r="L512">
        <f>(Table2[[#This Row],[6M Return vs Nifty]]-AVERAGE(Table2[6M Return vs Nifty]))/_xlfn.STDEV.P(Table2[6M Return vs Nifty])</f>
        <v>-0.77317381163514098</v>
      </c>
      <c r="M512">
        <v>2.2127361994278001</v>
      </c>
      <c r="N512">
        <f>(Table2[[#This Row],[1W Return vs Nifty]]-AVERAGE(Table2[1W Return vs Nifty]))/_xlfn.STDEV.P(Table2[1W Return vs Nifty])</f>
        <v>-5.1676634482185187E-2</v>
      </c>
      <c r="O512">
        <v>79.819999999999993</v>
      </c>
      <c r="P512">
        <v>79.017706179530293</v>
      </c>
      <c r="Q512">
        <v>74.127491432460502</v>
      </c>
      <c r="R512">
        <v>41.058593934929398</v>
      </c>
      <c r="S512" s="1">
        <f>(Table2[[#This Row],[Close Price]]-Table2[[#This Row],[20D EMA]])/Table2[[#This Row],[20D EMA]]</f>
        <v>-2.4054121773991327E-2</v>
      </c>
      <c r="T512" s="1">
        <f>(Table2[[#This Row],[Close Price]]-Table2[[#This Row],[50D EMA]])/Table2[[#This Row],[50D EMA]]</f>
        <v>-1.4145009183015639E-2</v>
      </c>
      <c r="U512" s="1">
        <f>(Table2[[#This Row],[Close Price]]-Table2[[#This Row],[200D EMA]])/Table2[[#This Row],[200D EMA]]</f>
        <v>5.0892165573641929E-2</v>
      </c>
      <c r="V512">
        <v>1.2041758996416601</v>
      </c>
      <c r="W512">
        <v>77.3</v>
      </c>
      <c r="X512">
        <v>81.25</v>
      </c>
      <c r="Y512">
        <v>77.3</v>
      </c>
      <c r="Z512">
        <v>84.4</v>
      </c>
      <c r="AA512">
        <v>77.3</v>
      </c>
      <c r="AB512">
        <v>84.4</v>
      </c>
      <c r="AC512" s="1">
        <f>(Table2[[#This Row],[Close Price]]/Table2[[#This Row],[Day Low]])-1</f>
        <v>7.7619663648125226E-3</v>
      </c>
      <c r="AD512" s="1">
        <f>(Table2[[#This Row],[Day High]]/Table2[[#This Row],[Close Price]])-1</f>
        <v>4.3003851091142353E-2</v>
      </c>
      <c r="AE512" s="1">
        <f>(Table2[[#This Row],[Close Price]]/Table2[[#This Row],[Current Week Low]])-1</f>
        <v>7.7619663648125226E-3</v>
      </c>
      <c r="AF512" s="1">
        <f>(Table2[[#This Row],[Current Week High]]/Table2[[#This Row],[Close Price]])-1</f>
        <v>8.3440308087291415E-2</v>
      </c>
      <c r="AG512" s="1">
        <f>(Table2[[#This Row],[Close Price]]/Table2[[#This Row],[Current Month Low]])-1</f>
        <v>7.7619663648125226E-3</v>
      </c>
      <c r="AH512" s="1">
        <f>(Table2[[#This Row],[Current Month High]]/Table2[[#This Row],[Close Price]])-1</f>
        <v>8.3440308087291415E-2</v>
      </c>
      <c r="AI512">
        <v>21.7586649550705</v>
      </c>
      <c r="AJ512">
        <v>61.283643892339498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</v>
      </c>
      <c r="AM512">
        <v>0</v>
      </c>
      <c r="AN512">
        <v>-4.8099999999999996</v>
      </c>
      <c r="AO512" t="s">
        <v>3174</v>
      </c>
      <c r="AP512">
        <v>4.7593829502131001E-2</v>
      </c>
      <c r="AQ512">
        <f>(Table2[[#This Row],[Sharpe Ratio]]-AVERAGE(Table2[Sharpe Ratio]))/_xlfn.STDEV.P(Table2[Sharpe Ratio])</f>
        <v>-0.18090657551030837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-1.1464669151448008</v>
      </c>
      <c r="AS512">
        <f>_xlfn.RANK.AVG(Table2[[#This Row],[1Y Return vs Nifty Z-Score]],Table2[1Y Return vs Nifty Z-Score])</f>
        <v>469</v>
      </c>
      <c r="AT512">
        <f>_xlfn.RANK.AVG(Table2[[#This Row],[6M Return vs Nifty Z-Score]],Table2[6M Return vs Nifty Z-Score])</f>
        <v>578</v>
      </c>
      <c r="AU512">
        <f>_xlfn.RANK.AVG(Table2[[#This Row],[Sharpe Ratio Z-Score]],Table2[Sharpe Ratio Z-Score])</f>
        <v>388</v>
      </c>
      <c r="AV512">
        <f>(Table2[[#This Row],[Rank 1Y]]+Table2[[#This Row],[Rank 6M]]+Table2[[#This Row],[Rank Sharpe]])/3</f>
        <v>478.33333333333331</v>
      </c>
    </row>
    <row r="513" spans="1:48" x14ac:dyDescent="0.3">
      <c r="A513" t="s">
        <v>998</v>
      </c>
      <c r="B513" t="s">
        <v>999</v>
      </c>
      <c r="C513" t="s">
        <v>3129</v>
      </c>
      <c r="D513" t="s">
        <v>553</v>
      </c>
      <c r="E513">
        <v>14845.773284299999</v>
      </c>
      <c r="F513">
        <v>1875.85</v>
      </c>
      <c r="G513">
        <v>-11.783449871461</v>
      </c>
      <c r="H513">
        <f>(Table2[[#This Row],[1Y Return vs Nifty]]-AVERAGE(Table2[1Y Return vs Nifty]))/_xlfn.STDEV.P(Table2[1Y Return vs Nifty])</f>
        <v>-0.6197385839842644</v>
      </c>
      <c r="I513">
        <v>6.3627252662677796</v>
      </c>
      <c r="J513">
        <f>(Table2[[#This Row],[1M Return vs Nifty]]-AVERAGE(Table2[1M Return vs Nifty]))/_xlfn.STDEV.P(Table2[1M Return vs Nifty])</f>
        <v>0.38507973556460001</v>
      </c>
      <c r="K513">
        <v>24.6343496015953</v>
      </c>
      <c r="L513">
        <f>(Table2[[#This Row],[6M Return vs Nifty]]-AVERAGE(Table2[6M Return vs Nifty]))/_xlfn.STDEV.P(Table2[6M Return vs Nifty])</f>
        <v>0.38251164674321164</v>
      </c>
      <c r="M513">
        <v>7.2073308017821098</v>
      </c>
      <c r="N513">
        <f>(Table2[[#This Row],[1W Return vs Nifty]]-AVERAGE(Table2[1W Return vs Nifty]))/_xlfn.STDEV.P(Table2[1W Return vs Nifty])</f>
        <v>0.88191063148773052</v>
      </c>
      <c r="O513">
        <v>1731.74</v>
      </c>
      <c r="P513">
        <v>1719.97114363166</v>
      </c>
      <c r="Q513">
        <v>1645.5004401937899</v>
      </c>
      <c r="R513">
        <v>87.344776542926496</v>
      </c>
      <c r="S513" s="1">
        <f>(Table2[[#This Row],[Close Price]]-Table2[[#This Row],[20D EMA]])/Table2[[#This Row],[20D EMA]]</f>
        <v>8.321688013212139E-2</v>
      </c>
      <c r="T513" s="1">
        <f>(Table2[[#This Row],[Close Price]]-Table2[[#This Row],[50D EMA]])/Table2[[#This Row],[50D EMA]]</f>
        <v>9.0628762549589695E-2</v>
      </c>
      <c r="U513" s="1">
        <f>(Table2[[#This Row],[Close Price]]-Table2[[#This Row],[200D EMA]])/Table2[[#This Row],[200D EMA]]</f>
        <v>0.13998754067734057</v>
      </c>
      <c r="V513">
        <v>1.2316840600187</v>
      </c>
      <c r="W513">
        <v>1850.1</v>
      </c>
      <c r="X513">
        <v>1909.7</v>
      </c>
      <c r="Y513">
        <v>1704.45</v>
      </c>
      <c r="Z513">
        <v>1909.7</v>
      </c>
      <c r="AA513">
        <v>1704.45</v>
      </c>
      <c r="AB513">
        <v>1909.7</v>
      </c>
      <c r="AC513" s="1">
        <f>(Table2[[#This Row],[Close Price]]/Table2[[#This Row],[Day Low]])-1</f>
        <v>1.3918166585589864E-2</v>
      </c>
      <c r="AD513" s="1">
        <f>(Table2[[#This Row],[Day High]]/Table2[[#This Row],[Close Price]])-1</f>
        <v>1.8045152864035074E-2</v>
      </c>
      <c r="AE513" s="1">
        <f>(Table2[[#This Row],[Close Price]]/Table2[[#This Row],[Current Week Low]])-1</f>
        <v>0.10056029804335709</v>
      </c>
      <c r="AF513" s="1">
        <f>(Table2[[#This Row],[Current Week High]]/Table2[[#This Row],[Close Price]])-1</f>
        <v>1.8045152864035074E-2</v>
      </c>
      <c r="AG513" s="1">
        <f>(Table2[[#This Row],[Close Price]]/Table2[[#This Row],[Current Month Low]])-1</f>
        <v>0.10056029804335709</v>
      </c>
      <c r="AH513" s="1">
        <f>(Table2[[#This Row],[Current Month High]]/Table2[[#This Row],[Close Price]])-1</f>
        <v>1.8045152864035074E-2</v>
      </c>
      <c r="AI513">
        <v>5.4961750673028202</v>
      </c>
      <c r="AJ513">
        <v>43.523335883703098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-0.06</v>
      </c>
      <c r="AM513" t="s">
        <v>3174</v>
      </c>
      <c r="AN513">
        <v>10.34</v>
      </c>
      <c r="AO513" t="s">
        <v>3176</v>
      </c>
      <c r="AP513">
        <v>-6.7440921860626002E-2</v>
      </c>
      <c r="AQ513">
        <f>(Table2[[#This Row],[Sharpe Ratio]]-AVERAGE(Table2[Sharpe Ratio]))/_xlfn.STDEV.P(Table2[Sharpe Ratio])</f>
        <v>-1.5193862383584322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-0.48962280854715456</v>
      </c>
      <c r="AS513">
        <f>_xlfn.RANK.AVG(Table2[[#This Row],[1Y Return vs Nifty Z-Score]],Table2[1Y Return vs Nifty Z-Score])</f>
        <v>529</v>
      </c>
      <c r="AT513">
        <f>_xlfn.RANK.AVG(Table2[[#This Row],[6M Return vs Nifty Z-Score]],Table2[6M Return vs Nifty Z-Score])</f>
        <v>221</v>
      </c>
      <c r="AU513">
        <f>_xlfn.RANK.AVG(Table2[[#This Row],[Sharpe Ratio Z-Score]],Table2[Sharpe Ratio Z-Score])</f>
        <v>687</v>
      </c>
      <c r="AV513">
        <f>(Table2[[#This Row],[Rank 1Y]]+Table2[[#This Row],[Rank 6M]]+Table2[[#This Row],[Rank Sharpe]])/3</f>
        <v>479</v>
      </c>
    </row>
    <row r="514" spans="1:48" x14ac:dyDescent="0.3">
      <c r="A514" t="s">
        <v>1464</v>
      </c>
      <c r="B514" t="s">
        <v>1465</v>
      </c>
      <c r="C514" t="s">
        <v>624</v>
      </c>
      <c r="D514" t="s">
        <v>624</v>
      </c>
      <c r="E514">
        <v>7327.0154160000002</v>
      </c>
      <c r="F514">
        <v>365.4</v>
      </c>
      <c r="G514">
        <v>-32.743757605665799</v>
      </c>
      <c r="H514">
        <f>(Table2[[#This Row],[1Y Return vs Nifty]]-AVERAGE(Table2[1Y Return vs Nifty]))/_xlfn.STDEV.P(Table2[1Y Return vs Nifty])</f>
        <v>-0.9746660472175348</v>
      </c>
      <c r="I514">
        <v>0.88626012555794897</v>
      </c>
      <c r="J514">
        <f>(Table2[[#This Row],[1M Return vs Nifty]]-AVERAGE(Table2[1M Return vs Nifty]))/_xlfn.STDEV.P(Table2[1M Return vs Nifty])</f>
        <v>-8.7879637012500511E-2</v>
      </c>
      <c r="K514">
        <v>-15.239071619679001</v>
      </c>
      <c r="L514">
        <f>(Table2[[#This Row],[6M Return vs Nifty]]-AVERAGE(Table2[6M Return vs Nifty]))/_xlfn.STDEV.P(Table2[6M Return vs Nifty])</f>
        <v>-0.91424129090129491</v>
      </c>
      <c r="M514">
        <v>1.3599870576919699</v>
      </c>
      <c r="N514">
        <f>(Table2[[#This Row],[1W Return vs Nifty]]-AVERAGE(Table2[1W Return vs Nifty]))/_xlfn.STDEV.P(Table2[1W Return vs Nifty])</f>
        <v>-0.21107210161701123</v>
      </c>
      <c r="O514">
        <v>368.87</v>
      </c>
      <c r="P514">
        <v>362.906672867493</v>
      </c>
      <c r="Q514">
        <v>349.186371867052</v>
      </c>
      <c r="R514">
        <v>45.256336855266198</v>
      </c>
      <c r="S514" s="1">
        <f>(Table2[[#This Row],[Close Price]]-Table2[[#This Row],[20D EMA]])/Table2[[#This Row],[20D EMA]]</f>
        <v>-9.4071081952992307E-3</v>
      </c>
      <c r="T514" s="1">
        <f>(Table2[[#This Row],[Close Price]]-Table2[[#This Row],[50D EMA]])/Table2[[#This Row],[50D EMA]]</f>
        <v>6.870436172490434E-3</v>
      </c>
      <c r="U514" s="1">
        <f>(Table2[[#This Row],[Close Price]]-Table2[[#This Row],[200D EMA]])/Table2[[#This Row],[200D EMA]]</f>
        <v>4.6432591416027812E-2</v>
      </c>
      <c r="V514">
        <v>0.85804021865607905</v>
      </c>
      <c r="W514">
        <v>363.4</v>
      </c>
      <c r="X514">
        <v>376.9</v>
      </c>
      <c r="Y514">
        <v>361.35</v>
      </c>
      <c r="Z514">
        <v>397.6</v>
      </c>
      <c r="AA514">
        <v>361.35</v>
      </c>
      <c r="AB514">
        <v>397.6</v>
      </c>
      <c r="AC514" s="1">
        <f>(Table2[[#This Row],[Close Price]]/Table2[[#This Row],[Day Low]])-1</f>
        <v>5.5035773252614106E-3</v>
      </c>
      <c r="AD514" s="1">
        <f>(Table2[[#This Row],[Day High]]/Table2[[#This Row],[Close Price]])-1</f>
        <v>3.1472359058565935E-2</v>
      </c>
      <c r="AE514" s="1">
        <f>(Table2[[#This Row],[Close Price]]/Table2[[#This Row],[Current Week Low]])-1</f>
        <v>1.1207970112079524E-2</v>
      </c>
      <c r="AF514" s="1">
        <f>(Table2[[#This Row],[Current Week High]]/Table2[[#This Row],[Close Price]])-1</f>
        <v>8.8122605363984752E-2</v>
      </c>
      <c r="AG514" s="1">
        <f>(Table2[[#This Row],[Close Price]]/Table2[[#This Row],[Current Month Low]])-1</f>
        <v>1.1207970112079524E-2</v>
      </c>
      <c r="AH514" s="1">
        <f>(Table2[[#This Row],[Current Month High]]/Table2[[#This Row],[Close Price]])-1</f>
        <v>8.8122605363984752E-2</v>
      </c>
      <c r="AI514">
        <v>19.581280788177299</v>
      </c>
      <c r="AJ514">
        <v>36.470588235294102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-0.05</v>
      </c>
      <c r="AM514" t="s">
        <v>3174</v>
      </c>
      <c r="AN514">
        <v>-2.09</v>
      </c>
      <c r="AO514" t="s">
        <v>3174</v>
      </c>
      <c r="AP514">
        <v>0.13202217943266401</v>
      </c>
      <c r="AQ514">
        <f>(Table2[[#This Row],[Sharpe Ratio]]-AVERAGE(Table2[Sharpe Ratio]))/_xlfn.STDEV.P(Table2[Sharpe Ratio])</f>
        <v>0.8014542155647727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-1.3864048611835686</v>
      </c>
      <c r="AS514">
        <f>_xlfn.RANK.AVG(Table2[[#This Row],[1Y Return vs Nifty Z-Score]],Table2[1Y Return vs Nifty Z-Score])</f>
        <v>666</v>
      </c>
      <c r="AT514">
        <f>_xlfn.RANK.AVG(Table2[[#This Row],[6M Return vs Nifty Z-Score]],Table2[6M Return vs Nifty Z-Score])</f>
        <v>621</v>
      </c>
      <c r="AU514">
        <f>_xlfn.RANK.AVG(Table2[[#This Row],[Sharpe Ratio Z-Score]],Table2[Sharpe Ratio Z-Score])</f>
        <v>150</v>
      </c>
      <c r="AV514">
        <f>(Table2[[#This Row],[Rank 1Y]]+Table2[[#This Row],[Rank 6M]]+Table2[[#This Row],[Rank Sharpe]])/3</f>
        <v>479</v>
      </c>
    </row>
    <row r="515" spans="1:48" x14ac:dyDescent="0.3">
      <c r="A515" t="s">
        <v>1154</v>
      </c>
      <c r="B515" t="s">
        <v>1155</v>
      </c>
      <c r="C515" t="s">
        <v>3136</v>
      </c>
      <c r="D515" t="s">
        <v>498</v>
      </c>
      <c r="E515">
        <v>10728.25222595</v>
      </c>
      <c r="F515">
        <v>336.35</v>
      </c>
      <c r="G515">
        <v>-10.2887797801926</v>
      </c>
      <c r="H515">
        <f>(Table2[[#This Row],[1Y Return vs Nifty]]-AVERAGE(Table2[1Y Return vs Nifty]))/_xlfn.STDEV.P(Table2[1Y Return vs Nifty])</f>
        <v>-0.59442886665607741</v>
      </c>
      <c r="I515">
        <v>-83.434113772381906</v>
      </c>
      <c r="J515">
        <f>(Table2[[#This Row],[1M Return vs Nifty]]-AVERAGE(Table2[1M Return vs Nifty]))/_xlfn.STDEV.P(Table2[1M Return vs Nifty])</f>
        <v>-7.3699694722574129</v>
      </c>
      <c r="K515">
        <v>1.5949567570991099</v>
      </c>
      <c r="L515">
        <f>(Table2[[#This Row],[6M Return vs Nifty]]-AVERAGE(Table2[6M Return vs Nifty]))/_xlfn.STDEV.P(Table2[6M Return vs Nifty])</f>
        <v>-0.36676943919244487</v>
      </c>
      <c r="M515">
        <v>-77.739186465617195</v>
      </c>
      <c r="N515">
        <f>(Table2[[#This Row],[1W Return vs Nifty]]-AVERAGE(Table2[1W Return vs Nifty]))/_xlfn.STDEV.P(Table2[1W Return vs Nifty])</f>
        <v>-14.996252287271572</v>
      </c>
      <c r="O515">
        <v>325.99</v>
      </c>
      <c r="P515">
        <v>318.70350335948001</v>
      </c>
      <c r="Q515">
        <v>299.614085029097</v>
      </c>
      <c r="R515">
        <v>65.747938440975503</v>
      </c>
      <c r="S515" s="1">
        <f>(Table2[[#This Row],[Close Price]]-Table2[[#This Row],[20D EMA]])/Table2[[#This Row],[20D EMA]]</f>
        <v>3.1780115954477176E-2</v>
      </c>
      <c r="T515" s="1">
        <f>(Table2[[#This Row],[Close Price]]-Table2[[#This Row],[50D EMA]])/Table2[[#This Row],[50D EMA]]</f>
        <v>5.5369634956964175E-2</v>
      </c>
      <c r="U515" s="1">
        <f>(Table2[[#This Row],[Close Price]]-Table2[[#This Row],[200D EMA]])/Table2[[#This Row],[200D EMA]]</f>
        <v>0.12261077434772608</v>
      </c>
      <c r="V515">
        <v>1.08051022093792</v>
      </c>
      <c r="W515">
        <v>317.05</v>
      </c>
      <c r="X515">
        <v>340</v>
      </c>
      <c r="Y515">
        <v>317.05</v>
      </c>
      <c r="Z515">
        <v>364.4</v>
      </c>
      <c r="AA515">
        <v>317.05</v>
      </c>
      <c r="AB515">
        <v>364.4</v>
      </c>
      <c r="AC515" s="1">
        <f>(Table2[[#This Row],[Close Price]]/Table2[[#This Row],[Day Low]])-1</f>
        <v>6.0873679230405431E-2</v>
      </c>
      <c r="AD515" s="1">
        <f>(Table2[[#This Row],[Day High]]/Table2[[#This Row],[Close Price]])-1</f>
        <v>1.0851791288835955E-2</v>
      </c>
      <c r="AE515" s="1">
        <f>(Table2[[#This Row],[Close Price]]/Table2[[#This Row],[Current Week Low]])-1</f>
        <v>6.0873679230405431E-2</v>
      </c>
      <c r="AF515" s="1">
        <f>(Table2[[#This Row],[Current Week High]]/Table2[[#This Row],[Close Price]])-1</f>
        <v>8.3395272781328744E-2</v>
      </c>
      <c r="AG515" s="1">
        <f>(Table2[[#This Row],[Close Price]]/Table2[[#This Row],[Current Month Low]])-1</f>
        <v>6.0873679230405431E-2</v>
      </c>
      <c r="AH515" s="1">
        <f>(Table2[[#This Row],[Current Month High]]/Table2[[#This Row],[Close Price]])-1</f>
        <v>8.3395272781328744E-2</v>
      </c>
      <c r="AI515">
        <v>8.33952727813287</v>
      </c>
      <c r="AJ515">
        <v>38.643858202802903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-0.03</v>
      </c>
      <c r="AM515" t="s">
        <v>3174</v>
      </c>
      <c r="AN515">
        <v>5.52</v>
      </c>
      <c r="AO515" t="s">
        <v>3176</v>
      </c>
      <c r="AP515">
        <v>2.1303734417899001E-2</v>
      </c>
      <c r="AQ515">
        <f>(Table2[[#This Row],[Sharpe Ratio]]-AVERAGE(Table2[Sharpe Ratio]))/_xlfn.STDEV.P(Table2[Sharpe Ratio])</f>
        <v>-0.48680333442641865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-23.814223399803929</v>
      </c>
      <c r="AS515">
        <f>_xlfn.RANK.AVG(Table2[[#This Row],[1Y Return vs Nifty Z-Score]],Table2[1Y Return vs Nifty Z-Score])</f>
        <v>522</v>
      </c>
      <c r="AT515">
        <f>_xlfn.RANK.AVG(Table2[[#This Row],[6M Return vs Nifty Z-Score]],Table2[6M Return vs Nifty Z-Score])</f>
        <v>445</v>
      </c>
      <c r="AU515">
        <f>_xlfn.RANK.AVG(Table2[[#This Row],[Sharpe Ratio Z-Score]],Table2[Sharpe Ratio Z-Score])</f>
        <v>471</v>
      </c>
      <c r="AV515">
        <f>(Table2[[#This Row],[Rank 1Y]]+Table2[[#This Row],[Rank 6M]]+Table2[[#This Row],[Rank Sharpe]])/3</f>
        <v>479.33333333333331</v>
      </c>
    </row>
    <row r="516" spans="1:48" x14ac:dyDescent="0.3">
      <c r="A516" t="s">
        <v>79</v>
      </c>
      <c r="B516" t="s">
        <v>80</v>
      </c>
      <c r="C516" t="s">
        <v>3139</v>
      </c>
      <c r="D516" t="s">
        <v>81</v>
      </c>
      <c r="E516">
        <v>327813.599498</v>
      </c>
      <c r="F516">
        <v>3695.5</v>
      </c>
      <c r="G516">
        <v>-9.5088854403218495</v>
      </c>
      <c r="H516">
        <f>(Table2[[#This Row],[1Y Return vs Nifty]]-AVERAGE(Table2[1Y Return vs Nifty]))/_xlfn.STDEV.P(Table2[1Y Return vs Nifty])</f>
        <v>-0.5812226712532973</v>
      </c>
      <c r="I516">
        <v>5.7423907676568202</v>
      </c>
      <c r="J516">
        <f>(Table2[[#This Row],[1M Return vs Nifty]]-AVERAGE(Table2[1M Return vs Nifty]))/_xlfn.STDEV.P(Table2[1M Return vs Nifty])</f>
        <v>0.33150630677200088</v>
      </c>
      <c r="K516">
        <v>-13.6058764139748</v>
      </c>
      <c r="L516">
        <f>(Table2[[#This Row],[6M Return vs Nifty]]-AVERAGE(Table2[6M Return vs Nifty]))/_xlfn.STDEV.P(Table2[6M Return vs Nifty])</f>
        <v>-0.8611269451572714</v>
      </c>
      <c r="M516">
        <v>6.38966522038886</v>
      </c>
      <c r="N516">
        <f>(Table2[[#This Row],[1W Return vs Nifty]]-AVERAGE(Table2[1W Return vs Nifty]))/_xlfn.STDEV.P(Table2[1W Return vs Nifty])</f>
        <v>0.72907296689513312</v>
      </c>
      <c r="O516">
        <v>3552.61</v>
      </c>
      <c r="P516">
        <v>3475.3846692147499</v>
      </c>
      <c r="Q516">
        <v>3416.3528169414299</v>
      </c>
      <c r="R516">
        <v>70.515483523479801</v>
      </c>
      <c r="S516" s="1">
        <f>(Table2[[#This Row],[Close Price]]-Table2[[#This Row],[20D EMA]])/Table2[[#This Row],[20D EMA]]</f>
        <v>4.022113319503122E-2</v>
      </c>
      <c r="T516" s="1">
        <f>(Table2[[#This Row],[Close Price]]-Table2[[#This Row],[50D EMA]])/Table2[[#This Row],[50D EMA]]</f>
        <v>6.333553023210646E-2</v>
      </c>
      <c r="U516" s="1">
        <f>(Table2[[#This Row],[Close Price]]-Table2[[#This Row],[200D EMA]])/Table2[[#This Row],[200D EMA]]</f>
        <v>8.1709120227366677E-2</v>
      </c>
      <c r="V516">
        <v>0.83719188667107003</v>
      </c>
      <c r="W516">
        <v>3665</v>
      </c>
      <c r="X516">
        <v>3742</v>
      </c>
      <c r="Y516">
        <v>3552</v>
      </c>
      <c r="Z516">
        <v>3753.95</v>
      </c>
      <c r="AA516">
        <v>3552</v>
      </c>
      <c r="AB516">
        <v>3753.95</v>
      </c>
      <c r="AC516" s="1">
        <f>(Table2[[#This Row],[Close Price]]/Table2[[#This Row],[Day Low]])-1</f>
        <v>8.3219645293315381E-3</v>
      </c>
      <c r="AD516" s="1">
        <f>(Table2[[#This Row],[Day High]]/Table2[[#This Row],[Close Price]])-1</f>
        <v>1.2582871059396483E-2</v>
      </c>
      <c r="AE516" s="1">
        <f>(Table2[[#This Row],[Close Price]]/Table2[[#This Row],[Current Week Low]])-1</f>
        <v>4.0399774774774855E-2</v>
      </c>
      <c r="AF516" s="1">
        <f>(Table2[[#This Row],[Current Week High]]/Table2[[#This Row],[Close Price]])-1</f>
        <v>1.5816533621972662E-2</v>
      </c>
      <c r="AG516" s="1">
        <f>(Table2[[#This Row],[Close Price]]/Table2[[#This Row],[Current Month Low]])-1</f>
        <v>4.0399774774774855E-2</v>
      </c>
      <c r="AH516" s="1">
        <f>(Table2[[#This Row],[Current Month High]]/Table2[[#This Row],[Close Price]])-1</f>
        <v>1.5816533621972662E-2</v>
      </c>
      <c r="AI516">
        <v>5.1806250845622897</v>
      </c>
      <c r="AJ516">
        <v>20.939898221327599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-0.02</v>
      </c>
      <c r="AM516" t="s">
        <v>3174</v>
      </c>
      <c r="AN516">
        <v>3.79</v>
      </c>
      <c r="AO516" t="s">
        <v>3176</v>
      </c>
      <c r="AP516">
        <v>7.4025213729096997E-2</v>
      </c>
      <c r="AQ516">
        <f>(Table2[[#This Row],[Sharpe Ratio]]-AVERAGE(Table2[Sharpe Ratio]))/_xlfn.STDEV.P(Table2[Sharpe Ratio])</f>
        <v>0.12663414439924411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-0.25513619834419055</v>
      </c>
      <c r="AS516">
        <f>_xlfn.RANK.AVG(Table2[[#This Row],[1Y Return vs Nifty Z-Score]],Table2[1Y Return vs Nifty Z-Score])</f>
        <v>516</v>
      </c>
      <c r="AT516">
        <f>_xlfn.RANK.AVG(Table2[[#This Row],[6M Return vs Nifty Z-Score]],Table2[6M Return vs Nifty Z-Score])</f>
        <v>608</v>
      </c>
      <c r="AU516">
        <f>_xlfn.RANK.AVG(Table2[[#This Row],[Sharpe Ratio Z-Score]],Table2[Sharpe Ratio Z-Score])</f>
        <v>316</v>
      </c>
      <c r="AV516">
        <f>(Table2[[#This Row],[Rank 1Y]]+Table2[[#This Row],[Rank 6M]]+Table2[[#This Row],[Rank Sharpe]])/3</f>
        <v>480</v>
      </c>
    </row>
    <row r="517" spans="1:48" x14ac:dyDescent="0.3">
      <c r="A517" t="s">
        <v>1022</v>
      </c>
      <c r="B517" t="s">
        <v>1023</v>
      </c>
      <c r="C517" t="s">
        <v>3128</v>
      </c>
      <c r="D517" t="s">
        <v>294</v>
      </c>
      <c r="E517">
        <v>13736.677938119999</v>
      </c>
      <c r="F517">
        <v>996.3</v>
      </c>
      <c r="G517">
        <v>9.2791292153576403</v>
      </c>
      <c r="H517">
        <f>(Table2[[#This Row],[1Y Return vs Nifty]]-AVERAGE(Table2[1Y Return vs Nifty]))/_xlfn.STDEV.P(Table2[1Y Return vs Nifty])</f>
        <v>-0.26307932786870569</v>
      </c>
      <c r="I517">
        <v>4.6793294411825803</v>
      </c>
      <c r="J517">
        <f>(Table2[[#This Row],[1M Return vs Nifty]]-AVERAGE(Table2[1M Return vs Nifty]))/_xlfn.STDEV.P(Table2[1M Return vs Nifty])</f>
        <v>0.23969803171465826</v>
      </c>
      <c r="K517">
        <v>-17.9412472619873</v>
      </c>
      <c r="L517">
        <f>(Table2[[#This Row],[6M Return vs Nifty]]-AVERAGE(Table2[6M Return vs Nifty]))/_xlfn.STDEV.P(Table2[6M Return vs Nifty])</f>
        <v>-1.0021207377826964</v>
      </c>
      <c r="M517">
        <v>0.65274364579001298</v>
      </c>
      <c r="N517">
        <f>(Table2[[#This Row],[1W Return vs Nifty]]-AVERAGE(Table2[1W Return vs Nifty]))/_xlfn.STDEV.P(Table2[1W Return vs Nifty])</f>
        <v>-0.34326970639989968</v>
      </c>
      <c r="O517">
        <v>982.66</v>
      </c>
      <c r="P517">
        <v>989.48667185279203</v>
      </c>
      <c r="Q517">
        <v>932.28173576027302</v>
      </c>
      <c r="R517">
        <v>64.5996728109522</v>
      </c>
      <c r="S517" s="1">
        <f>(Table2[[#This Row],[Close Price]]-Table2[[#This Row],[20D EMA]])/Table2[[#This Row],[20D EMA]]</f>
        <v>1.3880691185150496E-2</v>
      </c>
      <c r="T517" s="1">
        <f>(Table2[[#This Row],[Close Price]]-Table2[[#This Row],[50D EMA]])/Table2[[#This Row],[50D EMA]]</f>
        <v>6.8857199808968813E-3</v>
      </c>
      <c r="U517" s="1">
        <f>(Table2[[#This Row],[Close Price]]-Table2[[#This Row],[200D EMA]])/Table2[[#This Row],[200D EMA]]</f>
        <v>6.8668366851057344E-2</v>
      </c>
      <c r="V517">
        <v>0.64109770365614105</v>
      </c>
      <c r="W517">
        <v>985.6</v>
      </c>
      <c r="X517">
        <v>1024</v>
      </c>
      <c r="Y517">
        <v>975</v>
      </c>
      <c r="Z517">
        <v>1024</v>
      </c>
      <c r="AA517">
        <v>975</v>
      </c>
      <c r="AB517">
        <v>1024</v>
      </c>
      <c r="AC517" s="1">
        <f>(Table2[[#This Row],[Close Price]]/Table2[[#This Row],[Day Low]])-1</f>
        <v>1.0856331168831002E-2</v>
      </c>
      <c r="AD517" s="1">
        <f>(Table2[[#This Row],[Day High]]/Table2[[#This Row],[Close Price]])-1</f>
        <v>2.7802870621298936E-2</v>
      </c>
      <c r="AE517" s="1">
        <f>(Table2[[#This Row],[Close Price]]/Table2[[#This Row],[Current Week Low]])-1</f>
        <v>2.1846153846153848E-2</v>
      </c>
      <c r="AF517" s="1">
        <f>(Table2[[#This Row],[Current Week High]]/Table2[[#This Row],[Close Price]])-1</f>
        <v>2.7802870621298936E-2</v>
      </c>
      <c r="AG517" s="1">
        <f>(Table2[[#This Row],[Close Price]]/Table2[[#This Row],[Current Month Low]])-1</f>
        <v>2.1846153846153848E-2</v>
      </c>
      <c r="AH517" s="1">
        <f>(Table2[[#This Row],[Current Month High]]/Table2[[#This Row],[Close Price]])-1</f>
        <v>2.7802870621298936E-2</v>
      </c>
      <c r="AI517">
        <v>20.345277526849301</v>
      </c>
      <c r="AJ517">
        <v>59.407999999999902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-0.22</v>
      </c>
      <c r="AM517" t="s">
        <v>3174</v>
      </c>
      <c r="AN517">
        <v>1.27</v>
      </c>
      <c r="AO517" t="s">
        <v>3176</v>
      </c>
      <c r="AP517">
        <v>4.0476192142575002E-2</v>
      </c>
      <c r="AQ517">
        <f>(Table2[[#This Row],[Sharpe Ratio]]-AVERAGE(Table2[Sharpe Ratio]))/_xlfn.STDEV.P(Table2[Sharpe Ratio])</f>
        <v>-0.26372340034310471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383</v>
      </c>
      <c r="AT517">
        <f>_xlfn.RANK.AVG(Table2[[#This Row],[6M Return vs Nifty Z-Score]],Table2[6M Return vs Nifty Z-Score])</f>
        <v>644</v>
      </c>
      <c r="AU517">
        <f>_xlfn.RANK.AVG(Table2[[#This Row],[Sharpe Ratio Z-Score]],Table2[Sharpe Ratio Z-Score])</f>
        <v>413</v>
      </c>
      <c r="AV517">
        <f>(Table2[[#This Row],[Rank 1Y]]+Table2[[#This Row],[Rank 6M]]+Table2[[#This Row],[Rank Sharpe]])/3</f>
        <v>480</v>
      </c>
    </row>
    <row r="518" spans="1:48" x14ac:dyDescent="0.3">
      <c r="A518" t="s">
        <v>1100</v>
      </c>
      <c r="B518" t="s">
        <v>1101</v>
      </c>
      <c r="C518" t="s">
        <v>3129</v>
      </c>
      <c r="D518" t="s">
        <v>24</v>
      </c>
      <c r="E518">
        <v>11733.099143264901</v>
      </c>
      <c r="F518">
        <v>106.55</v>
      </c>
      <c r="G518">
        <v>-8.2046606666801303</v>
      </c>
      <c r="H518">
        <f>(Table2[[#This Row],[1Y Return vs Nifty]]-AVERAGE(Table2[1Y Return vs Nifty]))/_xlfn.STDEV.P(Table2[1Y Return vs Nifty])</f>
        <v>-0.55913782420502456</v>
      </c>
      <c r="I518">
        <v>-7.6788240186657797</v>
      </c>
      <c r="J518">
        <f>(Table2[[#This Row],[1M Return vs Nifty]]-AVERAGE(Table2[1M Return vs Nifty]))/_xlfn.STDEV.P(Table2[1M Return vs Nifty])</f>
        <v>-0.82757882596726962</v>
      </c>
      <c r="K518">
        <v>-33.287377053916103</v>
      </c>
      <c r="L518">
        <f>(Table2[[#This Row],[6M Return vs Nifty]]-AVERAGE(Table2[6M Return vs Nifty]))/_xlfn.STDEV.P(Table2[6M Return vs Nifty])</f>
        <v>-1.5012035423086325</v>
      </c>
      <c r="M518">
        <v>-1.5572327074583501</v>
      </c>
      <c r="N518">
        <f>(Table2[[#This Row],[1W Return vs Nifty]]-AVERAGE(Table2[1W Return vs Nifty]))/_xlfn.STDEV.P(Table2[1W Return vs Nifty])</f>
        <v>-0.75635744339356237</v>
      </c>
      <c r="O518">
        <v>109.72</v>
      </c>
      <c r="P518">
        <v>112.449053549704</v>
      </c>
      <c r="Q518">
        <v>115.333619897459</v>
      </c>
      <c r="R518">
        <v>30.825002802878799</v>
      </c>
      <c r="S518" s="1">
        <f>(Table2[[#This Row],[Close Price]]-Table2[[#This Row],[20D EMA]])/Table2[[#This Row],[20D EMA]]</f>
        <v>-2.8891724389354737E-2</v>
      </c>
      <c r="T518" s="1">
        <f>(Table2[[#This Row],[Close Price]]-Table2[[#This Row],[50D EMA]])/Table2[[#This Row],[50D EMA]]</f>
        <v>-5.2459788352923267E-2</v>
      </c>
      <c r="U518" s="1">
        <f>(Table2[[#This Row],[Close Price]]-Table2[[#This Row],[200D EMA]])/Table2[[#This Row],[200D EMA]]</f>
        <v>-7.6158364796564598E-2</v>
      </c>
      <c r="V518">
        <v>0.58562926984305097</v>
      </c>
      <c r="W518">
        <v>106</v>
      </c>
      <c r="X518">
        <v>109.89</v>
      </c>
      <c r="Y518">
        <v>106</v>
      </c>
      <c r="Z518">
        <v>110.6</v>
      </c>
      <c r="AA518">
        <v>106</v>
      </c>
      <c r="AB518">
        <v>110.6</v>
      </c>
      <c r="AC518" s="1">
        <f>(Table2[[#This Row],[Close Price]]/Table2[[#This Row],[Day Low]])-1</f>
        <v>5.188679245283101E-3</v>
      </c>
      <c r="AD518" s="1">
        <f>(Table2[[#This Row],[Day High]]/Table2[[#This Row],[Close Price]])-1</f>
        <v>3.1346785546691791E-2</v>
      </c>
      <c r="AE518" s="1">
        <f>(Table2[[#This Row],[Close Price]]/Table2[[#This Row],[Current Week Low]])-1</f>
        <v>5.188679245283101E-3</v>
      </c>
      <c r="AF518" s="1">
        <f>(Table2[[#This Row],[Current Week High]]/Table2[[#This Row],[Close Price]])-1</f>
        <v>3.8010323791647149E-2</v>
      </c>
      <c r="AG518" s="1">
        <f>(Table2[[#This Row],[Close Price]]/Table2[[#This Row],[Current Month Low]])-1</f>
        <v>5.188679245283101E-3</v>
      </c>
      <c r="AH518" s="1">
        <f>(Table2[[#This Row],[Current Month High]]/Table2[[#This Row],[Close Price]])-1</f>
        <v>3.8010323791647149E-2</v>
      </c>
      <c r="AI518">
        <v>43.125293289535399</v>
      </c>
      <c r="AJ518">
        <v>19.316909294512801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-0.11</v>
      </c>
      <c r="AM518" t="s">
        <v>3174</v>
      </c>
      <c r="AN518">
        <v>-4.16</v>
      </c>
      <c r="AO518" t="s">
        <v>3174</v>
      </c>
      <c r="AP518">
        <v>0.11024514258831</v>
      </c>
      <c r="AQ518">
        <f>(Table2[[#This Row],[Sharpe Ratio]]-AVERAGE(Table2[Sharpe Ratio]))/_xlfn.STDEV.P(Table2[Sharpe Ratio])</f>
        <v>0.54806886385183851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509</v>
      </c>
      <c r="AT518">
        <f>_xlfn.RANK.AVG(Table2[[#This Row],[6M Return vs Nifty Z-Score]],Table2[6M Return vs Nifty Z-Score])</f>
        <v>726</v>
      </c>
      <c r="AU518">
        <f>_xlfn.RANK.AVG(Table2[[#This Row],[Sharpe Ratio Z-Score]],Table2[Sharpe Ratio Z-Score])</f>
        <v>205</v>
      </c>
      <c r="AV518">
        <f>(Table2[[#This Row],[Rank 1Y]]+Table2[[#This Row],[Rank 6M]]+Table2[[#This Row],[Rank Sharpe]])/3</f>
        <v>480</v>
      </c>
    </row>
    <row r="519" spans="1:48" x14ac:dyDescent="0.3">
      <c r="A519" t="s">
        <v>319</v>
      </c>
      <c r="B519" t="s">
        <v>320</v>
      </c>
      <c r="C519" t="s">
        <v>3131</v>
      </c>
      <c r="D519" t="s">
        <v>182</v>
      </c>
      <c r="E519">
        <v>86129.263359674995</v>
      </c>
      <c r="F519">
        <v>665.25</v>
      </c>
      <c r="G519">
        <v>-13.635566328966201</v>
      </c>
      <c r="H519">
        <f>(Table2[[#This Row],[1Y Return vs Nifty]]-AVERAGE(Table2[1Y Return vs Nifty]))/_xlfn.STDEV.P(Table2[1Y Return vs Nifty])</f>
        <v>-0.65110105271377472</v>
      </c>
      <c r="I519">
        <v>-5.0970033544221502</v>
      </c>
      <c r="J519">
        <f>(Table2[[#This Row],[1M Return vs Nifty]]-AVERAGE(Table2[1M Return vs Nifty]))/_xlfn.STDEV.P(Table2[1M Return vs Nifty])</f>
        <v>-0.60460721013607888</v>
      </c>
      <c r="K519">
        <v>20.981796949055902</v>
      </c>
      <c r="L519">
        <f>(Table2[[#This Row],[6M Return vs Nifty]]-AVERAGE(Table2[6M Return vs Nifty]))/_xlfn.STDEV.P(Table2[6M Return vs Nifty])</f>
        <v>0.26372428822192728</v>
      </c>
      <c r="M519">
        <v>-0.77069939522592301</v>
      </c>
      <c r="N519">
        <f>(Table2[[#This Row],[1W Return vs Nifty]]-AVERAGE(Table2[1W Return vs Nifty]))/_xlfn.STDEV.P(Table2[1W Return vs Nifty])</f>
        <v>-0.60933900786023465</v>
      </c>
      <c r="O519">
        <v>658.68</v>
      </c>
      <c r="P519">
        <v>649.56712023867306</v>
      </c>
      <c r="Q519">
        <v>592.25712027073496</v>
      </c>
      <c r="R519">
        <v>56.255326381480501</v>
      </c>
      <c r="S519" s="1">
        <f>(Table2[[#This Row],[Close Price]]-Table2[[#This Row],[20D EMA]])/Table2[[#This Row],[20D EMA]]</f>
        <v>9.9744944434323954E-3</v>
      </c>
      <c r="T519" s="1">
        <f>(Table2[[#This Row],[Close Price]]-Table2[[#This Row],[50D EMA]])/Table2[[#This Row],[50D EMA]]</f>
        <v>2.4143586201783921E-2</v>
      </c>
      <c r="U519" s="1">
        <f>(Table2[[#This Row],[Close Price]]-Table2[[#This Row],[200D EMA]])/Table2[[#This Row],[200D EMA]]</f>
        <v>0.12324525485805597</v>
      </c>
      <c r="V519">
        <v>1.0631869006285299</v>
      </c>
      <c r="W519">
        <v>647.95000000000005</v>
      </c>
      <c r="X519">
        <v>673.95</v>
      </c>
      <c r="Y519">
        <v>633</v>
      </c>
      <c r="Z519">
        <v>673.95</v>
      </c>
      <c r="AA519">
        <v>633</v>
      </c>
      <c r="AB519">
        <v>673.95</v>
      </c>
      <c r="AC519" s="1">
        <f>(Table2[[#This Row],[Close Price]]/Table2[[#This Row],[Day Low]])-1</f>
        <v>2.6699591017825375E-2</v>
      </c>
      <c r="AD519" s="1">
        <f>(Table2[[#This Row],[Day High]]/Table2[[#This Row],[Close Price]])-1</f>
        <v>1.3077790304396819E-2</v>
      </c>
      <c r="AE519" s="1">
        <f>(Table2[[#This Row],[Close Price]]/Table2[[#This Row],[Current Week Low]])-1</f>
        <v>5.0947867298578142E-2</v>
      </c>
      <c r="AF519" s="1">
        <f>(Table2[[#This Row],[Current Week High]]/Table2[[#This Row],[Close Price]])-1</f>
        <v>1.3077790304396819E-2</v>
      </c>
      <c r="AG519" s="1">
        <f>(Table2[[#This Row],[Close Price]]/Table2[[#This Row],[Current Month Low]])-1</f>
        <v>5.0947867298578142E-2</v>
      </c>
      <c r="AH519" s="1">
        <f>(Table2[[#This Row],[Current Month High]]/Table2[[#This Row],[Close Price]])-1</f>
        <v>1.3077790304396819E-2</v>
      </c>
      <c r="AI519">
        <v>4.1413002630589801</v>
      </c>
      <c r="AJ519">
        <v>36.798272671190603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-0.04</v>
      </c>
      <c r="AM519" t="s">
        <v>3174</v>
      </c>
      <c r="AN519">
        <v>-2.0699999999999998</v>
      </c>
      <c r="AO519" t="s">
        <v>3174</v>
      </c>
      <c r="AP519">
        <v>-3.2019316892154003E-2</v>
      </c>
      <c r="AQ519">
        <f>(Table2[[#This Row],[Sharpe Ratio]]-AVERAGE(Table2[Sharpe Ratio]))/_xlfn.STDEV.P(Table2[Sharpe Ratio])</f>
        <v>-1.1072403666623998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-2.7085633491505607</v>
      </c>
      <c r="AS519">
        <f>_xlfn.RANK.AVG(Table2[[#This Row],[1Y Return vs Nifty Z-Score]],Table2[1Y Return vs Nifty Z-Score])</f>
        <v>549</v>
      </c>
      <c r="AT519">
        <f>_xlfn.RANK.AVG(Table2[[#This Row],[6M Return vs Nifty Z-Score]],Table2[6M Return vs Nifty Z-Score])</f>
        <v>248</v>
      </c>
      <c r="AU519">
        <f>_xlfn.RANK.AVG(Table2[[#This Row],[Sharpe Ratio Z-Score]],Table2[Sharpe Ratio Z-Score])</f>
        <v>644</v>
      </c>
      <c r="AV519">
        <f>(Table2[[#This Row],[Rank 1Y]]+Table2[[#This Row],[Rank 6M]]+Table2[[#This Row],[Rank Sharpe]])/3</f>
        <v>480.33333333333331</v>
      </c>
    </row>
    <row r="520" spans="1:48" x14ac:dyDescent="0.3">
      <c r="A520" t="s">
        <v>38</v>
      </c>
      <c r="B520" t="s">
        <v>39</v>
      </c>
      <c r="C520" t="s">
        <v>3129</v>
      </c>
      <c r="D520" t="s">
        <v>40</v>
      </c>
      <c r="E520">
        <v>657104.01115688996</v>
      </c>
      <c r="F520">
        <v>1038.9000000000001</v>
      </c>
      <c r="G520">
        <v>26.504849408427901</v>
      </c>
      <c r="H520">
        <f>(Table2[[#This Row],[1Y Return vs Nifty]]-AVERAGE(Table2[1Y Return vs Nifty]))/_xlfn.STDEV.P(Table2[1Y Return vs Nifty])</f>
        <v>2.8609193503306506E-2</v>
      </c>
      <c r="I520">
        <v>-8.2839953442534995</v>
      </c>
      <c r="J520">
        <f>(Table2[[#This Row],[1M Return vs Nifty]]-AVERAGE(Table2[1M Return vs Nifty]))/_xlfn.STDEV.P(Table2[1M Return vs Nifty])</f>
        <v>-0.87984273034675065</v>
      </c>
      <c r="K520">
        <v>-7.7506950490414797</v>
      </c>
      <c r="L520">
        <f>(Table2[[#This Row],[6M Return vs Nifty]]-AVERAGE(Table2[6M Return vs Nifty]))/_xlfn.STDEV.P(Table2[6M Return vs Nifty])</f>
        <v>-0.67070627387141779</v>
      </c>
      <c r="M520">
        <v>1.2129875147742299</v>
      </c>
      <c r="N520">
        <f>(Table2[[#This Row],[1W Return vs Nifty]]-AVERAGE(Table2[1W Return vs Nifty]))/_xlfn.STDEV.P(Table2[1W Return vs Nifty])</f>
        <v>-0.23854918680560905</v>
      </c>
      <c r="O520">
        <v>1071.27</v>
      </c>
      <c r="P520">
        <v>1068.25997289623</v>
      </c>
      <c r="Q520">
        <v>960.63717554004904</v>
      </c>
      <c r="R520">
        <v>33.473675081382503</v>
      </c>
      <c r="S520" s="1">
        <f>(Table2[[#This Row],[Close Price]]-Table2[[#This Row],[20D EMA]])/Table2[[#This Row],[20D EMA]]</f>
        <v>-3.0216472037861503E-2</v>
      </c>
      <c r="T520" s="1">
        <f>(Table2[[#This Row],[Close Price]]-Table2[[#This Row],[50D EMA]])/Table2[[#This Row],[50D EMA]]</f>
        <v>-2.7483921181311478E-2</v>
      </c>
      <c r="U520" s="1">
        <f>(Table2[[#This Row],[Close Price]]-Table2[[#This Row],[200D EMA]])/Table2[[#This Row],[200D EMA]]</f>
        <v>8.1469702040162476E-2</v>
      </c>
      <c r="V520">
        <v>0.37673287292315999</v>
      </c>
      <c r="W520">
        <v>1035</v>
      </c>
      <c r="X520">
        <v>1072</v>
      </c>
      <c r="Y520">
        <v>1035</v>
      </c>
      <c r="Z520">
        <v>1079.95</v>
      </c>
      <c r="AA520">
        <v>1035</v>
      </c>
      <c r="AB520">
        <v>1079.95</v>
      </c>
      <c r="AC520" s="1">
        <f>(Table2[[#This Row],[Close Price]]/Table2[[#This Row],[Day Low]])-1</f>
        <v>3.7681159420290822E-3</v>
      </c>
      <c r="AD520" s="1">
        <f>(Table2[[#This Row],[Day High]]/Table2[[#This Row],[Close Price]])-1</f>
        <v>3.1860621811531376E-2</v>
      </c>
      <c r="AE520" s="1">
        <f>(Table2[[#This Row],[Close Price]]/Table2[[#This Row],[Current Week Low]])-1</f>
        <v>3.7681159420290822E-3</v>
      </c>
      <c r="AF520" s="1">
        <f>(Table2[[#This Row],[Current Week High]]/Table2[[#This Row],[Close Price]])-1</f>
        <v>3.9512946385600101E-2</v>
      </c>
      <c r="AG520" s="1">
        <f>(Table2[[#This Row],[Close Price]]/Table2[[#This Row],[Current Month Low]])-1</f>
        <v>3.7681159420290822E-3</v>
      </c>
      <c r="AH520" s="1">
        <f>(Table2[[#This Row],[Current Month High]]/Table2[[#This Row],[Close Price]])-1</f>
        <v>3.9512946385600101E-2</v>
      </c>
      <c r="AI520">
        <v>17.624410434112999</v>
      </c>
      <c r="AJ520">
        <v>73.918138444797805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-0.02</v>
      </c>
      <c r="AM520" t="s">
        <v>3174</v>
      </c>
      <c r="AN520">
        <v>-4.17</v>
      </c>
      <c r="AO520" t="s">
        <v>3174</v>
      </c>
      <c r="AP520">
        <v>-1.9087501297182001E-2</v>
      </c>
      <c r="AQ520">
        <f>(Table2[[#This Row],[Sharpe Ratio]]-AVERAGE(Table2[Sharpe Ratio]))/_xlfn.STDEV.P(Table2[Sharpe Ratio])</f>
        <v>-0.95677303420397475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-2.717262031724446</v>
      </c>
      <c r="AS520">
        <f>_xlfn.RANK.AVG(Table2[[#This Row],[1Y Return vs Nifty Z-Score]],Table2[1Y Return vs Nifty Z-Score])</f>
        <v>285</v>
      </c>
      <c r="AT520">
        <f>_xlfn.RANK.AVG(Table2[[#This Row],[6M Return vs Nifty Z-Score]],Table2[6M Return vs Nifty Z-Score])</f>
        <v>543</v>
      </c>
      <c r="AU520">
        <f>_xlfn.RANK.AVG(Table2[[#This Row],[Sharpe Ratio Z-Score]],Table2[Sharpe Ratio Z-Score])</f>
        <v>613</v>
      </c>
      <c r="AV520">
        <f>(Table2[[#This Row],[Rank 1Y]]+Table2[[#This Row],[Rank 6M]]+Table2[[#This Row],[Rank Sharpe]])/3</f>
        <v>480.33333333333331</v>
      </c>
    </row>
    <row r="521" spans="1:48" x14ac:dyDescent="0.3">
      <c r="A521" t="s">
        <v>1918</v>
      </c>
      <c r="B521" t="s">
        <v>1919</v>
      </c>
      <c r="C521" t="s">
        <v>3137</v>
      </c>
      <c r="D521" t="s">
        <v>124</v>
      </c>
      <c r="E521">
        <v>3750.727151776</v>
      </c>
      <c r="F521">
        <v>208.12</v>
      </c>
      <c r="G521">
        <v>-25.425652813114599</v>
      </c>
      <c r="H521">
        <f>(Table2[[#This Row],[1Y Return vs Nifty]]-AVERAGE(Table2[1Y Return vs Nifty]))/_xlfn.STDEV.P(Table2[1Y Return vs Nifty])</f>
        <v>-0.85074628408081399</v>
      </c>
      <c r="I521">
        <v>-16.2042595299976</v>
      </c>
      <c r="J521">
        <f>(Table2[[#This Row],[1M Return vs Nifty]]-AVERAGE(Table2[1M Return vs Nifty]))/_xlfn.STDEV.P(Table2[1M Return vs Nifty])</f>
        <v>-1.5638538732440974</v>
      </c>
      <c r="K521">
        <v>-8.4116797393284894</v>
      </c>
      <c r="L521">
        <f>(Table2[[#This Row],[6M Return vs Nifty]]-AVERAGE(Table2[6M Return vs Nifty]))/_xlfn.STDEV.P(Table2[6M Return vs Nifty])</f>
        <v>-0.69220264445148738</v>
      </c>
      <c r="M521">
        <v>-2.38301858888881</v>
      </c>
      <c r="N521">
        <f>(Table2[[#This Row],[1W Return vs Nifty]]-AVERAGE(Table2[1W Return vs Nifty]))/_xlfn.STDEV.P(Table2[1W Return vs Nifty])</f>
        <v>-0.91071295063689683</v>
      </c>
      <c r="O521">
        <v>221.21</v>
      </c>
      <c r="P521">
        <v>226.84123499098499</v>
      </c>
      <c r="Q521">
        <v>214.24287360740001</v>
      </c>
      <c r="R521">
        <v>22.430703886692001</v>
      </c>
      <c r="S521" s="1">
        <f>(Table2[[#This Row],[Close Price]]-Table2[[#This Row],[20D EMA]])/Table2[[#This Row],[20D EMA]]</f>
        <v>-5.9174540029835916E-2</v>
      </c>
      <c r="T521" s="1">
        <f>(Table2[[#This Row],[Close Price]]-Table2[[#This Row],[50D EMA]])/Table2[[#This Row],[50D EMA]]</f>
        <v>-8.2530122848824161E-2</v>
      </c>
      <c r="U521" s="1">
        <f>(Table2[[#This Row],[Close Price]]-Table2[[#This Row],[200D EMA]])/Table2[[#This Row],[200D EMA]]</f>
        <v>-2.8579123796762421E-2</v>
      </c>
      <c r="V521">
        <v>0.41936041558530301</v>
      </c>
      <c r="W521">
        <v>205.79</v>
      </c>
      <c r="X521">
        <v>211.35</v>
      </c>
      <c r="Y521">
        <v>205.25</v>
      </c>
      <c r="Z521">
        <v>218.97</v>
      </c>
      <c r="AA521">
        <v>205.25</v>
      </c>
      <c r="AB521">
        <v>218.97</v>
      </c>
      <c r="AC521" s="1">
        <f>(Table2[[#This Row],[Close Price]]/Table2[[#This Row],[Day Low]])-1</f>
        <v>1.1322221682297462E-2</v>
      </c>
      <c r="AD521" s="1">
        <f>(Table2[[#This Row],[Day High]]/Table2[[#This Row],[Close Price]])-1</f>
        <v>1.551989236978657E-2</v>
      </c>
      <c r="AE521" s="1">
        <f>(Table2[[#This Row],[Close Price]]/Table2[[#This Row],[Current Week Low]])-1</f>
        <v>1.3982947624847863E-2</v>
      </c>
      <c r="AF521" s="1">
        <f>(Table2[[#This Row],[Current Week High]]/Table2[[#This Row],[Close Price]])-1</f>
        <v>5.2133384585815845E-2</v>
      </c>
      <c r="AG521" s="1">
        <f>(Table2[[#This Row],[Close Price]]/Table2[[#This Row],[Current Month Low]])-1</f>
        <v>1.3982947624847863E-2</v>
      </c>
      <c r="AH521" s="1">
        <f>(Table2[[#This Row],[Current Month High]]/Table2[[#This Row],[Close Price]])-1</f>
        <v>5.2133384585815845E-2</v>
      </c>
      <c r="AI521">
        <v>32.111281952719501</v>
      </c>
      <c r="AJ521">
        <v>30.851933354291099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0.04</v>
      </c>
      <c r="AM521" t="s">
        <v>3176</v>
      </c>
      <c r="AN521">
        <v>-5.93</v>
      </c>
      <c r="AO521" t="s">
        <v>3174</v>
      </c>
      <c r="AP521">
        <v>8.2780195954920005E-2</v>
      </c>
      <c r="AQ521">
        <f>(Table2[[#This Row],[Sharpe Ratio]]-AVERAGE(Table2[Sharpe Ratio]))/_xlfn.STDEV.P(Table2[Sharpe Ratio])</f>
        <v>0.22850219313268769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614</v>
      </c>
      <c r="AT521">
        <f>_xlfn.RANK.AVG(Table2[[#This Row],[6M Return vs Nifty Z-Score]],Table2[6M Return vs Nifty Z-Score])</f>
        <v>549</v>
      </c>
      <c r="AU521">
        <f>_xlfn.RANK.AVG(Table2[[#This Row],[Sharpe Ratio Z-Score]],Table2[Sharpe Ratio Z-Score])</f>
        <v>279</v>
      </c>
      <c r="AV521">
        <f>(Table2[[#This Row],[Rank 1Y]]+Table2[[#This Row],[Rank 6M]]+Table2[[#This Row],[Rank Sharpe]])/3</f>
        <v>480.66666666666669</v>
      </c>
    </row>
    <row r="522" spans="1:48" x14ac:dyDescent="0.3">
      <c r="A522" t="s">
        <v>1757</v>
      </c>
      <c r="B522" t="s">
        <v>1758</v>
      </c>
      <c r="C522" t="s">
        <v>3132</v>
      </c>
      <c r="D522" t="s">
        <v>46</v>
      </c>
      <c r="E522">
        <v>4604.7358264080003</v>
      </c>
      <c r="F522">
        <v>57.04</v>
      </c>
      <c r="G522">
        <v>-25.947853928136698</v>
      </c>
      <c r="H522">
        <f>(Table2[[#This Row],[1Y Return vs Nifty]]-AVERAGE(Table2[1Y Return vs Nifty]))/_xlfn.STDEV.P(Table2[1Y Return vs Nifty])</f>
        <v>-0.8595888793042572</v>
      </c>
      <c r="I522">
        <v>0.65693495367183097</v>
      </c>
      <c r="J522">
        <f>(Table2[[#This Row],[1M Return vs Nifty]]-AVERAGE(Table2[1M Return vs Nifty]))/_xlfn.STDEV.P(Table2[1M Return vs Nifty])</f>
        <v>-0.10768465477936899</v>
      </c>
      <c r="K522">
        <v>-20.256913461781402</v>
      </c>
      <c r="L522">
        <f>(Table2[[#This Row],[6M Return vs Nifty]]-AVERAGE(Table2[6M Return vs Nifty]))/_xlfn.STDEV.P(Table2[6M Return vs Nifty])</f>
        <v>-1.077430226038621</v>
      </c>
      <c r="M522">
        <v>7.1205061558165799</v>
      </c>
      <c r="N522">
        <f>(Table2[[#This Row],[1W Return vs Nifty]]-AVERAGE(Table2[1W Return vs Nifty]))/_xlfn.STDEV.P(Table2[1W Return vs Nifty])</f>
        <v>0.86568140963906315</v>
      </c>
      <c r="O522">
        <v>56.58</v>
      </c>
      <c r="P522">
        <v>57.980682354515302</v>
      </c>
      <c r="Q522">
        <v>57.468564152396702</v>
      </c>
      <c r="R522">
        <v>52.501383975172402</v>
      </c>
      <c r="S522" s="1">
        <f>(Table2[[#This Row],[Close Price]]-Table2[[#This Row],[20D EMA]])/Table2[[#This Row],[20D EMA]]</f>
        <v>8.1300813008130229E-3</v>
      </c>
      <c r="T522" s="1">
        <f>(Table2[[#This Row],[Close Price]]-Table2[[#This Row],[50D EMA]])/Table2[[#This Row],[50D EMA]]</f>
        <v>-1.6224064918098476E-2</v>
      </c>
      <c r="U522" s="1">
        <f>(Table2[[#This Row],[Close Price]]-Table2[[#This Row],[200D EMA]])/Table2[[#This Row],[200D EMA]]</f>
        <v>-7.457366626739184E-3</v>
      </c>
      <c r="V522">
        <v>0.74354776526220401</v>
      </c>
      <c r="W522">
        <v>56.75</v>
      </c>
      <c r="X522">
        <v>58.76</v>
      </c>
      <c r="Y522">
        <v>56.75</v>
      </c>
      <c r="Z522">
        <v>60.7</v>
      </c>
      <c r="AA522">
        <v>56.75</v>
      </c>
      <c r="AB522">
        <v>60.7</v>
      </c>
      <c r="AC522" s="1">
        <f>(Table2[[#This Row],[Close Price]]/Table2[[#This Row],[Day Low]])-1</f>
        <v>5.1101321585902415E-3</v>
      </c>
      <c r="AD522" s="1">
        <f>(Table2[[#This Row],[Day High]]/Table2[[#This Row],[Close Price]])-1</f>
        <v>3.0154277699859788E-2</v>
      </c>
      <c r="AE522" s="1">
        <f>(Table2[[#This Row],[Close Price]]/Table2[[#This Row],[Current Week Low]])-1</f>
        <v>5.1101321585902415E-3</v>
      </c>
      <c r="AF522" s="1">
        <f>(Table2[[#This Row],[Current Week High]]/Table2[[#This Row],[Close Price]])-1</f>
        <v>6.4165497896213175E-2</v>
      </c>
      <c r="AG522" s="1">
        <f>(Table2[[#This Row],[Close Price]]/Table2[[#This Row],[Current Month Low]])-1</f>
        <v>5.1101321585902415E-3</v>
      </c>
      <c r="AH522" s="1">
        <f>(Table2[[#This Row],[Current Month High]]/Table2[[#This Row],[Close Price]])-1</f>
        <v>6.4165497896213175E-2</v>
      </c>
      <c r="AI522">
        <v>38.499298737727898</v>
      </c>
      <c r="AJ522">
        <v>35.648038049940503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-0.23</v>
      </c>
      <c r="AM522" t="s">
        <v>3174</v>
      </c>
      <c r="AN522">
        <v>4.8899999999999997</v>
      </c>
      <c r="AO522" t="s">
        <v>3176</v>
      </c>
      <c r="AP522">
        <v>0.124777344250739</v>
      </c>
      <c r="AQ522">
        <f>(Table2[[#This Row],[Sharpe Ratio]]-AVERAGE(Table2[Sharpe Ratio]))/_xlfn.STDEV.P(Table2[Sharpe Ratio])</f>
        <v>0.71715738841630561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616</v>
      </c>
      <c r="AT522">
        <f>_xlfn.RANK.AVG(Table2[[#This Row],[6M Return vs Nifty Z-Score]],Table2[6M Return vs Nifty Z-Score])</f>
        <v>660</v>
      </c>
      <c r="AU522">
        <f>_xlfn.RANK.AVG(Table2[[#This Row],[Sharpe Ratio Z-Score]],Table2[Sharpe Ratio Z-Score])</f>
        <v>168</v>
      </c>
      <c r="AV522">
        <f>(Table2[[#This Row],[Rank 1Y]]+Table2[[#This Row],[Rank 6M]]+Table2[[#This Row],[Rank Sharpe]])/3</f>
        <v>481.33333333333331</v>
      </c>
    </row>
    <row r="523" spans="1:48" x14ac:dyDescent="0.3">
      <c r="A523" t="s">
        <v>762</v>
      </c>
      <c r="B523" t="s">
        <v>763</v>
      </c>
      <c r="C523" t="s">
        <v>3128</v>
      </c>
      <c r="D523" t="s">
        <v>294</v>
      </c>
      <c r="E523">
        <v>22105.296870949998</v>
      </c>
      <c r="F523">
        <v>2009.3</v>
      </c>
      <c r="G523">
        <v>-17.580504031876899</v>
      </c>
      <c r="H523">
        <f>(Table2[[#This Row],[1Y Return vs Nifty]]-AVERAGE(Table2[1Y Return vs Nifty]))/_xlfn.STDEV.P(Table2[1Y Return vs Nifty])</f>
        <v>-0.7179019198223463</v>
      </c>
      <c r="I523">
        <v>13.6128408026907</v>
      </c>
      <c r="J523">
        <f>(Table2[[#This Row],[1M Return vs Nifty]]-AVERAGE(Table2[1M Return vs Nifty]))/_xlfn.STDEV.P(Table2[1M Return vs Nifty])</f>
        <v>1.01121539188937</v>
      </c>
      <c r="K523">
        <v>-8.5063005116136505</v>
      </c>
      <c r="L523">
        <f>(Table2[[#This Row],[6M Return vs Nifty]]-AVERAGE(Table2[6M Return vs Nifty]))/_xlfn.STDEV.P(Table2[6M Return vs Nifty])</f>
        <v>-0.69527987636850963</v>
      </c>
      <c r="M523">
        <v>1.06678579922346</v>
      </c>
      <c r="N523">
        <f>(Table2[[#This Row],[1W Return vs Nifty]]-AVERAGE(Table2[1W Return vs Nifty]))/_xlfn.STDEV.P(Table2[1W Return vs Nifty])</f>
        <v>-0.26587714247929201</v>
      </c>
      <c r="O523">
        <v>1934.56</v>
      </c>
      <c r="P523">
        <v>1878.25879643444</v>
      </c>
      <c r="Q523">
        <v>1841.6059146662401</v>
      </c>
      <c r="R523">
        <v>68.920387996342299</v>
      </c>
      <c r="S523" s="1">
        <f>(Table2[[#This Row],[Close Price]]-Table2[[#This Row],[20D EMA]])/Table2[[#This Row],[20D EMA]]</f>
        <v>3.8634108014225461E-2</v>
      </c>
      <c r="T523" s="1">
        <f>(Table2[[#This Row],[Close Price]]-Table2[[#This Row],[50D EMA]])/Table2[[#This Row],[50D EMA]]</f>
        <v>6.9767384459649404E-2</v>
      </c>
      <c r="U523" s="1">
        <f>(Table2[[#This Row],[Close Price]]-Table2[[#This Row],[200D EMA]])/Table2[[#This Row],[200D EMA]]</f>
        <v>9.1058615743070948E-2</v>
      </c>
      <c r="V523">
        <v>0.52261548953755999</v>
      </c>
      <c r="W523">
        <v>1990.2</v>
      </c>
      <c r="X523">
        <v>2056.5</v>
      </c>
      <c r="Y523">
        <v>1925</v>
      </c>
      <c r="Z523">
        <v>2056.5</v>
      </c>
      <c r="AA523">
        <v>1925</v>
      </c>
      <c r="AB523">
        <v>2056.5</v>
      </c>
      <c r="AC523" s="1">
        <f>(Table2[[#This Row],[Close Price]]/Table2[[#This Row],[Day Low]])-1</f>
        <v>9.5970254245802966E-3</v>
      </c>
      <c r="AD523" s="1">
        <f>(Table2[[#This Row],[Day High]]/Table2[[#This Row],[Close Price]])-1</f>
        <v>2.349076792912963E-2</v>
      </c>
      <c r="AE523" s="1">
        <f>(Table2[[#This Row],[Close Price]]/Table2[[#This Row],[Current Week Low]])-1</f>
        <v>4.3792207792207716E-2</v>
      </c>
      <c r="AF523" s="1">
        <f>(Table2[[#This Row],[Current Week High]]/Table2[[#This Row],[Close Price]])-1</f>
        <v>2.349076792912963E-2</v>
      </c>
      <c r="AG523" s="1">
        <f>(Table2[[#This Row],[Close Price]]/Table2[[#This Row],[Current Month Low]])-1</f>
        <v>4.3792207792207716E-2</v>
      </c>
      <c r="AH523" s="1">
        <f>(Table2[[#This Row],[Current Month High]]/Table2[[#This Row],[Close Price]])-1</f>
        <v>2.349076792912963E-2</v>
      </c>
      <c r="AI523">
        <v>22.378440252824301</v>
      </c>
      <c r="AJ523">
        <v>30.296349134297301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-0.12</v>
      </c>
      <c r="AM523" t="s">
        <v>3174</v>
      </c>
      <c r="AN523">
        <v>-0.14000000000000001</v>
      </c>
      <c r="AO523" t="s">
        <v>3174</v>
      </c>
      <c r="AP523">
        <v>7.2600159893733002E-2</v>
      </c>
      <c r="AQ523">
        <f>(Table2[[#This Row],[Sharpe Ratio]]-AVERAGE(Table2[Sharpe Ratio]))/_xlfn.STDEV.P(Table2[Sharpe Ratio])</f>
        <v>0.11005301952608725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-0.55779052725469058</v>
      </c>
      <c r="AS523">
        <f>_xlfn.RANK.AVG(Table2[[#This Row],[1Y Return vs Nifty Z-Score]],Table2[1Y Return vs Nifty Z-Score])</f>
        <v>572</v>
      </c>
      <c r="AT523">
        <f>_xlfn.RANK.AVG(Table2[[#This Row],[6M Return vs Nifty Z-Score]],Table2[6M Return vs Nifty Z-Score])</f>
        <v>550</v>
      </c>
      <c r="AU523">
        <f>_xlfn.RANK.AVG(Table2[[#This Row],[Sharpe Ratio Z-Score]],Table2[Sharpe Ratio Z-Score])</f>
        <v>323</v>
      </c>
      <c r="AV523">
        <f>(Table2[[#This Row],[Rank 1Y]]+Table2[[#This Row],[Rank 6M]]+Table2[[#This Row],[Rank Sharpe]])/3</f>
        <v>481.66666666666669</v>
      </c>
    </row>
    <row r="524" spans="1:48" x14ac:dyDescent="0.3">
      <c r="A524" t="s">
        <v>1893</v>
      </c>
      <c r="B524" t="s">
        <v>1894</v>
      </c>
      <c r="C524" t="s">
        <v>3140</v>
      </c>
      <c r="D524" t="s">
        <v>267</v>
      </c>
      <c r="E524">
        <v>3819.6778138499999</v>
      </c>
      <c r="F524">
        <v>1216.75</v>
      </c>
      <c r="G524">
        <v>-25.620083077342102</v>
      </c>
      <c r="H524">
        <f>(Table2[[#This Row],[1Y Return vs Nifty]]-AVERAGE(Table2[1Y Return vs Nifty]))/_xlfn.STDEV.P(Table2[1Y Return vs Nifty])</f>
        <v>-0.85403863271105029</v>
      </c>
      <c r="I524">
        <v>8.6024509334978294</v>
      </c>
      <c r="J524">
        <f>(Table2[[#This Row],[1M Return vs Nifty]]-AVERAGE(Table2[1M Return vs Nifty]))/_xlfn.STDEV.P(Table2[1M Return vs Nifty])</f>
        <v>0.57850728766267689</v>
      </c>
      <c r="K524">
        <v>29.379352947250599</v>
      </c>
      <c r="L524">
        <f>(Table2[[#This Row],[6M Return vs Nifty]]-AVERAGE(Table2[6M Return vs Nifty]))/_xlfn.STDEV.P(Table2[6M Return vs Nifty])</f>
        <v>0.53682739992289019</v>
      </c>
      <c r="M524">
        <v>4.1379612585937</v>
      </c>
      <c r="N524">
        <f>(Table2[[#This Row],[1W Return vs Nifty]]-AVERAGE(Table2[1W Return vs Nifty]))/_xlfn.STDEV.P(Table2[1W Return vs Nifty])</f>
        <v>0.30818552500443963</v>
      </c>
      <c r="O524">
        <v>1225.1099999999999</v>
      </c>
      <c r="P524">
        <v>1147.42474290883</v>
      </c>
      <c r="Q524">
        <v>1059.19344517067</v>
      </c>
      <c r="R524">
        <v>45.114933181942099</v>
      </c>
      <c r="S524" s="1">
        <f>(Table2[[#This Row],[Close Price]]-Table2[[#This Row],[20D EMA]])/Table2[[#This Row],[20D EMA]]</f>
        <v>-6.823877039612688E-3</v>
      </c>
      <c r="T524" s="1">
        <f>(Table2[[#This Row],[Close Price]]-Table2[[#This Row],[50D EMA]])/Table2[[#This Row],[50D EMA]]</f>
        <v>6.0418129833442427E-2</v>
      </c>
      <c r="U524" s="1">
        <f>(Table2[[#This Row],[Close Price]]-Table2[[#This Row],[200D EMA]])/Table2[[#This Row],[200D EMA]]</f>
        <v>0.14875144436335008</v>
      </c>
      <c r="V524">
        <v>0.88733374417031097</v>
      </c>
      <c r="W524">
        <v>1207</v>
      </c>
      <c r="X524">
        <v>1261.95</v>
      </c>
      <c r="Y524">
        <v>1185.05</v>
      </c>
      <c r="Z524">
        <v>1264</v>
      </c>
      <c r="AA524">
        <v>1185.05</v>
      </c>
      <c r="AB524">
        <v>1264</v>
      </c>
      <c r="AC524" s="1">
        <f>(Table2[[#This Row],[Close Price]]/Table2[[#This Row],[Day Low]])-1</f>
        <v>8.0778790389395283E-3</v>
      </c>
      <c r="AD524" s="1">
        <f>(Table2[[#This Row],[Day High]]/Table2[[#This Row],[Close Price]])-1</f>
        <v>3.7148140538319385E-2</v>
      </c>
      <c r="AE524" s="1">
        <f>(Table2[[#This Row],[Close Price]]/Table2[[#This Row],[Current Week Low]])-1</f>
        <v>2.6749926163452953E-2</v>
      </c>
      <c r="AF524" s="1">
        <f>(Table2[[#This Row],[Current Week High]]/Table2[[#This Row],[Close Price]])-1</f>
        <v>3.8832956646805084E-2</v>
      </c>
      <c r="AG524" s="1">
        <f>(Table2[[#This Row],[Close Price]]/Table2[[#This Row],[Current Month Low]])-1</f>
        <v>2.6749926163452953E-2</v>
      </c>
      <c r="AH524" s="1">
        <f>(Table2[[#This Row],[Current Month High]]/Table2[[#This Row],[Close Price]])-1</f>
        <v>3.8832956646805084E-2</v>
      </c>
      <c r="AI524">
        <v>13.005958495993401</v>
      </c>
      <c r="AJ524">
        <v>61.877203485664801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0.25</v>
      </c>
      <c r="AM524" t="s">
        <v>3176</v>
      </c>
      <c r="AN524">
        <v>-6.41</v>
      </c>
      <c r="AO524" t="s">
        <v>3174</v>
      </c>
      <c r="AP524">
        <v>-3.6046409609372998E-2</v>
      </c>
      <c r="AQ524">
        <f>(Table2[[#This Row],[Sharpe Ratio]]-AVERAGE(Table2[Sharpe Ratio]))/_xlfn.STDEV.P(Table2[Sharpe Ratio])</f>
        <v>-1.1540973523866851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-0.58461577250772845</v>
      </c>
      <c r="AS524">
        <f>_xlfn.RANK.AVG(Table2[[#This Row],[1Y Return vs Nifty Z-Score]],Table2[1Y Return vs Nifty Z-Score])</f>
        <v>615</v>
      </c>
      <c r="AT524">
        <f>_xlfn.RANK.AVG(Table2[[#This Row],[6M Return vs Nifty Z-Score]],Table2[6M Return vs Nifty Z-Score])</f>
        <v>181</v>
      </c>
      <c r="AU524">
        <f>_xlfn.RANK.AVG(Table2[[#This Row],[Sharpe Ratio Z-Score]],Table2[Sharpe Ratio Z-Score])</f>
        <v>651</v>
      </c>
      <c r="AV524">
        <f>(Table2[[#This Row],[Rank 1Y]]+Table2[[#This Row],[Rank 6M]]+Table2[[#This Row],[Rank Sharpe]])/3</f>
        <v>482.33333333333331</v>
      </c>
    </row>
    <row r="525" spans="1:48" x14ac:dyDescent="0.3">
      <c r="A525" t="s">
        <v>1014</v>
      </c>
      <c r="B525" t="s">
        <v>1015</v>
      </c>
      <c r="C525" t="s">
        <v>624</v>
      </c>
      <c r="D525" t="s">
        <v>624</v>
      </c>
      <c r="E525">
        <v>13978.709832</v>
      </c>
      <c r="F525">
        <v>483.4</v>
      </c>
      <c r="G525">
        <v>-7.2172229324538799</v>
      </c>
      <c r="H525">
        <f>(Table2[[#This Row],[1Y Return vs Nifty]]-AVERAGE(Table2[1Y Return vs Nifty]))/_xlfn.STDEV.P(Table2[1Y Return vs Nifty])</f>
        <v>-0.54241723142776266</v>
      </c>
      <c r="I525">
        <v>-9.2167177463218799</v>
      </c>
      <c r="J525">
        <f>(Table2[[#This Row],[1M Return vs Nifty]]-AVERAGE(Table2[1M Return vs Nifty]))/_xlfn.STDEV.P(Table2[1M Return vs Nifty])</f>
        <v>-0.96039465403044433</v>
      </c>
      <c r="K525">
        <v>0.65997683699873899</v>
      </c>
      <c r="L525">
        <f>(Table2[[#This Row],[6M Return vs Nifty]]-AVERAGE(Table2[6M Return vs Nifty]))/_xlfn.STDEV.P(Table2[6M Return vs Nifty])</f>
        <v>-0.39717661070904126</v>
      </c>
      <c r="M525">
        <v>-1.79618054728649</v>
      </c>
      <c r="N525">
        <f>(Table2[[#This Row],[1W Return vs Nifty]]-AVERAGE(Table2[1W Return vs Nifty]))/_xlfn.STDEV.P(Table2[1W Return vs Nifty])</f>
        <v>-0.80102146084743486</v>
      </c>
      <c r="O525">
        <v>497.42</v>
      </c>
      <c r="P525">
        <v>499.68927357686903</v>
      </c>
      <c r="Q525">
        <v>456.27417211414502</v>
      </c>
      <c r="R525">
        <v>34.243529070725899</v>
      </c>
      <c r="S525" s="1">
        <f>(Table2[[#This Row],[Close Price]]-Table2[[#This Row],[20D EMA]])/Table2[[#This Row],[20D EMA]]</f>
        <v>-2.8185436854167582E-2</v>
      </c>
      <c r="T525" s="1">
        <f>(Table2[[#This Row],[Close Price]]-Table2[[#This Row],[50D EMA]])/Table2[[#This Row],[50D EMA]]</f>
        <v>-3.2598805774371326E-2</v>
      </c>
      <c r="U525" s="1">
        <f>(Table2[[#This Row],[Close Price]]-Table2[[#This Row],[200D EMA]])/Table2[[#This Row],[200D EMA]]</f>
        <v>5.9450719641148037E-2</v>
      </c>
      <c r="V525">
        <v>1.20963605847265</v>
      </c>
      <c r="W525">
        <v>481.95</v>
      </c>
      <c r="X525">
        <v>500</v>
      </c>
      <c r="Y525">
        <v>481.95</v>
      </c>
      <c r="Z525">
        <v>504</v>
      </c>
      <c r="AA525">
        <v>481.95</v>
      </c>
      <c r="AB525">
        <v>504</v>
      </c>
      <c r="AC525" s="1">
        <f>(Table2[[#This Row],[Close Price]]/Table2[[#This Row],[Day Low]])-1</f>
        <v>3.0086108517479726E-3</v>
      </c>
      <c r="AD525" s="1">
        <f>(Table2[[#This Row],[Day High]]/Table2[[#This Row],[Close Price]])-1</f>
        <v>3.4340091021928032E-2</v>
      </c>
      <c r="AE525" s="1">
        <f>(Table2[[#This Row],[Close Price]]/Table2[[#This Row],[Current Week Low]])-1</f>
        <v>3.0086108517479726E-3</v>
      </c>
      <c r="AF525" s="1">
        <f>(Table2[[#This Row],[Current Week High]]/Table2[[#This Row],[Close Price]])-1</f>
        <v>4.261481175010351E-2</v>
      </c>
      <c r="AG525" s="1">
        <f>(Table2[[#This Row],[Close Price]]/Table2[[#This Row],[Current Month Low]])-1</f>
        <v>3.0086108517479726E-3</v>
      </c>
      <c r="AH525" s="1">
        <f>(Table2[[#This Row],[Current Month High]]/Table2[[#This Row],[Close Price]])-1</f>
        <v>4.261481175010351E-2</v>
      </c>
      <c r="AI525">
        <v>22.465866776996201</v>
      </c>
      <c r="AJ525">
        <v>42.806499261447499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-7.0000000000000007E-2</v>
      </c>
      <c r="AM525" t="s">
        <v>3174</v>
      </c>
      <c r="AN525">
        <v>-0.06</v>
      </c>
      <c r="AO525" t="s">
        <v>3174</v>
      </c>
      <c r="AP525">
        <v>1.0502326870048999E-2</v>
      </c>
      <c r="AQ525">
        <f>(Table2[[#This Row],[Sharpe Ratio]]-AVERAGE(Table2[Sharpe Ratio]))/_xlfn.STDEV.P(Table2[Sharpe Ratio])</f>
        <v>-0.61248243714678241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499</v>
      </c>
      <c r="AT525">
        <f>_xlfn.RANK.AVG(Table2[[#This Row],[6M Return vs Nifty Z-Score]],Table2[6M Return vs Nifty Z-Score])</f>
        <v>455</v>
      </c>
      <c r="AU525">
        <f>_xlfn.RANK.AVG(Table2[[#This Row],[Sharpe Ratio Z-Score]],Table2[Sharpe Ratio Z-Score])</f>
        <v>499</v>
      </c>
      <c r="AV525">
        <f>(Table2[[#This Row],[Rank 1Y]]+Table2[[#This Row],[Rank 6M]]+Table2[[#This Row],[Rank Sharpe]])/3</f>
        <v>484.33333333333331</v>
      </c>
    </row>
    <row r="526" spans="1:48" x14ac:dyDescent="0.3">
      <c r="A526" t="s">
        <v>30</v>
      </c>
      <c r="B526" t="s">
        <v>31</v>
      </c>
      <c r="C526" t="s">
        <v>3128</v>
      </c>
      <c r="D526" t="s">
        <v>21</v>
      </c>
      <c r="E526">
        <v>787725.00142126495</v>
      </c>
      <c r="F526">
        <v>1901.85</v>
      </c>
      <c r="G526">
        <v>1.99992927726433</v>
      </c>
      <c r="H526">
        <f>(Table2[[#This Row],[1Y Return vs Nifty]]-AVERAGE(Table2[1Y Return vs Nifty]))/_xlfn.STDEV.P(Table2[1Y Return vs Nifty])</f>
        <v>-0.3863403029057812</v>
      </c>
      <c r="I526">
        <v>5.9007121458297203</v>
      </c>
      <c r="J526">
        <f>(Table2[[#This Row],[1M Return vs Nifty]]-AVERAGE(Table2[1M Return vs Nifty]))/_xlfn.STDEV.P(Table2[1M Return vs Nifty])</f>
        <v>0.34517928336589393</v>
      </c>
      <c r="K526">
        <v>6.9944262756243498</v>
      </c>
      <c r="L526">
        <f>(Table2[[#This Row],[6M Return vs Nifty]]-AVERAGE(Table2[6M Return vs Nifty]))/_xlfn.STDEV.P(Table2[6M Return vs Nifty])</f>
        <v>-0.19116930894493542</v>
      </c>
      <c r="M526">
        <v>1.1675583523766599</v>
      </c>
      <c r="N526">
        <f>(Table2[[#This Row],[1W Return vs Nifty]]-AVERAGE(Table2[1W Return vs Nifty]))/_xlfn.STDEV.P(Table2[1W Return vs Nifty])</f>
        <v>-0.24704078440154983</v>
      </c>
      <c r="O526">
        <v>1887.67</v>
      </c>
      <c r="P526">
        <v>1796.7842149733799</v>
      </c>
      <c r="Q526">
        <v>1619.24731759064</v>
      </c>
      <c r="R526">
        <v>48.577038008411698</v>
      </c>
      <c r="S526" s="1">
        <f>(Table2[[#This Row],[Close Price]]-Table2[[#This Row],[20D EMA]])/Table2[[#This Row],[20D EMA]]</f>
        <v>7.5119062124205166E-3</v>
      </c>
      <c r="T526" s="1">
        <f>(Table2[[#This Row],[Close Price]]-Table2[[#This Row],[50D EMA]])/Table2[[#This Row],[50D EMA]]</f>
        <v>5.8474347754761749E-2</v>
      </c>
      <c r="U526" s="1">
        <f>(Table2[[#This Row],[Close Price]]-Table2[[#This Row],[200D EMA]])/Table2[[#This Row],[200D EMA]]</f>
        <v>0.17452718886072247</v>
      </c>
      <c r="V526">
        <v>0.77576771471689998</v>
      </c>
      <c r="W526">
        <v>1896.85</v>
      </c>
      <c r="X526">
        <v>1936.5</v>
      </c>
      <c r="Y526">
        <v>1896.85</v>
      </c>
      <c r="Z526">
        <v>1975.75</v>
      </c>
      <c r="AA526">
        <v>1896.85</v>
      </c>
      <c r="AB526">
        <v>1975.75</v>
      </c>
      <c r="AC526" s="1">
        <f>(Table2[[#This Row],[Close Price]]/Table2[[#This Row],[Day Low]])-1</f>
        <v>2.6359490734639834E-3</v>
      </c>
      <c r="AD526" s="1">
        <f>(Table2[[#This Row],[Day High]]/Table2[[#This Row],[Close Price]])-1</f>
        <v>1.8219102452874836E-2</v>
      </c>
      <c r="AE526" s="1">
        <f>(Table2[[#This Row],[Close Price]]/Table2[[#This Row],[Current Week Low]])-1</f>
        <v>2.6359490734639834E-3</v>
      </c>
      <c r="AF526" s="1">
        <f>(Table2[[#This Row],[Current Week High]]/Table2[[#This Row],[Close Price]])-1</f>
        <v>3.8856902489681211E-2</v>
      </c>
      <c r="AG526" s="1">
        <f>(Table2[[#This Row],[Close Price]]/Table2[[#This Row],[Current Month Low]])-1</f>
        <v>2.6359490734639834E-3</v>
      </c>
      <c r="AH526" s="1">
        <f>(Table2[[#This Row],[Current Month High]]/Table2[[#This Row],[Close Price]])-1</f>
        <v>3.8856902489681211E-2</v>
      </c>
      <c r="AI526">
        <v>3.8856902489681202</v>
      </c>
      <c r="AJ526">
        <v>40.705804017312097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0.04</v>
      </c>
      <c r="AM526" t="s">
        <v>3176</v>
      </c>
      <c r="AN526">
        <v>1.56</v>
      </c>
      <c r="AO526" t="s">
        <v>3176</v>
      </c>
      <c r="AP526">
        <v>-3.3837627147801003E-2</v>
      </c>
      <c r="AQ526">
        <f>(Table2[[#This Row],[Sharpe Ratio]]-AVERAGE(Table2[Sharpe Ratio]))/_xlfn.STDEV.P(Table2[Sharpe Ratio])</f>
        <v>-1.1283972020456214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-1.6077683149319939</v>
      </c>
      <c r="AS526">
        <f>_xlfn.RANK.AVG(Table2[[#This Row],[1Y Return vs Nifty Z-Score]],Table2[1Y Return vs Nifty Z-Score])</f>
        <v>425</v>
      </c>
      <c r="AT526">
        <f>_xlfn.RANK.AVG(Table2[[#This Row],[6M Return vs Nifty Z-Score]],Table2[6M Return vs Nifty Z-Score])</f>
        <v>387</v>
      </c>
      <c r="AU526">
        <f>_xlfn.RANK.AVG(Table2[[#This Row],[Sharpe Ratio Z-Score]],Table2[Sharpe Ratio Z-Score])</f>
        <v>648</v>
      </c>
      <c r="AV526">
        <f>(Table2[[#This Row],[Rank 1Y]]+Table2[[#This Row],[Rank 6M]]+Table2[[#This Row],[Rank Sharpe]])/3</f>
        <v>486.66666666666669</v>
      </c>
    </row>
    <row r="527" spans="1:48" x14ac:dyDescent="0.3">
      <c r="A527" t="s">
        <v>499</v>
      </c>
      <c r="B527" t="s">
        <v>500</v>
      </c>
      <c r="C527" t="s">
        <v>3134</v>
      </c>
      <c r="D527" t="s">
        <v>202</v>
      </c>
      <c r="E527">
        <v>42161.50673098</v>
      </c>
      <c r="F527">
        <v>718.9</v>
      </c>
      <c r="G527">
        <v>-1.71002301897931</v>
      </c>
      <c r="H527">
        <f>(Table2[[#This Row],[1Y Return vs Nifty]]-AVERAGE(Table2[1Y Return vs Nifty]))/_xlfn.STDEV.P(Table2[1Y Return vs Nifty])</f>
        <v>-0.44916208844060879</v>
      </c>
      <c r="I527">
        <v>5.7105416050181699</v>
      </c>
      <c r="J527">
        <f>(Table2[[#This Row],[1M Return vs Nifty]]-AVERAGE(Table2[1M Return vs Nifty]))/_xlfn.STDEV.P(Table2[1M Return vs Nifty])</f>
        <v>0.32875574421172687</v>
      </c>
      <c r="K527">
        <v>-5.0626763720761998</v>
      </c>
      <c r="L527">
        <f>(Table2[[#This Row],[6M Return vs Nifty]]-AVERAGE(Table2[6M Return vs Nifty]))/_xlfn.STDEV.P(Table2[6M Return vs Nifty])</f>
        <v>-0.5832872361005067</v>
      </c>
      <c r="M527">
        <v>6.8831780561976803</v>
      </c>
      <c r="N527">
        <f>(Table2[[#This Row],[1W Return vs Nifty]]-AVERAGE(Table2[1W Return vs Nifty]))/_xlfn.STDEV.P(Table2[1W Return vs Nifty])</f>
        <v>0.82132015326069674</v>
      </c>
      <c r="O527">
        <v>700.3</v>
      </c>
      <c r="P527">
        <v>685.32551465037602</v>
      </c>
      <c r="Q527">
        <v>642.218779087901</v>
      </c>
      <c r="R527">
        <v>58.359962356099203</v>
      </c>
      <c r="S527" s="1">
        <f>(Table2[[#This Row],[Close Price]]-Table2[[#This Row],[20D EMA]])/Table2[[#This Row],[20D EMA]]</f>
        <v>2.6560045694702304E-2</v>
      </c>
      <c r="T527" s="1">
        <f>(Table2[[#This Row],[Close Price]]-Table2[[#This Row],[50D EMA]])/Table2[[#This Row],[50D EMA]]</f>
        <v>4.8990566718871149E-2</v>
      </c>
      <c r="U527" s="1">
        <f>(Table2[[#This Row],[Close Price]]-Table2[[#This Row],[200D EMA]])/Table2[[#This Row],[200D EMA]]</f>
        <v>0.11940046508917727</v>
      </c>
      <c r="V527">
        <v>1.53102015194299</v>
      </c>
      <c r="W527">
        <v>716</v>
      </c>
      <c r="X527">
        <v>737.85</v>
      </c>
      <c r="Y527">
        <v>682.5</v>
      </c>
      <c r="Z527">
        <v>752.4</v>
      </c>
      <c r="AA527">
        <v>682.5</v>
      </c>
      <c r="AB527">
        <v>752.4</v>
      </c>
      <c r="AC527" s="1">
        <f>(Table2[[#This Row],[Close Price]]/Table2[[#This Row],[Day Low]])-1</f>
        <v>4.0502793296088857E-3</v>
      </c>
      <c r="AD527" s="1">
        <f>(Table2[[#This Row],[Day High]]/Table2[[#This Row],[Close Price]])-1</f>
        <v>2.6359716233133934E-2</v>
      </c>
      <c r="AE527" s="1">
        <f>(Table2[[#This Row],[Close Price]]/Table2[[#This Row],[Current Week Low]])-1</f>
        <v>5.3333333333333233E-2</v>
      </c>
      <c r="AF527" s="1">
        <f>(Table2[[#This Row],[Current Week High]]/Table2[[#This Row],[Close Price]])-1</f>
        <v>4.6598970649603499E-2</v>
      </c>
      <c r="AG527" s="1">
        <f>(Table2[[#This Row],[Close Price]]/Table2[[#This Row],[Current Month Low]])-1</f>
        <v>5.3333333333333233E-2</v>
      </c>
      <c r="AH527" s="1">
        <f>(Table2[[#This Row],[Current Month High]]/Table2[[#This Row],[Close Price]])-1</f>
        <v>4.6598970649603499E-2</v>
      </c>
      <c r="AI527">
        <v>6.3430240645430498</v>
      </c>
      <c r="AJ527">
        <v>47.285392337635699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0.11</v>
      </c>
      <c r="AM527" t="s">
        <v>3176</v>
      </c>
      <c r="AN527">
        <v>5.42</v>
      </c>
      <c r="AO527" t="s">
        <v>3176</v>
      </c>
      <c r="AP527">
        <v>1.1230461721768999E-2</v>
      </c>
      <c r="AQ527">
        <f>(Table2[[#This Row],[Sharpe Ratio]]-AVERAGE(Table2[Sharpe Ratio]))/_xlfn.STDEV.P(Table2[Sharpe Ratio])</f>
        <v>-0.60401026956878834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-0.48638369663748049</v>
      </c>
      <c r="AS527">
        <f>_xlfn.RANK.AVG(Table2[[#This Row],[1Y Return vs Nifty Z-Score]],Table2[1Y Return vs Nifty Z-Score])</f>
        <v>456</v>
      </c>
      <c r="AT527">
        <f>_xlfn.RANK.AVG(Table2[[#This Row],[6M Return vs Nifty Z-Score]],Table2[6M Return vs Nifty Z-Score])</f>
        <v>510</v>
      </c>
      <c r="AU527">
        <f>_xlfn.RANK.AVG(Table2[[#This Row],[Sharpe Ratio Z-Score]],Table2[Sharpe Ratio Z-Score])</f>
        <v>497</v>
      </c>
      <c r="AV527">
        <f>(Table2[[#This Row],[Rank 1Y]]+Table2[[#This Row],[Rank 6M]]+Table2[[#This Row],[Rank Sharpe]])/3</f>
        <v>487.66666666666669</v>
      </c>
    </row>
    <row r="528" spans="1:48" x14ac:dyDescent="0.3">
      <c r="A528" t="s">
        <v>1324</v>
      </c>
      <c r="B528" t="s">
        <v>1325</v>
      </c>
      <c r="C528" t="s">
        <v>3136</v>
      </c>
      <c r="D528" t="s">
        <v>299</v>
      </c>
      <c r="E528">
        <v>8656.6017429149997</v>
      </c>
      <c r="F528">
        <v>429.45</v>
      </c>
      <c r="G528">
        <v>-21.1054653537484</v>
      </c>
      <c r="H528">
        <f>(Table2[[#This Row],[1Y Return vs Nifty]]-AVERAGE(Table2[1Y Return vs Nifty]))/_xlfn.STDEV.P(Table2[1Y Return vs Nifty])</f>
        <v>-0.77759119518186726</v>
      </c>
      <c r="I528">
        <v>-0.87464258629937297</v>
      </c>
      <c r="J528">
        <f>(Table2[[#This Row],[1M Return vs Nifty]]-AVERAGE(Table2[1M Return vs Nifty]))/_xlfn.STDEV.P(Table2[1M Return vs Nifty])</f>
        <v>-0.23995500321512478</v>
      </c>
      <c r="K528">
        <v>-5.20796357847723</v>
      </c>
      <c r="L528">
        <f>(Table2[[#This Row],[6M Return vs Nifty]]-AVERAGE(Table2[6M Return vs Nifty]))/_xlfn.STDEV.P(Table2[6M Return vs Nifty])</f>
        <v>-0.58801222848721912</v>
      </c>
      <c r="M528">
        <v>6.6913946573155796</v>
      </c>
      <c r="N528">
        <f>(Table2[[#This Row],[1W Return vs Nifty]]-AVERAGE(Table2[1W Return vs Nifty]))/_xlfn.STDEV.P(Table2[1W Return vs Nifty])</f>
        <v>0.78547209085011394</v>
      </c>
      <c r="O528">
        <v>420.28</v>
      </c>
      <c r="P528">
        <v>425.842310067006</v>
      </c>
      <c r="Q528">
        <v>409.80124289804098</v>
      </c>
      <c r="R528">
        <v>63.430171565225898</v>
      </c>
      <c r="S528" s="1">
        <f>(Table2[[#This Row],[Close Price]]-Table2[[#This Row],[20D EMA]])/Table2[[#This Row],[20D EMA]]</f>
        <v>2.1818787475016695E-2</v>
      </c>
      <c r="T528" s="1">
        <f>(Table2[[#This Row],[Close Price]]-Table2[[#This Row],[50D EMA]])/Table2[[#This Row],[50D EMA]]</f>
        <v>8.4718917019455491E-3</v>
      </c>
      <c r="U528" s="1">
        <f>(Table2[[#This Row],[Close Price]]-Table2[[#This Row],[200D EMA]])/Table2[[#This Row],[200D EMA]]</f>
        <v>4.7947041260798809E-2</v>
      </c>
      <c r="V528">
        <v>0.77066874462837498</v>
      </c>
      <c r="W528">
        <v>424.4</v>
      </c>
      <c r="X528">
        <v>443.15</v>
      </c>
      <c r="Y528">
        <v>406.85</v>
      </c>
      <c r="Z528">
        <v>443.15</v>
      </c>
      <c r="AA528">
        <v>406.85</v>
      </c>
      <c r="AB528">
        <v>443.15</v>
      </c>
      <c r="AC528" s="1">
        <f>(Table2[[#This Row],[Close Price]]/Table2[[#This Row],[Day Low]])-1</f>
        <v>1.1899151743638203E-2</v>
      </c>
      <c r="AD528" s="1">
        <f>(Table2[[#This Row],[Day High]]/Table2[[#This Row],[Close Price]])-1</f>
        <v>3.1901269065083282E-2</v>
      </c>
      <c r="AE528" s="1">
        <f>(Table2[[#This Row],[Close Price]]/Table2[[#This Row],[Current Week Low]])-1</f>
        <v>5.5548728032444261E-2</v>
      </c>
      <c r="AF528" s="1">
        <f>(Table2[[#This Row],[Current Week High]]/Table2[[#This Row],[Close Price]])-1</f>
        <v>3.1901269065083282E-2</v>
      </c>
      <c r="AG528" s="1">
        <f>(Table2[[#This Row],[Close Price]]/Table2[[#This Row],[Current Month Low]])-1</f>
        <v>5.5548728032444261E-2</v>
      </c>
      <c r="AH528" s="1">
        <f>(Table2[[#This Row],[Current Month High]]/Table2[[#This Row],[Close Price]])-1</f>
        <v>3.1901269065083282E-2</v>
      </c>
      <c r="AI528">
        <v>17.592269181511199</v>
      </c>
      <c r="AJ528">
        <v>23.4938892882818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-7.0000000000000007E-2</v>
      </c>
      <c r="AM528" t="s">
        <v>3174</v>
      </c>
      <c r="AN528">
        <v>5.65</v>
      </c>
      <c r="AO528" t="s">
        <v>3176</v>
      </c>
      <c r="AP528">
        <v>6.062700808009E-2</v>
      </c>
      <c r="AQ528">
        <f>(Table2[[#This Row],[Sharpe Ratio]]-AVERAGE(Table2[Sharpe Ratio]))/_xlfn.STDEV.P(Table2[Sharpe Ratio])</f>
        <v>-2.9259840395846871E-2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592</v>
      </c>
      <c r="AT528">
        <f>_xlfn.RANK.AVG(Table2[[#This Row],[6M Return vs Nifty Z-Score]],Table2[6M Return vs Nifty Z-Score])</f>
        <v>512</v>
      </c>
      <c r="AU528">
        <f>_xlfn.RANK.AVG(Table2[[#This Row],[Sharpe Ratio Z-Score]],Table2[Sharpe Ratio Z-Score])</f>
        <v>359</v>
      </c>
      <c r="AV528">
        <f>(Table2[[#This Row],[Rank 1Y]]+Table2[[#This Row],[Rank 6M]]+Table2[[#This Row],[Rank Sharpe]])/3</f>
        <v>487.66666666666669</v>
      </c>
    </row>
    <row r="529" spans="1:48" x14ac:dyDescent="0.3">
      <c r="A529" t="s">
        <v>405</v>
      </c>
      <c r="B529" t="s">
        <v>406</v>
      </c>
      <c r="C529" t="s">
        <v>3128</v>
      </c>
      <c r="D529" t="s">
        <v>21</v>
      </c>
      <c r="E529">
        <v>57723.192590699997</v>
      </c>
      <c r="F529">
        <v>3051.5</v>
      </c>
      <c r="G529">
        <v>-3.4696599697081401</v>
      </c>
      <c r="H529">
        <f>(Table2[[#This Row],[1Y Return vs Nifty]]-AVERAGE(Table2[1Y Return vs Nifty]))/_xlfn.STDEV.P(Table2[1Y Return vs Nifty])</f>
        <v>-0.47895857268375414</v>
      </c>
      <c r="I529">
        <v>11.5890819000874</v>
      </c>
      <c r="J529">
        <f>(Table2[[#This Row],[1M Return vs Nifty]]-AVERAGE(Table2[1M Return vs Nifty]))/_xlfn.STDEV.P(Table2[1M Return vs Nifty])</f>
        <v>0.83643919661927346</v>
      </c>
      <c r="K529">
        <v>10.356160787961599</v>
      </c>
      <c r="L529">
        <f>(Table2[[#This Row],[6M Return vs Nifty]]-AVERAGE(Table2[6M Return vs Nifty]))/_xlfn.STDEV.P(Table2[6M Return vs Nifty])</f>
        <v>-8.183986163559985E-2</v>
      </c>
      <c r="M529">
        <v>0.48539472562540298</v>
      </c>
      <c r="N529">
        <f>(Table2[[#This Row],[1W Return vs Nifty]]-AVERAGE(Table2[1W Return vs Nifty]))/_xlfn.STDEV.P(Table2[1W Return vs Nifty])</f>
        <v>-0.3745504875799881</v>
      </c>
      <c r="O529">
        <v>3000.28</v>
      </c>
      <c r="P529">
        <v>2842.9874840976499</v>
      </c>
      <c r="Q529">
        <v>2568.3451209688201</v>
      </c>
      <c r="R529">
        <v>53.513580308223801</v>
      </c>
      <c r="S529" s="1">
        <f>(Table2[[#This Row],[Close Price]]-Table2[[#This Row],[20D EMA]])/Table2[[#This Row],[20D EMA]]</f>
        <v>1.7071739970935976E-2</v>
      </c>
      <c r="T529" s="1">
        <f>(Table2[[#This Row],[Close Price]]-Table2[[#This Row],[50D EMA]])/Table2[[#This Row],[50D EMA]]</f>
        <v>7.3342748453404077E-2</v>
      </c>
      <c r="U529" s="1">
        <f>(Table2[[#This Row],[Close Price]]-Table2[[#This Row],[200D EMA]])/Table2[[#This Row],[200D EMA]]</f>
        <v>0.18811914142166622</v>
      </c>
      <c r="V529">
        <v>0.42832956434894398</v>
      </c>
      <c r="W529">
        <v>3035</v>
      </c>
      <c r="X529">
        <v>3141.95</v>
      </c>
      <c r="Y529">
        <v>3011.25</v>
      </c>
      <c r="Z529">
        <v>3165</v>
      </c>
      <c r="AA529">
        <v>3011.25</v>
      </c>
      <c r="AB529">
        <v>3165</v>
      </c>
      <c r="AC529" s="1">
        <f>(Table2[[#This Row],[Close Price]]/Table2[[#This Row],[Day Low]])-1</f>
        <v>5.4365733113674874E-3</v>
      </c>
      <c r="AD529" s="1">
        <f>(Table2[[#This Row],[Day High]]/Table2[[#This Row],[Close Price]])-1</f>
        <v>2.964116008520401E-2</v>
      </c>
      <c r="AE529" s="1">
        <f>(Table2[[#This Row],[Close Price]]/Table2[[#This Row],[Current Week Low]])-1</f>
        <v>1.3366542133665504E-2</v>
      </c>
      <c r="AF529" s="1">
        <f>(Table2[[#This Row],[Current Week High]]/Table2[[#This Row],[Close Price]])-1</f>
        <v>3.7194822218580947E-2</v>
      </c>
      <c r="AG529" s="1">
        <f>(Table2[[#This Row],[Close Price]]/Table2[[#This Row],[Current Month Low]])-1</f>
        <v>1.3366542133665504E-2</v>
      </c>
      <c r="AH529" s="1">
        <f>(Table2[[#This Row],[Current Month High]]/Table2[[#This Row],[Close Price]])-1</f>
        <v>3.7194822218580947E-2</v>
      </c>
      <c r="AI529">
        <v>3.7194822218580899</v>
      </c>
      <c r="AJ529">
        <v>47.479580493934499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0.05</v>
      </c>
      <c r="AM529" t="s">
        <v>3176</v>
      </c>
      <c r="AN529">
        <v>0.48</v>
      </c>
      <c r="AO529" t="s">
        <v>3176</v>
      </c>
      <c r="AP529">
        <v>-3.2267561789769E-2</v>
      </c>
      <c r="AQ529">
        <f>(Table2[[#This Row],[Sharpe Ratio]]-AVERAGE(Table2[Sharpe Ratio]))/_xlfn.STDEV.P(Table2[Sharpe Ratio])</f>
        <v>-1.1101288046598505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-1.2090385299399191</v>
      </c>
      <c r="AS529">
        <f>_xlfn.RANK.AVG(Table2[[#This Row],[1Y Return vs Nifty Z-Score]],Table2[1Y Return vs Nifty Z-Score])</f>
        <v>467</v>
      </c>
      <c r="AT529">
        <f>_xlfn.RANK.AVG(Table2[[#This Row],[6M Return vs Nifty Z-Score]],Table2[6M Return vs Nifty Z-Score])</f>
        <v>352</v>
      </c>
      <c r="AU529">
        <f>_xlfn.RANK.AVG(Table2[[#This Row],[Sharpe Ratio Z-Score]],Table2[Sharpe Ratio Z-Score])</f>
        <v>645</v>
      </c>
      <c r="AV529">
        <f>(Table2[[#This Row],[Rank 1Y]]+Table2[[#This Row],[Rank 6M]]+Table2[[#This Row],[Rank Sharpe]])/3</f>
        <v>488</v>
      </c>
    </row>
    <row r="530" spans="1:48" x14ac:dyDescent="0.3">
      <c r="A530" t="s">
        <v>122</v>
      </c>
      <c r="B530" t="s">
        <v>123</v>
      </c>
      <c r="C530" t="s">
        <v>3137</v>
      </c>
      <c r="D530" t="s">
        <v>124</v>
      </c>
      <c r="E530">
        <v>227338.17808767999</v>
      </c>
      <c r="F530">
        <v>932.8</v>
      </c>
      <c r="G530">
        <v>-12.2572061996764</v>
      </c>
      <c r="H530">
        <f>(Table2[[#This Row],[1Y Return vs Nifty]]-AVERAGE(Table2[1Y Return vs Nifty]))/_xlfn.STDEV.P(Table2[1Y Return vs Nifty])</f>
        <v>-0.62776084844223312</v>
      </c>
      <c r="I530">
        <v>2.3706243504064002</v>
      </c>
      <c r="J530">
        <f>(Table2[[#This Row],[1M Return vs Nifty]]-AVERAGE(Table2[1M Return vs Nifty]))/_xlfn.STDEV.P(Table2[1M Return vs Nifty])</f>
        <v>4.0313267428998857E-2</v>
      </c>
      <c r="K530">
        <v>4.1681243319031003</v>
      </c>
      <c r="L530">
        <f>(Table2[[#This Row],[6M Return vs Nifty]]-AVERAGE(Table2[6M Return vs Nifty]))/_xlfn.STDEV.P(Table2[6M Return vs Nifty])</f>
        <v>-0.28308555881605146</v>
      </c>
      <c r="M530">
        <v>-0.21016914550920299</v>
      </c>
      <c r="N530">
        <f>(Table2[[#This Row],[1W Return vs Nifty]]-AVERAGE(Table2[1W Return vs Nifty]))/_xlfn.STDEV.P(Table2[1W Return vs Nifty])</f>
        <v>-0.50456495811457636</v>
      </c>
      <c r="O530">
        <v>928.84</v>
      </c>
      <c r="P530">
        <v>919.07910642996103</v>
      </c>
      <c r="Q530">
        <v>870.04752993035595</v>
      </c>
      <c r="R530">
        <v>50.991157199103903</v>
      </c>
      <c r="S530" s="1">
        <f>(Table2[[#This Row],[Close Price]]-Table2[[#This Row],[20D EMA]])/Table2[[#This Row],[20D EMA]]</f>
        <v>4.263382283277984E-3</v>
      </c>
      <c r="T530" s="1">
        <f>(Table2[[#This Row],[Close Price]]-Table2[[#This Row],[50D EMA]])/Table2[[#This Row],[50D EMA]]</f>
        <v>1.4928958208326472E-2</v>
      </c>
      <c r="U530" s="1">
        <f>(Table2[[#This Row],[Close Price]]-Table2[[#This Row],[200D EMA]])/Table2[[#This Row],[200D EMA]]</f>
        <v>7.2125335583295203E-2</v>
      </c>
      <c r="V530">
        <v>0.96478941423015496</v>
      </c>
      <c r="W530">
        <v>911.7</v>
      </c>
      <c r="X530">
        <v>939.4</v>
      </c>
      <c r="Y530">
        <v>911.7</v>
      </c>
      <c r="Z530">
        <v>951.45</v>
      </c>
      <c r="AA530">
        <v>911.7</v>
      </c>
      <c r="AB530">
        <v>951.45</v>
      </c>
      <c r="AC530" s="1">
        <f>(Table2[[#This Row],[Close Price]]/Table2[[#This Row],[Day Low]])-1</f>
        <v>2.3143577931336923E-2</v>
      </c>
      <c r="AD530" s="1">
        <f>(Table2[[#This Row],[Day High]]/Table2[[#This Row],[Close Price]])-1</f>
        <v>7.0754716981131782E-3</v>
      </c>
      <c r="AE530" s="1">
        <f>(Table2[[#This Row],[Close Price]]/Table2[[#This Row],[Current Week Low]])-1</f>
        <v>2.3143577931336923E-2</v>
      </c>
      <c r="AF530" s="1">
        <f>(Table2[[#This Row],[Current Week High]]/Table2[[#This Row],[Close Price]])-1</f>
        <v>1.9993567753001873E-2</v>
      </c>
      <c r="AG530" s="1">
        <f>(Table2[[#This Row],[Close Price]]/Table2[[#This Row],[Current Month Low]])-1</f>
        <v>2.3143577931336923E-2</v>
      </c>
      <c r="AH530" s="1">
        <f>(Table2[[#This Row],[Current Month High]]/Table2[[#This Row],[Close Price]])-1</f>
        <v>1.9993567753001873E-2</v>
      </c>
      <c r="AI530">
        <v>3.8700686106346498</v>
      </c>
      <c r="AJ530">
        <v>29.017980636237802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0.09</v>
      </c>
      <c r="AM530" t="s">
        <v>3176</v>
      </c>
      <c r="AN530">
        <v>0.76</v>
      </c>
      <c r="AO530" t="s">
        <v>3176</v>
      </c>
      <c r="AP530">
        <v>6.5173286582849996E-3</v>
      </c>
      <c r="AQ530">
        <f>(Table2[[#This Row],[Sharpe Ratio]]-AVERAGE(Table2[Sharpe Ratio]))/_xlfn.STDEV.P(Table2[Sharpe Ratio])</f>
        <v>-0.65884963488264081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-2.033947732826503</v>
      </c>
      <c r="AS530">
        <f>_xlfn.RANK.AVG(Table2[[#This Row],[1Y Return vs Nifty Z-Score]],Table2[1Y Return vs Nifty Z-Score])</f>
        <v>536</v>
      </c>
      <c r="AT530">
        <f>_xlfn.RANK.AVG(Table2[[#This Row],[6M Return vs Nifty Z-Score]],Table2[6M Return vs Nifty Z-Score])</f>
        <v>420</v>
      </c>
      <c r="AU530">
        <f>_xlfn.RANK.AVG(Table2[[#This Row],[Sharpe Ratio Z-Score]],Table2[Sharpe Ratio Z-Score])</f>
        <v>512</v>
      </c>
      <c r="AV530">
        <f>(Table2[[#This Row],[Rank 1Y]]+Table2[[#This Row],[Rank 6M]]+Table2[[#This Row],[Rank Sharpe]])/3</f>
        <v>489.33333333333331</v>
      </c>
    </row>
    <row r="531" spans="1:48" x14ac:dyDescent="0.3">
      <c r="A531" t="s">
        <v>1753</v>
      </c>
      <c r="B531" t="s">
        <v>1754</v>
      </c>
      <c r="C531" t="s">
        <v>3140</v>
      </c>
      <c r="D531" t="s">
        <v>124</v>
      </c>
      <c r="E531">
        <v>4627.1604075449904</v>
      </c>
      <c r="F531">
        <v>235.43</v>
      </c>
      <c r="G531">
        <v>-16.1947226552224</v>
      </c>
      <c r="H531">
        <f>(Table2[[#This Row],[1Y Return vs Nifty]]-AVERAGE(Table2[1Y Return vs Nifty]))/_xlfn.STDEV.P(Table2[1Y Return vs Nifty])</f>
        <v>-0.69443604924215219</v>
      </c>
      <c r="I531">
        <v>15.7379946049543</v>
      </c>
      <c r="J531">
        <f>(Table2[[#This Row],[1M Return vs Nifty]]-AVERAGE(Table2[1M Return vs Nifty]))/_xlfn.STDEV.P(Table2[1M Return vs Nifty])</f>
        <v>1.1947482699637395</v>
      </c>
      <c r="K531">
        <v>-11.6197887392238</v>
      </c>
      <c r="L531">
        <f>(Table2[[#This Row],[6M Return vs Nifty]]-AVERAGE(Table2[6M Return vs Nifty]))/_xlfn.STDEV.P(Table2[6M Return vs Nifty])</f>
        <v>-0.7965359231739666</v>
      </c>
      <c r="M531">
        <v>4.7991989623419196</v>
      </c>
      <c r="N531">
        <f>(Table2[[#This Row],[1W Return vs Nifty]]-AVERAGE(Table2[1W Return vs Nifty]))/_xlfn.STDEV.P(Table2[1W Return vs Nifty])</f>
        <v>0.43178376453073408</v>
      </c>
      <c r="O531">
        <v>228.8</v>
      </c>
      <c r="P531">
        <v>223.10254639022199</v>
      </c>
      <c r="Q531">
        <v>218.601695680403</v>
      </c>
      <c r="R531">
        <v>56.826836119598902</v>
      </c>
      <c r="S531" s="1">
        <f>(Table2[[#This Row],[Close Price]]-Table2[[#This Row],[20D EMA]])/Table2[[#This Row],[20D EMA]]</f>
        <v>2.8977272727272706E-2</v>
      </c>
      <c r="T531" s="1">
        <f>(Table2[[#This Row],[Close Price]]-Table2[[#This Row],[50D EMA]])/Table2[[#This Row],[50D EMA]]</f>
        <v>5.5254652218161768E-2</v>
      </c>
      <c r="U531" s="1">
        <f>(Table2[[#This Row],[Close Price]]-Table2[[#This Row],[200D EMA]])/Table2[[#This Row],[200D EMA]]</f>
        <v>7.6981581808953994E-2</v>
      </c>
      <c r="V531">
        <v>1.4522969302108599</v>
      </c>
      <c r="W531">
        <v>234.74</v>
      </c>
      <c r="X531">
        <v>243.01</v>
      </c>
      <c r="Y531">
        <v>230.5</v>
      </c>
      <c r="Z531">
        <v>247.4</v>
      </c>
      <c r="AA531">
        <v>230.5</v>
      </c>
      <c r="AB531">
        <v>247.4</v>
      </c>
      <c r="AC531" s="1">
        <f>(Table2[[#This Row],[Close Price]]/Table2[[#This Row],[Day Low]])-1</f>
        <v>2.9394223396097541E-3</v>
      </c>
      <c r="AD531" s="1">
        <f>(Table2[[#This Row],[Day High]]/Table2[[#This Row],[Close Price]])-1</f>
        <v>3.219640657520273E-2</v>
      </c>
      <c r="AE531" s="1">
        <f>(Table2[[#This Row],[Close Price]]/Table2[[#This Row],[Current Week Low]])-1</f>
        <v>2.1388286334056428E-2</v>
      </c>
      <c r="AF531" s="1">
        <f>(Table2[[#This Row],[Current Week High]]/Table2[[#This Row],[Close Price]])-1</f>
        <v>5.0843138087754314E-2</v>
      </c>
      <c r="AG531" s="1">
        <f>(Table2[[#This Row],[Close Price]]/Table2[[#This Row],[Current Month Low]])-1</f>
        <v>2.1388286334056428E-2</v>
      </c>
      <c r="AH531" s="1">
        <f>(Table2[[#This Row],[Current Month High]]/Table2[[#This Row],[Close Price]])-1</f>
        <v>5.0843138087754314E-2</v>
      </c>
      <c r="AI531">
        <v>18.081807756020801</v>
      </c>
      <c r="AJ531">
        <v>41.060515278609898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0.14000000000000001</v>
      </c>
      <c r="AM531" t="s">
        <v>3176</v>
      </c>
      <c r="AN531">
        <v>5.14</v>
      </c>
      <c r="AO531" t="s">
        <v>3176</v>
      </c>
      <c r="AP531">
        <v>7.2961205772425E-2</v>
      </c>
      <c r="AQ531">
        <f>(Table2[[#This Row],[Sharpe Ratio]]-AVERAGE(Table2[Sharpe Ratio]))/_xlfn.STDEV.P(Table2[Sharpe Ratio])</f>
        <v>0.11425394629177786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0.24981400837013268</v>
      </c>
      <c r="AS531">
        <f>_xlfn.RANK.AVG(Table2[[#This Row],[1Y Return vs Nifty Z-Score]],Table2[1Y Return vs Nifty Z-Score])</f>
        <v>566</v>
      </c>
      <c r="AT531">
        <f>_xlfn.RANK.AVG(Table2[[#This Row],[6M Return vs Nifty Z-Score]],Table2[6M Return vs Nifty Z-Score])</f>
        <v>584</v>
      </c>
      <c r="AU531">
        <f>_xlfn.RANK.AVG(Table2[[#This Row],[Sharpe Ratio Z-Score]],Table2[Sharpe Ratio Z-Score])</f>
        <v>321</v>
      </c>
      <c r="AV531">
        <f>(Table2[[#This Row],[Rank 1Y]]+Table2[[#This Row],[Rank 6M]]+Table2[[#This Row],[Rank Sharpe]])/3</f>
        <v>490.33333333333331</v>
      </c>
    </row>
    <row r="532" spans="1:48" x14ac:dyDescent="0.3">
      <c r="A532" t="s">
        <v>300</v>
      </c>
      <c r="B532" t="s">
        <v>301</v>
      </c>
      <c r="C532" t="s">
        <v>3130</v>
      </c>
      <c r="D532" t="s">
        <v>27</v>
      </c>
      <c r="E532">
        <v>93049.255214399993</v>
      </c>
      <c r="F532">
        <v>13.35</v>
      </c>
      <c r="G532">
        <v>-1.37312641109097</v>
      </c>
      <c r="H532">
        <f>(Table2[[#This Row],[1Y Return vs Nifty]]-AVERAGE(Table2[1Y Return vs Nifty]))/_xlfn.STDEV.P(Table2[1Y Return vs Nifty])</f>
        <v>-0.44345731254103682</v>
      </c>
      <c r="I532">
        <v>-7.8947636021558498</v>
      </c>
      <c r="J532">
        <f>(Table2[[#This Row],[1M Return vs Nifty]]-AVERAGE(Table2[1M Return vs Nifty]))/_xlfn.STDEV.P(Table2[1M Return vs Nifty])</f>
        <v>-0.84622783537350599</v>
      </c>
      <c r="K532">
        <v>-15.9006863092738</v>
      </c>
      <c r="L532">
        <f>(Table2[[#This Row],[6M Return vs Nifty]]-AVERAGE(Table2[6M Return vs Nifty]))/_xlfn.STDEV.P(Table2[6M Return vs Nifty])</f>
        <v>-0.93575815015346908</v>
      </c>
      <c r="M532">
        <v>-6.1292876646077703</v>
      </c>
      <c r="N532">
        <f>(Table2[[#This Row],[1W Return vs Nifty]]-AVERAGE(Table2[1W Return vs Nifty]))/_xlfn.STDEV.P(Table2[1W Return vs Nifty])</f>
        <v>-1.6109637982911789</v>
      </c>
      <c r="O532">
        <v>15.42</v>
      </c>
      <c r="P532">
        <v>15.661478271961</v>
      </c>
      <c r="Q532">
        <v>14.3898497356515</v>
      </c>
      <c r="R532">
        <v>19.119633645142802</v>
      </c>
      <c r="S532" s="1">
        <f>(Table2[[#This Row],[Close Price]]-Table2[[#This Row],[20D EMA]])/Table2[[#This Row],[20D EMA]]</f>
        <v>-0.13424124513618679</v>
      </c>
      <c r="T532" s="1">
        <f>(Table2[[#This Row],[Close Price]]-Table2[[#This Row],[50D EMA]])/Table2[[#This Row],[50D EMA]]</f>
        <v>-0.14759004429992267</v>
      </c>
      <c r="U532" s="1">
        <f>(Table2[[#This Row],[Close Price]]-Table2[[#This Row],[200D EMA]])/Table2[[#This Row],[200D EMA]]</f>
        <v>-7.2262723708311299E-2</v>
      </c>
      <c r="V532">
        <v>1.2164898634289101</v>
      </c>
      <c r="W532">
        <v>12.92</v>
      </c>
      <c r="X532">
        <v>14.76</v>
      </c>
      <c r="Y532">
        <v>12.92</v>
      </c>
      <c r="Z532">
        <v>15.58</v>
      </c>
      <c r="AA532">
        <v>12.92</v>
      </c>
      <c r="AB532">
        <v>15.58</v>
      </c>
      <c r="AC532" s="1">
        <f>(Table2[[#This Row],[Close Price]]/Table2[[#This Row],[Day Low]])-1</f>
        <v>3.3281733746129971E-2</v>
      </c>
      <c r="AD532" s="1">
        <f>(Table2[[#This Row],[Day High]]/Table2[[#This Row],[Close Price]])-1</f>
        <v>0.10561797752808988</v>
      </c>
      <c r="AE532" s="1">
        <f>(Table2[[#This Row],[Close Price]]/Table2[[#This Row],[Current Week Low]])-1</f>
        <v>3.3281733746129971E-2</v>
      </c>
      <c r="AF532" s="1">
        <f>(Table2[[#This Row],[Current Week High]]/Table2[[#This Row],[Close Price]])-1</f>
        <v>0.16704119850187271</v>
      </c>
      <c r="AG532" s="1">
        <f>(Table2[[#This Row],[Close Price]]/Table2[[#This Row],[Current Month Low]])-1</f>
        <v>3.3281733746129971E-2</v>
      </c>
      <c r="AH532" s="1">
        <f>(Table2[[#This Row],[Current Month High]]/Table2[[#This Row],[Close Price]])-1</f>
        <v>0.16704119850187271</v>
      </c>
      <c r="AI532">
        <v>43.670411985018703</v>
      </c>
      <c r="AJ532">
        <v>39.790575916230303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-0.26</v>
      </c>
      <c r="AM532" t="s">
        <v>3174</v>
      </c>
      <c r="AN532">
        <v>-16.25</v>
      </c>
      <c r="AO532" t="s">
        <v>3174</v>
      </c>
      <c r="AP532">
        <v>4.5706307134988002E-2</v>
      </c>
      <c r="AQ532">
        <f>(Table2[[#This Row],[Sharpe Ratio]]-AVERAGE(Table2[Sharpe Ratio]))/_xlfn.STDEV.P(Table2[Sharpe Ratio])</f>
        <v>-0.20286872409291304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450</v>
      </c>
      <c r="AT532">
        <f>_xlfn.RANK.AVG(Table2[[#This Row],[6M Return vs Nifty Z-Score]],Table2[6M Return vs Nifty Z-Score])</f>
        <v>627</v>
      </c>
      <c r="AU532">
        <f>_xlfn.RANK.AVG(Table2[[#This Row],[Sharpe Ratio Z-Score]],Table2[Sharpe Ratio Z-Score])</f>
        <v>394</v>
      </c>
      <c r="AV532">
        <f>(Table2[[#This Row],[Rank 1Y]]+Table2[[#This Row],[Rank 6M]]+Table2[[#This Row],[Rank Sharpe]])/3</f>
        <v>490.33333333333331</v>
      </c>
    </row>
    <row r="533" spans="1:48" x14ac:dyDescent="0.3">
      <c r="A533" t="s">
        <v>638</v>
      </c>
      <c r="B533" t="s">
        <v>639</v>
      </c>
      <c r="C533" t="s">
        <v>3133</v>
      </c>
      <c r="D533" t="s">
        <v>274</v>
      </c>
      <c r="E533">
        <v>29834.27140329</v>
      </c>
      <c r="F533">
        <v>1110.95</v>
      </c>
      <c r="G533">
        <v>32.505089134151198</v>
      </c>
      <c r="H533">
        <f>(Table2[[#This Row],[1Y Return vs Nifty]]-AVERAGE(Table2[1Y Return vs Nifty]))/_xlfn.STDEV.P(Table2[1Y Return vs Nifty])</f>
        <v>0.13021313423014622</v>
      </c>
      <c r="I533">
        <v>-5.0991051757115802</v>
      </c>
      <c r="J533">
        <f>(Table2[[#This Row],[1M Return vs Nifty]]-AVERAGE(Table2[1M Return vs Nifty]))/_xlfn.STDEV.P(Table2[1M Return vs Nifty])</f>
        <v>-0.60478872796788763</v>
      </c>
      <c r="K533">
        <v>-22.024343271868101</v>
      </c>
      <c r="L533">
        <f>(Table2[[#This Row],[6M Return vs Nifty]]-AVERAGE(Table2[6M Return vs Nifty]))/_xlfn.STDEV.P(Table2[6M Return vs Nifty])</f>
        <v>-1.1349101143479681</v>
      </c>
      <c r="M533">
        <v>2.77402816763697</v>
      </c>
      <c r="N533">
        <f>(Table2[[#This Row],[1W Return vs Nifty]]-AVERAGE(Table2[1W Return vs Nifty]))/_xlfn.STDEV.P(Table2[1W Return vs Nifty])</f>
        <v>5.3239795324603559E-2</v>
      </c>
      <c r="O533">
        <v>1127.43</v>
      </c>
      <c r="P533">
        <v>1167.52497629357</v>
      </c>
      <c r="Q533">
        <v>1137.20789573859</v>
      </c>
      <c r="R533">
        <v>44.9528456188592</v>
      </c>
      <c r="S533" s="1">
        <f>(Table2[[#This Row],[Close Price]]-Table2[[#This Row],[20D EMA]])/Table2[[#This Row],[20D EMA]]</f>
        <v>-1.4617315487436042E-2</v>
      </c>
      <c r="T533" s="1">
        <f>(Table2[[#This Row],[Close Price]]-Table2[[#This Row],[50D EMA]])/Table2[[#This Row],[50D EMA]]</f>
        <v>-4.8457187162858954E-2</v>
      </c>
      <c r="U533" s="1">
        <f>(Table2[[#This Row],[Close Price]]-Table2[[#This Row],[200D EMA]])/Table2[[#This Row],[200D EMA]]</f>
        <v>-2.3089793728116908E-2</v>
      </c>
      <c r="V533">
        <v>1.51054969882032</v>
      </c>
      <c r="W533">
        <v>1107.0999999999999</v>
      </c>
      <c r="X533">
        <v>1157.95</v>
      </c>
      <c r="Y533">
        <v>1107.0999999999999</v>
      </c>
      <c r="Z533">
        <v>1199</v>
      </c>
      <c r="AA533">
        <v>1107.0999999999999</v>
      </c>
      <c r="AB533">
        <v>1199</v>
      </c>
      <c r="AC533" s="1">
        <f>(Table2[[#This Row],[Close Price]]/Table2[[#This Row],[Day Low]])-1</f>
        <v>3.4775539698312929E-3</v>
      </c>
      <c r="AD533" s="1">
        <f>(Table2[[#This Row],[Day High]]/Table2[[#This Row],[Close Price]])-1</f>
        <v>4.2306134389486383E-2</v>
      </c>
      <c r="AE533" s="1">
        <f>(Table2[[#This Row],[Close Price]]/Table2[[#This Row],[Current Week Low]])-1</f>
        <v>3.4775539698312929E-3</v>
      </c>
      <c r="AF533" s="1">
        <f>(Table2[[#This Row],[Current Week High]]/Table2[[#This Row],[Close Price]])-1</f>
        <v>7.9256492191367656E-2</v>
      </c>
      <c r="AG533" s="1">
        <f>(Table2[[#This Row],[Close Price]]/Table2[[#This Row],[Current Month Low]])-1</f>
        <v>3.4775539698312929E-3</v>
      </c>
      <c r="AH533" s="1">
        <f>(Table2[[#This Row],[Current Month High]]/Table2[[#This Row],[Close Price]])-1</f>
        <v>7.9256492191367656E-2</v>
      </c>
      <c r="AI533">
        <v>36.270759260092703</v>
      </c>
      <c r="AJ533">
        <v>64.585185185185196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-0.3</v>
      </c>
      <c r="AM533" t="s">
        <v>3174</v>
      </c>
      <c r="AN533">
        <v>2.9</v>
      </c>
      <c r="AO533" t="s">
        <v>3176</v>
      </c>
      <c r="AQ533">
        <f>(Table2[[#This Row],[Sharpe Ratio]]-AVERAGE(Table2[Sharpe Ratio]))/_xlfn.STDEV.P(Table2[Sharpe Ratio])</f>
        <v>-0.73468160532523463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256</v>
      </c>
      <c r="AT533">
        <f>_xlfn.RANK.AVG(Table2[[#This Row],[6M Return vs Nifty Z-Score]],Table2[6M Return vs Nifty Z-Score])</f>
        <v>676</v>
      </c>
      <c r="AU533">
        <f>_xlfn.RANK.AVG(Table2[[#This Row],[Sharpe Ratio Z-Score]],Table2[Sharpe Ratio Z-Score])</f>
        <v>544</v>
      </c>
      <c r="AV533">
        <f>(Table2[[#This Row],[Rank 1Y]]+Table2[[#This Row],[Rank 6M]]+Table2[[#This Row],[Rank Sharpe]])/3</f>
        <v>492</v>
      </c>
    </row>
    <row r="534" spans="1:48" x14ac:dyDescent="0.3">
      <c r="A534" t="s">
        <v>1548</v>
      </c>
      <c r="B534" t="s">
        <v>1549</v>
      </c>
      <c r="C534" t="s">
        <v>3129</v>
      </c>
      <c r="D534" t="s">
        <v>24</v>
      </c>
      <c r="E534">
        <v>6540.6661875</v>
      </c>
      <c r="F534">
        <v>25</v>
      </c>
      <c r="G534">
        <v>-12.6146496244451</v>
      </c>
      <c r="H534">
        <f>(Table2[[#This Row],[1Y Return vs Nifty]]-AVERAGE(Table2[1Y Return vs Nifty]))/_xlfn.STDEV.P(Table2[1Y Return vs Nifty])</f>
        <v>-0.63381355003475492</v>
      </c>
      <c r="I534">
        <v>-5.67256210265941</v>
      </c>
      <c r="J534">
        <f>(Table2[[#This Row],[1M Return vs Nifty]]-AVERAGE(Table2[1M Return vs Nifty]))/_xlfn.STDEV.P(Table2[1M Return vs Nifty])</f>
        <v>-0.65431370829745905</v>
      </c>
      <c r="K534">
        <v>-27.936909273930102</v>
      </c>
      <c r="L534">
        <f>(Table2[[#This Row],[6M Return vs Nifty]]-AVERAGE(Table2[6M Return vs Nifty]))/_xlfn.STDEV.P(Table2[6M Return vs Nifty])</f>
        <v>-1.3271970337382752</v>
      </c>
      <c r="M534">
        <v>-0.150549796881491</v>
      </c>
      <c r="N534">
        <f>(Table2[[#This Row],[1W Return vs Nifty]]-AVERAGE(Table2[1W Return vs Nifty]))/_xlfn.STDEV.P(Table2[1W Return vs Nifty])</f>
        <v>-0.49342093760528083</v>
      </c>
      <c r="O534">
        <v>25.57</v>
      </c>
      <c r="P534">
        <v>26.081393769959401</v>
      </c>
      <c r="Q534">
        <v>26.0713287999931</v>
      </c>
      <c r="R534">
        <v>33.530530180190702</v>
      </c>
      <c r="S534" s="1">
        <f>(Table2[[#This Row],[Close Price]]-Table2[[#This Row],[20D EMA]])/Table2[[#This Row],[20D EMA]]</f>
        <v>-2.2291748142354333E-2</v>
      </c>
      <c r="T534" s="1">
        <f>(Table2[[#This Row],[Close Price]]-Table2[[#This Row],[50D EMA]])/Table2[[#This Row],[50D EMA]]</f>
        <v>-4.1462269213731695E-2</v>
      </c>
      <c r="U534" s="1">
        <f>(Table2[[#This Row],[Close Price]]-Table2[[#This Row],[200D EMA]])/Table2[[#This Row],[200D EMA]]</f>
        <v>-4.1092220815127152E-2</v>
      </c>
      <c r="V534">
        <v>0.48078938423039203</v>
      </c>
      <c r="W534">
        <v>24.9</v>
      </c>
      <c r="X534">
        <v>25.33</v>
      </c>
      <c r="Y534">
        <v>24.9</v>
      </c>
      <c r="Z534">
        <v>25.7</v>
      </c>
      <c r="AA534">
        <v>24.9</v>
      </c>
      <c r="AB534">
        <v>25.7</v>
      </c>
      <c r="AC534" s="1">
        <f>(Table2[[#This Row],[Close Price]]/Table2[[#This Row],[Day Low]])-1</f>
        <v>4.0160642570281624E-3</v>
      </c>
      <c r="AD534" s="1">
        <f>(Table2[[#This Row],[Day High]]/Table2[[#This Row],[Close Price]])-1</f>
        <v>1.3199999999999878E-2</v>
      </c>
      <c r="AE534" s="1">
        <f>(Table2[[#This Row],[Close Price]]/Table2[[#This Row],[Current Week Low]])-1</f>
        <v>4.0160642570281624E-3</v>
      </c>
      <c r="AF534" s="1">
        <f>(Table2[[#This Row],[Current Week High]]/Table2[[#This Row],[Close Price]])-1</f>
        <v>2.8000000000000025E-2</v>
      </c>
      <c r="AG534" s="1">
        <f>(Table2[[#This Row],[Close Price]]/Table2[[#This Row],[Current Month Low]])-1</f>
        <v>4.0160642570281624E-3</v>
      </c>
      <c r="AH534" s="1">
        <f>(Table2[[#This Row],[Current Month High]]/Table2[[#This Row],[Close Price]])-1</f>
        <v>2.8000000000000025E-2</v>
      </c>
      <c r="AI534">
        <v>47.526900269541699</v>
      </c>
      <c r="AJ534">
        <v>22.3162947723795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-0.09</v>
      </c>
      <c r="AM534" t="s">
        <v>3174</v>
      </c>
      <c r="AN534">
        <v>-3.74</v>
      </c>
      <c r="AO534" t="s">
        <v>3174</v>
      </c>
      <c r="AP534">
        <v>0.101927391394823</v>
      </c>
      <c r="AQ534">
        <f>(Table2[[#This Row],[Sharpe Ratio]]-AVERAGE(Table2[Sharpe Ratio]))/_xlfn.STDEV.P(Table2[Sharpe Ratio])</f>
        <v>0.4512881894797508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539</v>
      </c>
      <c r="AT534">
        <f>_xlfn.RANK.AVG(Table2[[#This Row],[6M Return vs Nifty Z-Score]],Table2[6M Return vs Nifty Z-Score])</f>
        <v>711</v>
      </c>
      <c r="AU534">
        <f>_xlfn.RANK.AVG(Table2[[#This Row],[Sharpe Ratio Z-Score]],Table2[Sharpe Ratio Z-Score])</f>
        <v>226</v>
      </c>
      <c r="AV534">
        <f>(Table2[[#This Row],[Rank 1Y]]+Table2[[#This Row],[Rank 6M]]+Table2[[#This Row],[Rank Sharpe]])/3</f>
        <v>492</v>
      </c>
    </row>
    <row r="535" spans="1:48" x14ac:dyDescent="0.3">
      <c r="A535" t="s">
        <v>131</v>
      </c>
      <c r="B535" t="s">
        <v>132</v>
      </c>
      <c r="C535" t="s">
        <v>3129</v>
      </c>
      <c r="D535" t="s">
        <v>51</v>
      </c>
      <c r="E535">
        <v>214010.37787277999</v>
      </c>
      <c r="F535">
        <v>336.85</v>
      </c>
      <c r="G535">
        <v>6.4960383500684404</v>
      </c>
      <c r="H535">
        <f>(Table2[[#This Row],[1Y Return vs Nifty]]-AVERAGE(Table2[1Y Return vs Nifty]))/_xlfn.STDEV.P(Table2[1Y Return vs Nifty])</f>
        <v>-0.31020627816404017</v>
      </c>
      <c r="I535">
        <v>4.7113572718933998</v>
      </c>
      <c r="J535">
        <f>(Table2[[#This Row],[1M Return vs Nifty]]-AVERAGE(Table2[1M Return vs Nifty]))/_xlfn.STDEV.P(Table2[1M Return vs Nifty])</f>
        <v>0.24246402443602</v>
      </c>
      <c r="K535">
        <v>-7.3641327461693802</v>
      </c>
      <c r="L535">
        <f>(Table2[[#This Row],[6M Return vs Nifty]]-AVERAGE(Table2[6M Return vs Nifty]))/_xlfn.STDEV.P(Table2[6M Return vs Nifty])</f>
        <v>-0.65813459613525782</v>
      </c>
      <c r="M535">
        <v>6.9871345684669501</v>
      </c>
      <c r="N535">
        <f>(Table2[[#This Row],[1W Return vs Nifty]]-AVERAGE(Table2[1W Return vs Nifty]))/_xlfn.STDEV.P(Table2[1W Return vs Nifty])</f>
        <v>0.84075165547380704</v>
      </c>
      <c r="O535">
        <v>334.03</v>
      </c>
      <c r="P535">
        <v>336.262167953519</v>
      </c>
      <c r="Q535">
        <v>306.320929832253</v>
      </c>
      <c r="R535">
        <v>52.220358174262898</v>
      </c>
      <c r="S535" s="1">
        <f>(Table2[[#This Row],[Close Price]]-Table2[[#This Row],[20D EMA]])/Table2[[#This Row],[20D EMA]]</f>
        <v>8.4423554770531092E-3</v>
      </c>
      <c r="T535" s="1">
        <f>(Table2[[#This Row],[Close Price]]-Table2[[#This Row],[50D EMA]])/Table2[[#This Row],[50D EMA]]</f>
        <v>1.7481361345480916E-3</v>
      </c>
      <c r="U535" s="1">
        <f>(Table2[[#This Row],[Close Price]]-Table2[[#This Row],[200D EMA]])/Table2[[#This Row],[200D EMA]]</f>
        <v>9.9663676864866227E-2</v>
      </c>
      <c r="V535">
        <v>1.62336491842978</v>
      </c>
      <c r="W535">
        <v>336</v>
      </c>
      <c r="X535">
        <v>345.85</v>
      </c>
      <c r="Y535">
        <v>323.14999999999998</v>
      </c>
      <c r="Z535">
        <v>355</v>
      </c>
      <c r="AA535">
        <v>323.14999999999998</v>
      </c>
      <c r="AB535">
        <v>355</v>
      </c>
      <c r="AC535" s="1">
        <f>(Table2[[#This Row],[Close Price]]/Table2[[#This Row],[Day Low]])-1</f>
        <v>2.5297619047619513E-3</v>
      </c>
      <c r="AD535" s="1">
        <f>(Table2[[#This Row],[Day High]]/Table2[[#This Row],[Close Price]])-1</f>
        <v>2.6718123793973536E-2</v>
      </c>
      <c r="AE535" s="1">
        <f>(Table2[[#This Row],[Close Price]]/Table2[[#This Row],[Current Week Low]])-1</f>
        <v>4.2395172520501401E-2</v>
      </c>
      <c r="AF535" s="1">
        <f>(Table2[[#This Row],[Current Week High]]/Table2[[#This Row],[Close Price]])-1</f>
        <v>5.3881549651179972E-2</v>
      </c>
      <c r="AG535" s="1">
        <f>(Table2[[#This Row],[Close Price]]/Table2[[#This Row],[Current Month Low]])-1</f>
        <v>4.2395172520501401E-2</v>
      </c>
      <c r="AH535" s="1">
        <f>(Table2[[#This Row],[Current Month High]]/Table2[[#This Row],[Close Price]])-1</f>
        <v>5.3881549651179972E-2</v>
      </c>
      <c r="AI535">
        <v>17.173816238681901</v>
      </c>
      <c r="AJ535">
        <v>64.920440636474893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-0.08</v>
      </c>
      <c r="AM535" t="s">
        <v>3174</v>
      </c>
      <c r="AN535">
        <v>1.74</v>
      </c>
      <c r="AO535" t="s">
        <v>3176</v>
      </c>
      <c r="AQ535">
        <f>(Table2[[#This Row],[Sharpe Ratio]]-AVERAGE(Table2[Sharpe Ratio]))/_xlfn.STDEV.P(Table2[Sharpe Ratio])</f>
        <v>-0.73468160532523463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398</v>
      </c>
      <c r="AT535">
        <f>_xlfn.RANK.AVG(Table2[[#This Row],[6M Return vs Nifty Z-Score]],Table2[6M Return vs Nifty Z-Score])</f>
        <v>537</v>
      </c>
      <c r="AU535">
        <f>_xlfn.RANK.AVG(Table2[[#This Row],[Sharpe Ratio Z-Score]],Table2[Sharpe Ratio Z-Score])</f>
        <v>544</v>
      </c>
      <c r="AV535">
        <f>(Table2[[#This Row],[Rank 1Y]]+Table2[[#This Row],[Rank 6M]]+Table2[[#This Row],[Rank Sharpe]])/3</f>
        <v>493</v>
      </c>
    </row>
    <row r="536" spans="1:48" x14ac:dyDescent="0.3">
      <c r="A536" t="s">
        <v>1693</v>
      </c>
      <c r="B536" t="s">
        <v>1694</v>
      </c>
      <c r="C536" t="s">
        <v>3143</v>
      </c>
      <c r="D536" t="s">
        <v>267</v>
      </c>
      <c r="E536">
        <v>4972.7696586749998</v>
      </c>
      <c r="F536">
        <v>298.35000000000002</v>
      </c>
      <c r="G536">
        <v>-1.5521742665053799</v>
      </c>
      <c r="H536">
        <f>(Table2[[#This Row],[1Y Return vs Nifty]]-AVERAGE(Table2[1Y Return vs Nifty]))/_xlfn.STDEV.P(Table2[1Y Return vs Nifty])</f>
        <v>-0.446489186019492</v>
      </c>
      <c r="I536">
        <v>-6.9554048851037802</v>
      </c>
      <c r="J536">
        <f>(Table2[[#This Row],[1M Return vs Nifty]]-AVERAGE(Table2[1M Return vs Nifty]))/_xlfn.STDEV.P(Table2[1M Return vs Nifty])</f>
        <v>-0.76510278517658425</v>
      </c>
      <c r="K536">
        <v>5.3951390117359903</v>
      </c>
      <c r="L536">
        <f>(Table2[[#This Row],[6M Return vs Nifty]]-AVERAGE(Table2[6M Return vs Nifty]))/_xlfn.STDEV.P(Table2[6M Return vs Nifty])</f>
        <v>-0.24318090950651863</v>
      </c>
      <c r="M536">
        <v>5.4291018401071698</v>
      </c>
      <c r="N536">
        <f>(Table2[[#This Row],[1W Return vs Nifty]]-AVERAGE(Table2[1W Return vs Nifty]))/_xlfn.STDEV.P(Table2[1W Return vs Nifty])</f>
        <v>0.5495249131721559</v>
      </c>
      <c r="O536">
        <v>291.17</v>
      </c>
      <c r="P536">
        <v>290.007360406771</v>
      </c>
      <c r="Q536">
        <v>271.03631775289603</v>
      </c>
      <c r="R536">
        <v>63.031054136081202</v>
      </c>
      <c r="S536" s="1">
        <f>(Table2[[#This Row],[Close Price]]-Table2[[#This Row],[20D EMA]])/Table2[[#This Row],[20D EMA]]</f>
        <v>2.4659133839337866E-2</v>
      </c>
      <c r="T536" s="1">
        <f>(Table2[[#This Row],[Close Price]]-Table2[[#This Row],[50D EMA]])/Table2[[#This Row],[50D EMA]]</f>
        <v>2.8766992608489125E-2</v>
      </c>
      <c r="U536" s="1">
        <f>(Table2[[#This Row],[Close Price]]-Table2[[#This Row],[200D EMA]])/Table2[[#This Row],[200D EMA]]</f>
        <v>0.10077499013252496</v>
      </c>
      <c r="V536">
        <v>0.34710950483182701</v>
      </c>
      <c r="W536">
        <v>289.05</v>
      </c>
      <c r="X536">
        <v>301.7</v>
      </c>
      <c r="Y536">
        <v>278.64999999999998</v>
      </c>
      <c r="Z536">
        <v>301.7</v>
      </c>
      <c r="AA536">
        <v>278.64999999999998</v>
      </c>
      <c r="AB536">
        <v>301.7</v>
      </c>
      <c r="AC536" s="1">
        <f>(Table2[[#This Row],[Close Price]]/Table2[[#This Row],[Day Low]])-1</f>
        <v>3.2174364296834401E-2</v>
      </c>
      <c r="AD536" s="1">
        <f>(Table2[[#This Row],[Day High]]/Table2[[#This Row],[Close Price]])-1</f>
        <v>1.1228422993128762E-2</v>
      </c>
      <c r="AE536" s="1">
        <f>(Table2[[#This Row],[Close Price]]/Table2[[#This Row],[Current Week Low]])-1</f>
        <v>7.0698008254082456E-2</v>
      </c>
      <c r="AF536" s="1">
        <f>(Table2[[#This Row],[Current Week High]]/Table2[[#This Row],[Close Price]])-1</f>
        <v>1.1228422993128762E-2</v>
      </c>
      <c r="AG536" s="1">
        <f>(Table2[[#This Row],[Close Price]]/Table2[[#This Row],[Current Month Low]])-1</f>
        <v>7.0698008254082456E-2</v>
      </c>
      <c r="AH536" s="1">
        <f>(Table2[[#This Row],[Current Month High]]/Table2[[#This Row],[Close Price]])-1</f>
        <v>1.1228422993128762E-2</v>
      </c>
      <c r="AI536">
        <v>12.6194067370537</v>
      </c>
      <c r="AJ536">
        <v>41.868758915834498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0.04</v>
      </c>
      <c r="AM536" t="s">
        <v>3176</v>
      </c>
      <c r="AN536">
        <v>2.02</v>
      </c>
      <c r="AO536" t="s">
        <v>3176</v>
      </c>
      <c r="AP536">
        <v>-2.6453945335759E-2</v>
      </c>
      <c r="AQ536">
        <f>(Table2[[#This Row],[Sharpe Ratio]]-AVERAGE(Table2[Sharpe Ratio]))/_xlfn.STDEV.P(Table2[Sharpe Ratio])</f>
        <v>-1.0424848336066748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-1.9477328011371138</v>
      </c>
      <c r="AS536">
        <f>_xlfn.RANK.AVG(Table2[[#This Row],[1Y Return vs Nifty Z-Score]],Table2[1Y Return vs Nifty Z-Score])</f>
        <v>453</v>
      </c>
      <c r="AT536">
        <f>_xlfn.RANK.AVG(Table2[[#This Row],[6M Return vs Nifty Z-Score]],Table2[6M Return vs Nifty Z-Score])</f>
        <v>398</v>
      </c>
      <c r="AU536">
        <f>_xlfn.RANK.AVG(Table2[[#This Row],[Sharpe Ratio Z-Score]],Table2[Sharpe Ratio Z-Score])</f>
        <v>628</v>
      </c>
      <c r="AV536">
        <f>(Table2[[#This Row],[Rank 1Y]]+Table2[[#This Row],[Rank 6M]]+Table2[[#This Row],[Rank Sharpe]])/3</f>
        <v>493</v>
      </c>
    </row>
    <row r="537" spans="1:48" x14ac:dyDescent="0.3">
      <c r="A537" t="s">
        <v>1059</v>
      </c>
      <c r="B537" t="s">
        <v>1060</v>
      </c>
      <c r="C537" t="s">
        <v>3139</v>
      </c>
      <c r="D537" t="s">
        <v>353</v>
      </c>
      <c r="E537">
        <v>12687.3412506</v>
      </c>
      <c r="F537">
        <v>915.3</v>
      </c>
      <c r="G537">
        <v>-12.161111140602699</v>
      </c>
      <c r="H537">
        <f>(Table2[[#This Row],[1Y Return vs Nifty]]-AVERAGE(Table2[1Y Return vs Nifty]))/_xlfn.STDEV.P(Table2[1Y Return vs Nifty])</f>
        <v>-0.62613364067511523</v>
      </c>
      <c r="I537">
        <v>-10.321635532081499</v>
      </c>
      <c r="J537">
        <f>(Table2[[#This Row],[1M Return vs Nifty]]-AVERAGE(Table2[1M Return vs Nifty]))/_xlfn.STDEV.P(Table2[1M Return vs Nifty])</f>
        <v>-1.0558177434275613</v>
      </c>
      <c r="K537">
        <v>17.316177990551701</v>
      </c>
      <c r="L537">
        <f>(Table2[[#This Row],[6M Return vs Nifty]]-AVERAGE(Table2[6M Return vs Nifty]))/_xlfn.STDEV.P(Table2[6M Return vs Nifty])</f>
        <v>0.14451199072813808</v>
      </c>
      <c r="M537">
        <v>-1.16486494568218</v>
      </c>
      <c r="N537">
        <f>(Table2[[#This Row],[1W Return vs Nifty]]-AVERAGE(Table2[1W Return vs Nifty]))/_xlfn.STDEV.P(Table2[1W Return vs Nifty])</f>
        <v>-0.68301624653272364</v>
      </c>
      <c r="O537">
        <v>941.2</v>
      </c>
      <c r="P537">
        <v>909.19491773574805</v>
      </c>
      <c r="Q537">
        <v>814.37547424710999</v>
      </c>
      <c r="R537">
        <v>29.334067033410101</v>
      </c>
      <c r="S537" s="1">
        <f>(Table2[[#This Row],[Close Price]]-Table2[[#This Row],[20D EMA]])/Table2[[#This Row],[20D EMA]]</f>
        <v>-2.7518062048448883E-2</v>
      </c>
      <c r="T537" s="1">
        <f>(Table2[[#This Row],[Close Price]]-Table2[[#This Row],[50D EMA]])/Table2[[#This Row],[50D EMA]]</f>
        <v>6.7148222511581503E-3</v>
      </c>
      <c r="U537" s="1">
        <f>(Table2[[#This Row],[Close Price]]-Table2[[#This Row],[200D EMA]])/Table2[[#This Row],[200D EMA]]</f>
        <v>0.12392873919268588</v>
      </c>
      <c r="V537">
        <v>0.40883720299628601</v>
      </c>
      <c r="W537">
        <v>912.8</v>
      </c>
      <c r="X537">
        <v>937.85</v>
      </c>
      <c r="Y537">
        <v>900.05</v>
      </c>
      <c r="Z537">
        <v>964</v>
      </c>
      <c r="AA537">
        <v>900.05</v>
      </c>
      <c r="AB537">
        <v>964</v>
      </c>
      <c r="AC537" s="1">
        <f>(Table2[[#This Row],[Close Price]]/Table2[[#This Row],[Day Low]])-1</f>
        <v>2.7388255915863358E-3</v>
      </c>
      <c r="AD537" s="1">
        <f>(Table2[[#This Row],[Day High]]/Table2[[#This Row],[Close Price]])-1</f>
        <v>2.463673112640663E-2</v>
      </c>
      <c r="AE537" s="1">
        <f>(Table2[[#This Row],[Close Price]]/Table2[[#This Row],[Current Week Low]])-1</f>
        <v>1.6943503138714622E-2</v>
      </c>
      <c r="AF537" s="1">
        <f>(Table2[[#This Row],[Current Week High]]/Table2[[#This Row],[Close Price]])-1</f>
        <v>5.3206598929312898E-2</v>
      </c>
      <c r="AG537" s="1">
        <f>(Table2[[#This Row],[Close Price]]/Table2[[#This Row],[Current Month Low]])-1</f>
        <v>1.6943503138714622E-2</v>
      </c>
      <c r="AH537" s="1">
        <f>(Table2[[#This Row],[Current Month High]]/Table2[[#This Row],[Close Price]])-1</f>
        <v>5.3206598929312898E-2</v>
      </c>
      <c r="AI537">
        <v>11.985141483666499</v>
      </c>
      <c r="AJ537">
        <v>41.435524994205302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0.11</v>
      </c>
      <c r="AM537" t="s">
        <v>3176</v>
      </c>
      <c r="AN537">
        <v>-6.87</v>
      </c>
      <c r="AO537" t="s">
        <v>3174</v>
      </c>
      <c r="AP537">
        <v>-5.1952251541593997E-2</v>
      </c>
      <c r="AQ537">
        <f>(Table2[[#This Row],[Sharpe Ratio]]-AVERAGE(Table2[Sharpe Ratio]))/_xlfn.STDEV.P(Table2[Sharpe Ratio])</f>
        <v>-1.3391687824940859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-3.559624422401348</v>
      </c>
      <c r="AS537">
        <f>_xlfn.RANK.AVG(Table2[[#This Row],[1Y Return vs Nifty Z-Score]],Table2[1Y Return vs Nifty Z-Score])</f>
        <v>535</v>
      </c>
      <c r="AT537">
        <f>_xlfn.RANK.AVG(Table2[[#This Row],[6M Return vs Nifty Z-Score]],Table2[6M Return vs Nifty Z-Score])</f>
        <v>277</v>
      </c>
      <c r="AU537">
        <f>_xlfn.RANK.AVG(Table2[[#This Row],[Sharpe Ratio Z-Score]],Table2[Sharpe Ratio Z-Score])</f>
        <v>669</v>
      </c>
      <c r="AV537">
        <f>(Table2[[#This Row],[Rank 1Y]]+Table2[[#This Row],[Rank 6M]]+Table2[[#This Row],[Rank Sharpe]])/3</f>
        <v>493.66666666666669</v>
      </c>
    </row>
    <row r="538" spans="1:48" x14ac:dyDescent="0.3">
      <c r="A538" t="s">
        <v>1304</v>
      </c>
      <c r="B538" t="s">
        <v>1305</v>
      </c>
      <c r="C538" t="s">
        <v>3133</v>
      </c>
      <c r="D538" t="s">
        <v>274</v>
      </c>
      <c r="E538">
        <v>8800.5993029500005</v>
      </c>
      <c r="F538">
        <v>1342.25</v>
      </c>
      <c r="G538">
        <v>-0.30659062941243598</v>
      </c>
      <c r="H538">
        <f>(Table2[[#This Row],[1Y Return vs Nifty]]-AVERAGE(Table2[1Y Return vs Nifty]))/_xlfn.STDEV.P(Table2[1Y Return vs Nifty])</f>
        <v>-0.4253973277240708</v>
      </c>
      <c r="I538">
        <v>-0.30164818685385703</v>
      </c>
      <c r="J538">
        <f>(Table2[[#This Row],[1M Return vs Nifty]]-AVERAGE(Table2[1M Return vs Nifty]))/_xlfn.STDEV.P(Table2[1M Return vs Nifty])</f>
        <v>-0.19046996776088326</v>
      </c>
      <c r="K538">
        <v>-3.63360701176346</v>
      </c>
      <c r="L538">
        <f>(Table2[[#This Row],[6M Return vs Nifty]]-AVERAGE(Table2[6M Return vs Nifty]))/_xlfn.STDEV.P(Table2[6M Return vs Nifty])</f>
        <v>-0.53681141751450179</v>
      </c>
      <c r="M538">
        <v>1.5539474732847001</v>
      </c>
      <c r="N538">
        <f>(Table2[[#This Row],[1W Return vs Nifty]]-AVERAGE(Table2[1W Return vs Nifty]))/_xlfn.STDEV.P(Table2[1W Return vs Nifty])</f>
        <v>-0.17481711227027824</v>
      </c>
      <c r="O538">
        <v>1335.88</v>
      </c>
      <c r="P538">
        <v>1313.51847491799</v>
      </c>
      <c r="Q538">
        <v>1218.67215773369</v>
      </c>
      <c r="R538">
        <v>51.6915116650325</v>
      </c>
      <c r="S538" s="1">
        <f>(Table2[[#This Row],[Close Price]]-Table2[[#This Row],[20D EMA]])/Table2[[#This Row],[20D EMA]]</f>
        <v>4.7683923705721248E-3</v>
      </c>
      <c r="T538" s="1">
        <f>(Table2[[#This Row],[Close Price]]-Table2[[#This Row],[50D EMA]])/Table2[[#This Row],[50D EMA]]</f>
        <v>2.1873712194115755E-2</v>
      </c>
      <c r="U538" s="1">
        <f>(Table2[[#This Row],[Close Price]]-Table2[[#This Row],[200D EMA]])/Table2[[#This Row],[200D EMA]]</f>
        <v>0.10140368062245891</v>
      </c>
      <c r="V538">
        <v>0.77987633140838397</v>
      </c>
      <c r="W538">
        <v>1331.2</v>
      </c>
      <c r="X538">
        <v>1360.95</v>
      </c>
      <c r="Y538">
        <v>1318.95</v>
      </c>
      <c r="Z538">
        <v>1394.5</v>
      </c>
      <c r="AA538">
        <v>1318.95</v>
      </c>
      <c r="AB538">
        <v>1394.5</v>
      </c>
      <c r="AC538" s="1">
        <f>(Table2[[#This Row],[Close Price]]/Table2[[#This Row],[Day Low]])-1</f>
        <v>8.30078125E-3</v>
      </c>
      <c r="AD538" s="1">
        <f>(Table2[[#This Row],[Day High]]/Table2[[#This Row],[Close Price]])-1</f>
        <v>1.3931830880983487E-2</v>
      </c>
      <c r="AE538" s="1">
        <f>(Table2[[#This Row],[Close Price]]/Table2[[#This Row],[Current Week Low]])-1</f>
        <v>1.7665567307327823E-2</v>
      </c>
      <c r="AF538" s="1">
        <f>(Table2[[#This Row],[Current Week High]]/Table2[[#This Row],[Close Price]])-1</f>
        <v>3.8927174520394958E-2</v>
      </c>
      <c r="AG538" s="1">
        <f>(Table2[[#This Row],[Close Price]]/Table2[[#This Row],[Current Month Low]])-1</f>
        <v>1.7665567307327823E-2</v>
      </c>
      <c r="AH538" s="1">
        <f>(Table2[[#This Row],[Current Month High]]/Table2[[#This Row],[Close Price]])-1</f>
        <v>3.8927174520394958E-2</v>
      </c>
      <c r="AI538">
        <v>23.222201527286199</v>
      </c>
      <c r="AJ538">
        <v>37.398914934998402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-0.08</v>
      </c>
      <c r="AM538" t="s">
        <v>3174</v>
      </c>
      <c r="AN538">
        <v>-0.47</v>
      </c>
      <c r="AO538" t="s">
        <v>3174</v>
      </c>
      <c r="AQ538">
        <f>(Table2[[#This Row],[Sharpe Ratio]]-AVERAGE(Table2[Sharpe Ratio]))/_xlfn.STDEV.P(Table2[Sharpe Ratio])</f>
        <v>-0.73468160532523463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-2.0621774305949687</v>
      </c>
      <c r="AS538">
        <f>_xlfn.RANK.AVG(Table2[[#This Row],[1Y Return vs Nifty Z-Score]],Table2[1Y Return vs Nifty Z-Score])</f>
        <v>443</v>
      </c>
      <c r="AT538">
        <f>_xlfn.RANK.AVG(Table2[[#This Row],[6M Return vs Nifty Z-Score]],Table2[6M Return vs Nifty Z-Score])</f>
        <v>495</v>
      </c>
      <c r="AU538">
        <f>_xlfn.RANK.AVG(Table2[[#This Row],[Sharpe Ratio Z-Score]],Table2[Sharpe Ratio Z-Score])</f>
        <v>544</v>
      </c>
      <c r="AV538">
        <f>(Table2[[#This Row],[Rank 1Y]]+Table2[[#This Row],[Rank 6M]]+Table2[[#This Row],[Rank Sharpe]])/3</f>
        <v>494</v>
      </c>
    </row>
    <row r="539" spans="1:48" x14ac:dyDescent="0.3">
      <c r="A539" t="s">
        <v>399</v>
      </c>
      <c r="B539" t="s">
        <v>400</v>
      </c>
      <c r="C539" t="s">
        <v>3128</v>
      </c>
      <c r="D539" t="s">
        <v>294</v>
      </c>
      <c r="E539">
        <v>59502.390240264998</v>
      </c>
      <c r="F539">
        <v>5622.05</v>
      </c>
      <c r="G539">
        <v>-4.8168322089895703</v>
      </c>
      <c r="H539">
        <f>(Table2[[#This Row],[1Y Return vs Nifty]]-AVERAGE(Table2[1Y Return vs Nifty]))/_xlfn.STDEV.P(Table2[1Y Return vs Nifty])</f>
        <v>-0.50177066263442593</v>
      </c>
      <c r="I539">
        <v>12.5266840946753</v>
      </c>
      <c r="J539">
        <f>(Table2[[#This Row],[1M Return vs Nifty]]-AVERAGE(Table2[1M Return vs Nifty]))/_xlfn.STDEV.P(Table2[1M Return vs Nifty])</f>
        <v>0.91741254973765518</v>
      </c>
      <c r="K539">
        <v>-4.2191479297890799</v>
      </c>
      <c r="L539">
        <f>(Table2[[#This Row],[6M Return vs Nifty]]-AVERAGE(Table2[6M Return vs Nifty]))/_xlfn.STDEV.P(Table2[6M Return vs Nifty])</f>
        <v>-0.55585422553809971</v>
      </c>
      <c r="M539">
        <v>-1.72146310111732</v>
      </c>
      <c r="N539">
        <f>(Table2[[#This Row],[1W Return vs Nifty]]-AVERAGE(Table2[1W Return vs Nifty]))/_xlfn.STDEV.P(Table2[1W Return vs Nifty])</f>
        <v>-0.78705531107094473</v>
      </c>
      <c r="O539">
        <v>5486.39</v>
      </c>
      <c r="P539">
        <v>5254.9686422815903</v>
      </c>
      <c r="Q539">
        <v>4981.2988905743096</v>
      </c>
      <c r="R539">
        <v>57.248180198718202</v>
      </c>
      <c r="S539" s="1">
        <f>(Table2[[#This Row],[Close Price]]-Table2[[#This Row],[20D EMA]])/Table2[[#This Row],[20D EMA]]</f>
        <v>2.472664174438927E-2</v>
      </c>
      <c r="T539" s="1">
        <f>(Table2[[#This Row],[Close Price]]-Table2[[#This Row],[50D EMA]])/Table2[[#This Row],[50D EMA]]</f>
        <v>6.9854148084703194E-2</v>
      </c>
      <c r="U539" s="1">
        <f>(Table2[[#This Row],[Close Price]]-Table2[[#This Row],[200D EMA]])/Table2[[#This Row],[200D EMA]]</f>
        <v>0.12863133160672807</v>
      </c>
      <c r="V539">
        <v>1.00569392631413</v>
      </c>
      <c r="W539">
        <v>5601.2</v>
      </c>
      <c r="X539">
        <v>5783.25</v>
      </c>
      <c r="Y539">
        <v>5601.2</v>
      </c>
      <c r="Z539">
        <v>5837</v>
      </c>
      <c r="AA539">
        <v>5601.2</v>
      </c>
      <c r="AB539">
        <v>5837</v>
      </c>
      <c r="AC539" s="1">
        <f>(Table2[[#This Row],[Close Price]]/Table2[[#This Row],[Day Low]])-1</f>
        <v>3.7224166250089397E-3</v>
      </c>
      <c r="AD539" s="1">
        <f>(Table2[[#This Row],[Day High]]/Table2[[#This Row],[Close Price]])-1</f>
        <v>2.867281507635111E-2</v>
      </c>
      <c r="AE539" s="1">
        <f>(Table2[[#This Row],[Close Price]]/Table2[[#This Row],[Current Week Low]])-1</f>
        <v>3.7224166250089397E-3</v>
      </c>
      <c r="AF539" s="1">
        <f>(Table2[[#This Row],[Current Week High]]/Table2[[#This Row],[Close Price]])-1</f>
        <v>3.823338461948933E-2</v>
      </c>
      <c r="AG539" s="1">
        <f>(Table2[[#This Row],[Close Price]]/Table2[[#This Row],[Current Month Low]])-1</f>
        <v>3.7224166250089397E-3</v>
      </c>
      <c r="AH539" s="1">
        <f>(Table2[[#This Row],[Current Month High]]/Table2[[#This Row],[Close Price]])-1</f>
        <v>3.823338461948933E-2</v>
      </c>
      <c r="AI539">
        <v>6.7226367606122199</v>
      </c>
      <c r="AJ539">
        <v>36.756263682802199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-0.04</v>
      </c>
      <c r="AM539" t="s">
        <v>3174</v>
      </c>
      <c r="AN539">
        <v>3.64</v>
      </c>
      <c r="AO539" t="s">
        <v>3176</v>
      </c>
      <c r="AP539">
        <v>7.2313601912630003E-3</v>
      </c>
      <c r="AQ539">
        <f>(Table2[[#This Row],[Sharpe Ratio]]-AVERAGE(Table2[Sharpe Ratio]))/_xlfn.STDEV.P(Table2[Sharpe Ratio])</f>
        <v>-0.6505415655887844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-1.5778092150945997</v>
      </c>
      <c r="AS539">
        <f>_xlfn.RANK.AVG(Table2[[#This Row],[1Y Return vs Nifty Z-Score]],Table2[1Y Return vs Nifty Z-Score])</f>
        <v>478</v>
      </c>
      <c r="AT539">
        <f>_xlfn.RANK.AVG(Table2[[#This Row],[6M Return vs Nifty Z-Score]],Table2[6M Return vs Nifty Z-Score])</f>
        <v>499</v>
      </c>
      <c r="AU539">
        <f>_xlfn.RANK.AVG(Table2[[#This Row],[Sharpe Ratio Z-Score]],Table2[Sharpe Ratio Z-Score])</f>
        <v>507</v>
      </c>
      <c r="AV539">
        <f>(Table2[[#This Row],[Rank 1Y]]+Table2[[#This Row],[Rank 6M]]+Table2[[#This Row],[Rank Sharpe]])/3</f>
        <v>494.66666666666669</v>
      </c>
    </row>
    <row r="540" spans="1:48" x14ac:dyDescent="0.3">
      <c r="A540" t="s">
        <v>554</v>
      </c>
      <c r="B540" t="s">
        <v>555</v>
      </c>
      <c r="C540" t="s">
        <v>3127</v>
      </c>
      <c r="D540" t="s">
        <v>185</v>
      </c>
      <c r="E540">
        <v>37964.543387999998</v>
      </c>
      <c r="F540">
        <v>542.35</v>
      </c>
      <c r="G540">
        <v>-10.6276259008045</v>
      </c>
      <c r="H540">
        <f>(Table2[[#This Row],[1Y Return vs Nifty]]-AVERAGE(Table2[1Y Return vs Nifty]))/_xlfn.STDEV.P(Table2[1Y Return vs Nifty])</f>
        <v>-0.60016665426589166</v>
      </c>
      <c r="I540">
        <v>-0.572125740795982</v>
      </c>
      <c r="J540">
        <f>(Table2[[#This Row],[1M Return vs Nifty]]-AVERAGE(Table2[1M Return vs Nifty]))/_xlfn.STDEV.P(Table2[1M Return vs Nifty])</f>
        <v>-0.21382899423540866</v>
      </c>
      <c r="K540">
        <v>15.5170443520765</v>
      </c>
      <c r="L540">
        <f>(Table2[[#This Row],[6M Return vs Nifty]]-AVERAGE(Table2[6M Return vs Nifty]))/_xlfn.STDEV.P(Table2[6M Return vs Nifty])</f>
        <v>8.6001038834624927E-2</v>
      </c>
      <c r="M540">
        <v>2.9157455099129899</v>
      </c>
      <c r="N540">
        <f>(Table2[[#This Row],[1W Return vs Nifty]]-AVERAGE(Table2[1W Return vs Nifty]))/_xlfn.STDEV.P(Table2[1W Return vs Nifty])</f>
        <v>7.9729534062083288E-2</v>
      </c>
      <c r="O540">
        <v>543.47</v>
      </c>
      <c r="P540">
        <v>529.41732657043701</v>
      </c>
      <c r="Q540">
        <v>480.27752895502601</v>
      </c>
      <c r="R540">
        <v>47.060603247064698</v>
      </c>
      <c r="S540" s="1">
        <f>(Table2[[#This Row],[Close Price]]-Table2[[#This Row],[20D EMA]])/Table2[[#This Row],[20D EMA]]</f>
        <v>-2.0608313246361426E-3</v>
      </c>
      <c r="T540" s="1">
        <f>(Table2[[#This Row],[Close Price]]-Table2[[#This Row],[50D EMA]])/Table2[[#This Row],[50D EMA]]</f>
        <v>2.4428126509082746E-2</v>
      </c>
      <c r="U540" s="1">
        <f>(Table2[[#This Row],[Close Price]]-Table2[[#This Row],[200D EMA]])/Table2[[#This Row],[200D EMA]]</f>
        <v>0.12924292164996665</v>
      </c>
      <c r="V540">
        <v>0.92106226010229497</v>
      </c>
      <c r="W540">
        <v>535.54999999999995</v>
      </c>
      <c r="X540">
        <v>561.79999999999995</v>
      </c>
      <c r="Y540">
        <v>535.54999999999995</v>
      </c>
      <c r="Z540">
        <v>570.35</v>
      </c>
      <c r="AA540">
        <v>535.54999999999995</v>
      </c>
      <c r="AB540">
        <v>570.35</v>
      </c>
      <c r="AC540" s="1">
        <f>(Table2[[#This Row],[Close Price]]/Table2[[#This Row],[Day Low]])-1</f>
        <v>1.2697227149659263E-2</v>
      </c>
      <c r="AD540" s="1">
        <f>(Table2[[#This Row],[Day High]]/Table2[[#This Row],[Close Price]])-1</f>
        <v>3.5862450447128102E-2</v>
      </c>
      <c r="AE540" s="1">
        <f>(Table2[[#This Row],[Close Price]]/Table2[[#This Row],[Current Week Low]])-1</f>
        <v>1.2697227149659263E-2</v>
      </c>
      <c r="AF540" s="1">
        <f>(Table2[[#This Row],[Current Week High]]/Table2[[#This Row],[Close Price]])-1</f>
        <v>5.1627178021572684E-2</v>
      </c>
      <c r="AG540" s="1">
        <f>(Table2[[#This Row],[Close Price]]/Table2[[#This Row],[Current Month Low]])-1</f>
        <v>1.2697227149659263E-2</v>
      </c>
      <c r="AH540" s="1">
        <f>(Table2[[#This Row],[Current Month High]]/Table2[[#This Row],[Close Price]])-1</f>
        <v>5.1627178021572684E-2</v>
      </c>
      <c r="AI540">
        <v>5.1627178021572604</v>
      </c>
      <c r="AJ540">
        <v>44.357199893531998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0.11</v>
      </c>
      <c r="AM540" t="s">
        <v>3176</v>
      </c>
      <c r="AN540">
        <v>-1.44</v>
      </c>
      <c r="AO540" t="s">
        <v>3174</v>
      </c>
      <c r="AP540">
        <v>-4.4430402544082002E-2</v>
      </c>
      <c r="AQ540">
        <f>(Table2[[#This Row],[Sharpe Ratio]]-AVERAGE(Table2[Sharpe Ratio]))/_xlfn.STDEV.P(Table2[Sharpe Ratio])</f>
        <v>-1.2516487784004025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-1.8999138540049945</v>
      </c>
      <c r="AS540">
        <f>_xlfn.RANK.AVG(Table2[[#This Row],[1Y Return vs Nifty Z-Score]],Table2[1Y Return vs Nifty Z-Score])</f>
        <v>524</v>
      </c>
      <c r="AT540">
        <f>_xlfn.RANK.AVG(Table2[[#This Row],[6M Return vs Nifty Z-Score]],Table2[6M Return vs Nifty Z-Score])</f>
        <v>299</v>
      </c>
      <c r="AU540">
        <f>_xlfn.RANK.AVG(Table2[[#This Row],[Sharpe Ratio Z-Score]],Table2[Sharpe Ratio Z-Score])</f>
        <v>661</v>
      </c>
      <c r="AV540">
        <f>(Table2[[#This Row],[Rank 1Y]]+Table2[[#This Row],[Rank 6M]]+Table2[[#This Row],[Rank Sharpe]])/3</f>
        <v>494.66666666666669</v>
      </c>
    </row>
    <row r="541" spans="1:48" x14ac:dyDescent="0.3">
      <c r="A541" t="s">
        <v>1884</v>
      </c>
      <c r="B541" t="s">
        <v>1885</v>
      </c>
      <c r="C541" t="s">
        <v>3140</v>
      </c>
      <c r="D541" t="s">
        <v>255</v>
      </c>
      <c r="E541">
        <v>3840.5958007199902</v>
      </c>
      <c r="F541">
        <v>165.2</v>
      </c>
      <c r="G541">
        <v>-16.001378497334901</v>
      </c>
      <c r="H541">
        <f>(Table2[[#This Row],[1Y Return vs Nifty]]-AVERAGE(Table2[1Y Return vs Nifty]))/_xlfn.STDEV.P(Table2[1Y Return vs Nifty])</f>
        <v>-0.69116209199113354</v>
      </c>
      <c r="I541">
        <v>2.2921262183247699</v>
      </c>
      <c r="J541">
        <f>(Table2[[#This Row],[1M Return vs Nifty]]-AVERAGE(Table2[1M Return vs Nifty]))/_xlfn.STDEV.P(Table2[1M Return vs Nifty])</f>
        <v>3.3533998987788603E-2</v>
      </c>
      <c r="K541">
        <v>4.5003156397838202</v>
      </c>
      <c r="L541">
        <f>(Table2[[#This Row],[6M Return vs Nifty]]-AVERAGE(Table2[6M Return vs Nifty]))/_xlfn.STDEV.P(Table2[6M Return vs Nifty])</f>
        <v>-0.27228212030587773</v>
      </c>
      <c r="M541">
        <v>0.105890466228448</v>
      </c>
      <c r="N541">
        <f>(Table2[[#This Row],[1W Return vs Nifty]]-AVERAGE(Table2[1W Return vs Nifty]))/_xlfn.STDEV.P(Table2[1W Return vs Nifty])</f>
        <v>-0.44548724464678469</v>
      </c>
      <c r="O541">
        <v>167.39</v>
      </c>
      <c r="P541">
        <v>161.509914426558</v>
      </c>
      <c r="Q541">
        <v>148.59841327966399</v>
      </c>
      <c r="R541">
        <v>43.570640611783901</v>
      </c>
      <c r="S541" s="1">
        <f>(Table2[[#This Row],[Close Price]]-Table2[[#This Row],[20D EMA]])/Table2[[#This Row],[20D EMA]]</f>
        <v>-1.3083218830276588E-2</v>
      </c>
      <c r="T541" s="1">
        <f>(Table2[[#This Row],[Close Price]]-Table2[[#This Row],[50D EMA]])/Table2[[#This Row],[50D EMA]]</f>
        <v>2.2847424485014829E-2</v>
      </c>
      <c r="U541" s="1">
        <f>(Table2[[#This Row],[Close Price]]-Table2[[#This Row],[200D EMA]])/Table2[[#This Row],[200D EMA]]</f>
        <v>0.11172115740624779</v>
      </c>
      <c r="V541">
        <v>0.77658704020777103</v>
      </c>
      <c r="W541">
        <v>163</v>
      </c>
      <c r="X541">
        <v>168.95</v>
      </c>
      <c r="Y541">
        <v>161.05000000000001</v>
      </c>
      <c r="Z541">
        <v>168.95</v>
      </c>
      <c r="AA541">
        <v>161.05000000000001</v>
      </c>
      <c r="AB541">
        <v>168.95</v>
      </c>
      <c r="AC541" s="1">
        <f>(Table2[[#This Row],[Close Price]]/Table2[[#This Row],[Day Low]])-1</f>
        <v>1.3496932515337345E-2</v>
      </c>
      <c r="AD541" s="1">
        <f>(Table2[[#This Row],[Day High]]/Table2[[#This Row],[Close Price]])-1</f>
        <v>2.2699757869249382E-2</v>
      </c>
      <c r="AE541" s="1">
        <f>(Table2[[#This Row],[Close Price]]/Table2[[#This Row],[Current Week Low]])-1</f>
        <v>2.5768394908413317E-2</v>
      </c>
      <c r="AF541" s="1">
        <f>(Table2[[#This Row],[Current Week High]]/Table2[[#This Row],[Close Price]])-1</f>
        <v>2.2699757869249382E-2</v>
      </c>
      <c r="AG541" s="1">
        <f>(Table2[[#This Row],[Close Price]]/Table2[[#This Row],[Current Month Low]])-1</f>
        <v>2.5768394908413317E-2</v>
      </c>
      <c r="AH541" s="1">
        <f>(Table2[[#This Row],[Current Month High]]/Table2[[#This Row],[Close Price]])-1</f>
        <v>2.2699757869249382E-2</v>
      </c>
      <c r="AI541">
        <v>11.5314769975787</v>
      </c>
      <c r="AJ541">
        <v>47.434181169120897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0.26</v>
      </c>
      <c r="AM541" t="s">
        <v>3176</v>
      </c>
      <c r="AN541">
        <v>-5.87</v>
      </c>
      <c r="AO541" t="s">
        <v>3174</v>
      </c>
      <c r="AP541">
        <v>6.9225278099830003E-3</v>
      </c>
      <c r="AQ541">
        <f>(Table2[[#This Row],[Sharpe Ratio]]-AVERAGE(Table2[Sharpe Ratio]))/_xlfn.STDEV.P(Table2[Sharpe Ratio])</f>
        <v>-0.65413496546730199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-2.0295324234233094</v>
      </c>
      <c r="AS541">
        <f>_xlfn.RANK.AVG(Table2[[#This Row],[1Y Return vs Nifty Z-Score]],Table2[1Y Return vs Nifty Z-Score])</f>
        <v>565</v>
      </c>
      <c r="AT541">
        <f>_xlfn.RANK.AVG(Table2[[#This Row],[6M Return vs Nifty Z-Score]],Table2[6M Return vs Nifty Z-Score])</f>
        <v>411</v>
      </c>
      <c r="AU541">
        <f>_xlfn.RANK.AVG(Table2[[#This Row],[Sharpe Ratio Z-Score]],Table2[Sharpe Ratio Z-Score])</f>
        <v>509</v>
      </c>
      <c r="AV541">
        <f>(Table2[[#This Row],[Rank 1Y]]+Table2[[#This Row],[Rank 6M]]+Table2[[#This Row],[Rank Sharpe]])/3</f>
        <v>495</v>
      </c>
    </row>
    <row r="542" spans="1:48" x14ac:dyDescent="0.3">
      <c r="A542" t="s">
        <v>102</v>
      </c>
      <c r="B542" t="s">
        <v>103</v>
      </c>
      <c r="C542" t="s">
        <v>3129</v>
      </c>
      <c r="D542" t="s">
        <v>40</v>
      </c>
      <c r="E542">
        <v>295967.25905980403</v>
      </c>
      <c r="F542">
        <v>1857.15</v>
      </c>
      <c r="G542">
        <v>-4.3994585575727996</v>
      </c>
      <c r="H542">
        <f>(Table2[[#This Row],[1Y Return vs Nifty]]-AVERAGE(Table2[1Y Return vs Nifty]))/_xlfn.STDEV.P(Table2[1Y Return vs Nifty])</f>
        <v>-0.49470314372219076</v>
      </c>
      <c r="I542">
        <v>14.7816537761802</v>
      </c>
      <c r="J542">
        <f>(Table2[[#This Row],[1M Return vs Nifty]]-AVERAGE(Table2[1M Return vs Nifty]))/_xlfn.STDEV.P(Table2[1M Return vs Nifty])</f>
        <v>1.1121566078741609</v>
      </c>
      <c r="K542">
        <v>8.8800604655686808</v>
      </c>
      <c r="L542">
        <f>(Table2[[#This Row],[6M Return vs Nifty]]-AVERAGE(Table2[6M Return vs Nifty]))/_xlfn.STDEV.P(Table2[6M Return vs Nifty])</f>
        <v>-0.12984520882411099</v>
      </c>
      <c r="M542">
        <v>6.8910110432212104</v>
      </c>
      <c r="N542">
        <f>(Table2[[#This Row],[1W Return vs Nifty]]-AVERAGE(Table2[1W Return vs Nifty]))/_xlfn.STDEV.P(Table2[1W Return vs Nifty])</f>
        <v>0.82278429149850862</v>
      </c>
      <c r="O542">
        <v>1731.46</v>
      </c>
      <c r="P542">
        <v>1660.6225029449699</v>
      </c>
      <c r="Q542">
        <v>1609.5484812232701</v>
      </c>
      <c r="R542">
        <v>84.102421383829494</v>
      </c>
      <c r="S542" s="1">
        <f>(Table2[[#This Row],[Close Price]]-Table2[[#This Row],[20D EMA]])/Table2[[#This Row],[20D EMA]]</f>
        <v>7.2591916648377705E-2</v>
      </c>
      <c r="T542" s="1">
        <f>(Table2[[#This Row],[Close Price]]-Table2[[#This Row],[50D EMA]])/Table2[[#This Row],[50D EMA]]</f>
        <v>0.11834567862744584</v>
      </c>
      <c r="U542" s="1">
        <f>(Table2[[#This Row],[Close Price]]-Table2[[#This Row],[200D EMA]])/Table2[[#This Row],[200D EMA]]</f>
        <v>0.15383290510674821</v>
      </c>
      <c r="V542">
        <v>1.59883310373568</v>
      </c>
      <c r="W542">
        <v>1836</v>
      </c>
      <c r="X542">
        <v>1898</v>
      </c>
      <c r="Y542">
        <v>1787.8</v>
      </c>
      <c r="Z542">
        <v>1898</v>
      </c>
      <c r="AA542">
        <v>1787.8</v>
      </c>
      <c r="AB542">
        <v>1898</v>
      </c>
      <c r="AC542" s="1">
        <f>(Table2[[#This Row],[Close Price]]/Table2[[#This Row],[Day Low]])-1</f>
        <v>1.1519607843137214E-2</v>
      </c>
      <c r="AD542" s="1">
        <f>(Table2[[#This Row],[Day High]]/Table2[[#This Row],[Close Price]])-1</f>
        <v>2.1996069245887373E-2</v>
      </c>
      <c r="AE542" s="1">
        <f>(Table2[[#This Row],[Close Price]]/Table2[[#This Row],[Current Week Low]])-1</f>
        <v>3.8790692471193822E-2</v>
      </c>
      <c r="AF542" s="1">
        <f>(Table2[[#This Row],[Current Week High]]/Table2[[#This Row],[Close Price]])-1</f>
        <v>2.1996069245887373E-2</v>
      </c>
      <c r="AG542" s="1">
        <f>(Table2[[#This Row],[Close Price]]/Table2[[#This Row],[Current Month Low]])-1</f>
        <v>3.8790692471193822E-2</v>
      </c>
      <c r="AH542" s="1">
        <f>(Table2[[#This Row],[Current Month High]]/Table2[[#This Row],[Close Price]])-1</f>
        <v>2.1996069245887373E-2</v>
      </c>
      <c r="AI542">
        <v>2.1996069245887302</v>
      </c>
      <c r="AJ542">
        <v>30.872766992001701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0.14000000000000001</v>
      </c>
      <c r="AM542" t="s">
        <v>3176</v>
      </c>
      <c r="AN542">
        <v>14.57</v>
      </c>
      <c r="AO542" t="s">
        <v>3176</v>
      </c>
      <c r="AP542">
        <v>-3.1260206797070998E-2</v>
      </c>
      <c r="AQ542">
        <f>(Table2[[#This Row],[Sharpe Ratio]]-AVERAGE(Table2[Sharpe Ratio]))/_xlfn.STDEV.P(Table2[Sharpe Ratio])</f>
        <v>-1.09840778857539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0.21198475825097784</v>
      </c>
      <c r="AS542">
        <f>_xlfn.RANK.AVG(Table2[[#This Row],[1Y Return vs Nifty Z-Score]],Table2[1Y Return vs Nifty Z-Score])</f>
        <v>476</v>
      </c>
      <c r="AT542">
        <f>_xlfn.RANK.AVG(Table2[[#This Row],[6M Return vs Nifty Z-Score]],Table2[6M Return vs Nifty Z-Score])</f>
        <v>370</v>
      </c>
      <c r="AU542">
        <f>_xlfn.RANK.AVG(Table2[[#This Row],[Sharpe Ratio Z-Score]],Table2[Sharpe Ratio Z-Score])</f>
        <v>640</v>
      </c>
      <c r="AV542">
        <f>(Table2[[#This Row],[Rank 1Y]]+Table2[[#This Row],[Rank 6M]]+Table2[[#This Row],[Rank Sharpe]])/3</f>
        <v>495.33333333333331</v>
      </c>
    </row>
    <row r="543" spans="1:48" x14ac:dyDescent="0.3">
      <c r="A543" t="s">
        <v>1102</v>
      </c>
      <c r="B543" t="s">
        <v>1103</v>
      </c>
      <c r="C543" t="s">
        <v>3132</v>
      </c>
      <c r="D543" t="s">
        <v>46</v>
      </c>
      <c r="E543">
        <v>11645.595395175</v>
      </c>
      <c r="F543">
        <v>453.95</v>
      </c>
      <c r="G543">
        <v>3.45829977147041</v>
      </c>
      <c r="H543">
        <f>(Table2[[#This Row],[1Y Return vs Nifty]]-AVERAGE(Table2[1Y Return vs Nifty]))/_xlfn.STDEV.P(Table2[1Y Return vs Nifty])</f>
        <v>-0.36164525803684894</v>
      </c>
      <c r="I543">
        <v>-8.4693223565457192</v>
      </c>
      <c r="J543">
        <f>(Table2[[#This Row],[1M Return vs Nifty]]-AVERAGE(Table2[1M Return vs Nifty]))/_xlfn.STDEV.P(Table2[1M Return vs Nifty])</f>
        <v>-0.89584797190370791</v>
      </c>
      <c r="K543">
        <v>-8.8104354786971992</v>
      </c>
      <c r="L543">
        <f>(Table2[[#This Row],[6M Return vs Nifty]]-AVERAGE(Table2[6M Return vs Nifty]))/_xlfn.STDEV.P(Table2[6M Return vs Nifty])</f>
        <v>-0.70517087392844768</v>
      </c>
      <c r="M543">
        <v>0.336440609566034</v>
      </c>
      <c r="N543">
        <f>(Table2[[#This Row],[1W Return vs Nifty]]-AVERAGE(Table2[1W Return vs Nifty]))/_xlfn.STDEV.P(Table2[1W Return vs Nifty])</f>
        <v>-0.4023929206577963</v>
      </c>
      <c r="O543">
        <v>461.33</v>
      </c>
      <c r="P543">
        <v>473.17843714697898</v>
      </c>
      <c r="Q543">
        <v>440.70613178655299</v>
      </c>
      <c r="R543">
        <v>45.504108282353599</v>
      </c>
      <c r="S543" s="1">
        <f>(Table2[[#This Row],[Close Price]]-Table2[[#This Row],[20D EMA]])/Table2[[#This Row],[20D EMA]]</f>
        <v>-1.5997225413478412E-2</v>
      </c>
      <c r="T543" s="1">
        <f>(Table2[[#This Row],[Close Price]]-Table2[[#This Row],[50D EMA]])/Table2[[#This Row],[50D EMA]]</f>
        <v>-4.0636756955613855E-2</v>
      </c>
      <c r="U543" s="1">
        <f>(Table2[[#This Row],[Close Price]]-Table2[[#This Row],[200D EMA]])/Table2[[#This Row],[200D EMA]]</f>
        <v>3.0051472530591879E-2</v>
      </c>
      <c r="V543">
        <v>0.59204138812537499</v>
      </c>
      <c r="W543">
        <v>452</v>
      </c>
      <c r="X543">
        <v>463.95</v>
      </c>
      <c r="Y543">
        <v>440.55</v>
      </c>
      <c r="Z543">
        <v>463.95</v>
      </c>
      <c r="AA543">
        <v>440.55</v>
      </c>
      <c r="AB543">
        <v>463.95</v>
      </c>
      <c r="AC543" s="1">
        <f>(Table2[[#This Row],[Close Price]]/Table2[[#This Row],[Day Low]])-1</f>
        <v>4.3141592920352689E-3</v>
      </c>
      <c r="AD543" s="1">
        <f>(Table2[[#This Row],[Day High]]/Table2[[#This Row],[Close Price]])-1</f>
        <v>2.2028857803722879E-2</v>
      </c>
      <c r="AE543" s="1">
        <f>(Table2[[#This Row],[Close Price]]/Table2[[#This Row],[Current Week Low]])-1</f>
        <v>3.0416524798547284E-2</v>
      </c>
      <c r="AF543" s="1">
        <f>(Table2[[#This Row],[Current Week High]]/Table2[[#This Row],[Close Price]])-1</f>
        <v>2.2028857803722879E-2</v>
      </c>
      <c r="AG543" s="1">
        <f>(Table2[[#This Row],[Close Price]]/Table2[[#This Row],[Current Month Low]])-1</f>
        <v>3.0416524798547284E-2</v>
      </c>
      <c r="AH543" s="1">
        <f>(Table2[[#This Row],[Current Month High]]/Table2[[#This Row],[Close Price]])-1</f>
        <v>2.2028857803722879E-2</v>
      </c>
      <c r="AI543">
        <v>26.621874655799001</v>
      </c>
      <c r="AJ543">
        <v>46.388261851015699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-0.06</v>
      </c>
      <c r="AM543" t="s">
        <v>3174</v>
      </c>
      <c r="AN543">
        <v>-2.21</v>
      </c>
      <c r="AO543" t="s">
        <v>3174</v>
      </c>
      <c r="AP543">
        <v>4.4512285015049996E-3</v>
      </c>
      <c r="AQ543">
        <f>(Table2[[#This Row],[Sharpe Ratio]]-AVERAGE(Table2[Sharpe Ratio]))/_xlfn.STDEV.P(Table2[Sharpe Ratio])</f>
        <v>-0.68288961418017213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415</v>
      </c>
      <c r="AT543">
        <f>_xlfn.RANK.AVG(Table2[[#This Row],[6M Return vs Nifty Z-Score]],Table2[6M Return vs Nifty Z-Score])</f>
        <v>557</v>
      </c>
      <c r="AU543">
        <f>_xlfn.RANK.AVG(Table2[[#This Row],[Sharpe Ratio Z-Score]],Table2[Sharpe Ratio Z-Score])</f>
        <v>515</v>
      </c>
      <c r="AV543">
        <f>(Table2[[#This Row],[Rank 1Y]]+Table2[[#This Row],[Rank 6M]]+Table2[[#This Row],[Rank Sharpe]])/3</f>
        <v>495.66666666666669</v>
      </c>
    </row>
    <row r="544" spans="1:48" x14ac:dyDescent="0.3">
      <c r="A544" t="s">
        <v>760</v>
      </c>
      <c r="B544" t="s">
        <v>761</v>
      </c>
      <c r="C544" t="s">
        <v>3136</v>
      </c>
      <c r="D544" t="s">
        <v>498</v>
      </c>
      <c r="E544">
        <v>22132.162673544</v>
      </c>
      <c r="F544">
        <v>183.48</v>
      </c>
      <c r="G544">
        <v>-40.239262184012702</v>
      </c>
      <c r="H544">
        <f>(Table2[[#This Row],[1Y Return vs Nifty]]-AVERAGE(Table2[1Y Return vs Nifty]))/_xlfn.STDEV.P(Table2[1Y Return vs Nifty])</f>
        <v>-1.101589776553084</v>
      </c>
      <c r="I544">
        <v>-3.6319430293819099</v>
      </c>
      <c r="J544">
        <f>(Table2[[#This Row],[1M Return vs Nifty]]-AVERAGE(Table2[1M Return vs Nifty]))/_xlfn.STDEV.P(Table2[1M Return vs Nifty])</f>
        <v>-0.47808143222729749</v>
      </c>
      <c r="K544">
        <v>8.9883551000146191</v>
      </c>
      <c r="L544">
        <f>(Table2[[#This Row],[6M Return vs Nifty]]-AVERAGE(Table2[6M Return vs Nifty]))/_xlfn.STDEV.P(Table2[6M Return vs Nifty])</f>
        <v>-0.12632327915147024</v>
      </c>
      <c r="M544">
        <v>4.4921182977930103</v>
      </c>
      <c r="N544">
        <f>(Table2[[#This Row],[1W Return vs Nifty]]-AVERAGE(Table2[1W Return vs Nifty]))/_xlfn.STDEV.P(Table2[1W Return vs Nifty])</f>
        <v>0.37438439163402187</v>
      </c>
      <c r="O544">
        <v>177.81</v>
      </c>
      <c r="P544">
        <v>174.38174224502299</v>
      </c>
      <c r="Q544">
        <v>171.95888399133</v>
      </c>
      <c r="R544">
        <v>68.629597642890005</v>
      </c>
      <c r="S544" s="1">
        <f>(Table2[[#This Row],[Close Price]]-Table2[[#This Row],[20D EMA]])/Table2[[#This Row],[20D EMA]]</f>
        <v>3.1887970305382075E-2</v>
      </c>
      <c r="T544" s="1">
        <f>(Table2[[#This Row],[Close Price]]-Table2[[#This Row],[50D EMA]])/Table2[[#This Row],[50D EMA]]</f>
        <v>5.217437122627825E-2</v>
      </c>
      <c r="U544" s="1">
        <f>(Table2[[#This Row],[Close Price]]-Table2[[#This Row],[200D EMA]])/Table2[[#This Row],[200D EMA]]</f>
        <v>6.6999248548570922E-2</v>
      </c>
      <c r="V544">
        <v>1.1739162874873801</v>
      </c>
      <c r="W544">
        <v>182.12</v>
      </c>
      <c r="X544">
        <v>188.8</v>
      </c>
      <c r="Y544">
        <v>174.96</v>
      </c>
      <c r="Z544">
        <v>188.8</v>
      </c>
      <c r="AA544">
        <v>174.96</v>
      </c>
      <c r="AB544">
        <v>188.8</v>
      </c>
      <c r="AC544" s="1">
        <f>(Table2[[#This Row],[Close Price]]/Table2[[#This Row],[Day Low]])-1</f>
        <v>7.4676037777288151E-3</v>
      </c>
      <c r="AD544" s="1">
        <f>(Table2[[#This Row],[Day High]]/Table2[[#This Row],[Close Price]])-1</f>
        <v>2.8994985829518427E-2</v>
      </c>
      <c r="AE544" s="1">
        <f>(Table2[[#This Row],[Close Price]]/Table2[[#This Row],[Current Week Low]])-1</f>
        <v>4.8696844993141086E-2</v>
      </c>
      <c r="AF544" s="1">
        <f>(Table2[[#This Row],[Current Week High]]/Table2[[#This Row],[Close Price]])-1</f>
        <v>2.8994985829518427E-2</v>
      </c>
      <c r="AG544" s="1">
        <f>(Table2[[#This Row],[Close Price]]/Table2[[#This Row],[Current Month Low]])-1</f>
        <v>4.8696844993141086E-2</v>
      </c>
      <c r="AH544" s="1">
        <f>(Table2[[#This Row],[Current Month High]]/Table2[[#This Row],[Close Price]])-1</f>
        <v>2.8994985829518427E-2</v>
      </c>
      <c r="AI544">
        <v>23.991715718334401</v>
      </c>
      <c r="AJ544">
        <v>28.984182776801301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-0.04</v>
      </c>
      <c r="AM544" t="s">
        <v>3174</v>
      </c>
      <c r="AN544">
        <v>4.7699999999999996</v>
      </c>
      <c r="AO544" t="s">
        <v>3176</v>
      </c>
      <c r="AP544">
        <v>3.4363146185157997E-2</v>
      </c>
      <c r="AQ544">
        <f>(Table2[[#This Row],[Sharpe Ratio]]-AVERAGE(Table2[Sharpe Ratio]))/_xlfn.STDEV.P(Table2[Sharpe Ratio])</f>
        <v>-0.33485136467673837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-1.666461460974568</v>
      </c>
      <c r="AS544">
        <f>_xlfn.RANK.AVG(Table2[[#This Row],[1Y Return vs Nifty Z-Score]],Table2[1Y Return vs Nifty Z-Score])</f>
        <v>688</v>
      </c>
      <c r="AT544">
        <f>_xlfn.RANK.AVG(Table2[[#This Row],[6M Return vs Nifty Z-Score]],Table2[6M Return vs Nifty Z-Score])</f>
        <v>369</v>
      </c>
      <c r="AU544">
        <f>_xlfn.RANK.AVG(Table2[[#This Row],[Sharpe Ratio Z-Score]],Table2[Sharpe Ratio Z-Score])</f>
        <v>432</v>
      </c>
      <c r="AV544">
        <f>(Table2[[#This Row],[Rank 1Y]]+Table2[[#This Row],[Rank 6M]]+Table2[[#This Row],[Rank Sharpe]])/3</f>
        <v>496.33333333333331</v>
      </c>
    </row>
    <row r="545" spans="1:48" x14ac:dyDescent="0.3">
      <c r="A545" t="s">
        <v>902</v>
      </c>
      <c r="B545" t="s">
        <v>903</v>
      </c>
      <c r="C545" t="s">
        <v>3145</v>
      </c>
      <c r="D545" t="s">
        <v>163</v>
      </c>
      <c r="E545">
        <v>17359.864208895</v>
      </c>
      <c r="F545">
        <v>1123.05</v>
      </c>
      <c r="G545">
        <v>-12.2801152718003</v>
      </c>
      <c r="H545">
        <f>(Table2[[#This Row],[1Y Return vs Nifty]]-AVERAGE(Table2[1Y Return vs Nifty]))/_xlfn.STDEV.P(Table2[1Y Return vs Nifty])</f>
        <v>-0.62814877494393695</v>
      </c>
      <c r="I545">
        <v>3.33665245869518</v>
      </c>
      <c r="J545">
        <f>(Table2[[#This Row],[1M Return vs Nifty]]-AVERAGE(Table2[1M Return vs Nifty]))/_xlfn.STDEV.P(Table2[1M Return vs Nifty])</f>
        <v>0.12374154392650701</v>
      </c>
      <c r="K545">
        <v>8.2597324681661792</v>
      </c>
      <c r="L545">
        <f>(Table2[[#This Row],[6M Return vs Nifty]]-AVERAGE(Table2[6M Return vs Nifty]))/_xlfn.STDEV.P(Table2[6M Return vs Nifty])</f>
        <v>-0.15001935311112383</v>
      </c>
      <c r="M545">
        <v>0.29473169630213403</v>
      </c>
      <c r="N545">
        <f>(Table2[[#This Row],[1W Return vs Nifty]]-AVERAGE(Table2[1W Return vs Nifty]))/_xlfn.STDEV.P(Table2[1W Return vs Nifty])</f>
        <v>-0.41018913104137095</v>
      </c>
      <c r="O545">
        <v>1125.49</v>
      </c>
      <c r="P545">
        <v>1084.48244716813</v>
      </c>
      <c r="Q545">
        <v>1008.5467097230299</v>
      </c>
      <c r="R545">
        <v>43.937131839779298</v>
      </c>
      <c r="S545" s="1">
        <f>(Table2[[#This Row],[Close Price]]-Table2[[#This Row],[20D EMA]])/Table2[[#This Row],[20D EMA]]</f>
        <v>-2.1679446285618304E-3</v>
      </c>
      <c r="T545" s="1">
        <f>(Table2[[#This Row],[Close Price]]-Table2[[#This Row],[50D EMA]])/Table2[[#This Row],[50D EMA]]</f>
        <v>3.5563095495533423E-2</v>
      </c>
      <c r="U545" s="1">
        <f>(Table2[[#This Row],[Close Price]]-Table2[[#This Row],[200D EMA]])/Table2[[#This Row],[200D EMA]]</f>
        <v>0.11353295704907435</v>
      </c>
      <c r="V545">
        <v>1.2506017392845299</v>
      </c>
      <c r="W545">
        <v>1116.05</v>
      </c>
      <c r="X545">
        <v>1140.7</v>
      </c>
      <c r="Y545">
        <v>1116.05</v>
      </c>
      <c r="Z545">
        <v>1210</v>
      </c>
      <c r="AA545">
        <v>1116.05</v>
      </c>
      <c r="AB545">
        <v>1210</v>
      </c>
      <c r="AC545" s="1">
        <f>(Table2[[#This Row],[Close Price]]/Table2[[#This Row],[Day Low]])-1</f>
        <v>6.2721204247122575E-3</v>
      </c>
      <c r="AD545" s="1">
        <f>(Table2[[#This Row],[Day High]]/Table2[[#This Row],[Close Price]])-1</f>
        <v>1.5716130181202992E-2</v>
      </c>
      <c r="AE545" s="1">
        <f>(Table2[[#This Row],[Close Price]]/Table2[[#This Row],[Current Week Low]])-1</f>
        <v>6.2721204247122575E-3</v>
      </c>
      <c r="AF545" s="1">
        <f>(Table2[[#This Row],[Current Week High]]/Table2[[#This Row],[Close Price]])-1</f>
        <v>7.7423088909665649E-2</v>
      </c>
      <c r="AG545" s="1">
        <f>(Table2[[#This Row],[Close Price]]/Table2[[#This Row],[Current Month Low]])-1</f>
        <v>6.2721204247122575E-3</v>
      </c>
      <c r="AH545" s="1">
        <f>(Table2[[#This Row],[Current Month High]]/Table2[[#This Row],[Close Price]])-1</f>
        <v>7.7423088909665649E-2</v>
      </c>
      <c r="AI545">
        <v>7.7423088909665596</v>
      </c>
      <c r="AJ545">
        <v>34.917107160019199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</v>
      </c>
      <c r="AM545">
        <v>0</v>
      </c>
      <c r="AN545">
        <v>-2.33</v>
      </c>
      <c r="AO545" t="s">
        <v>3174</v>
      </c>
      <c r="AP545">
        <v>-2.8926968742449999E-3</v>
      </c>
      <c r="AQ545">
        <f>(Table2[[#This Row],[Sharpe Ratio]]-AVERAGE(Table2[Sharpe Ratio]))/_xlfn.STDEV.P(Table2[Sharpe Ratio])</f>
        <v>-0.76833939908837023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-1.8329551142582949</v>
      </c>
      <c r="AS545">
        <f>_xlfn.RANK.AVG(Table2[[#This Row],[1Y Return vs Nifty Z-Score]],Table2[1Y Return vs Nifty Z-Score])</f>
        <v>537</v>
      </c>
      <c r="AT545">
        <f>_xlfn.RANK.AVG(Table2[[#This Row],[6M Return vs Nifty Z-Score]],Table2[6M Return vs Nifty Z-Score])</f>
        <v>374</v>
      </c>
      <c r="AU545">
        <f>_xlfn.RANK.AVG(Table2[[#This Row],[Sharpe Ratio Z-Score]],Table2[Sharpe Ratio Z-Score])</f>
        <v>580</v>
      </c>
      <c r="AV545">
        <f>(Table2[[#This Row],[Rank 1Y]]+Table2[[#This Row],[Rank 6M]]+Table2[[#This Row],[Rank Sharpe]])/3</f>
        <v>497</v>
      </c>
    </row>
    <row r="546" spans="1:48" x14ac:dyDescent="0.3">
      <c r="A546" t="s">
        <v>1104</v>
      </c>
      <c r="B546" t="s">
        <v>1105</v>
      </c>
      <c r="C546" t="s">
        <v>3129</v>
      </c>
      <c r="D546" t="s">
        <v>553</v>
      </c>
      <c r="E546">
        <v>11594.395434374999</v>
      </c>
      <c r="F546">
        <v>870.75</v>
      </c>
      <c r="G546">
        <v>-15.3903714231657</v>
      </c>
      <c r="H546">
        <f>(Table2[[#This Row],[1Y Return vs Nifty]]-AVERAGE(Table2[1Y Return vs Nifty]))/_xlfn.STDEV.P(Table2[1Y Return vs Nifty])</f>
        <v>-0.68081571761521897</v>
      </c>
      <c r="I546">
        <v>8.2354029972561396</v>
      </c>
      <c r="J546">
        <f>(Table2[[#This Row],[1M Return vs Nifty]]-AVERAGE(Table2[1M Return vs Nifty]))/_xlfn.STDEV.P(Table2[1M Return vs Nifty])</f>
        <v>0.54680823413631985</v>
      </c>
      <c r="K546">
        <v>0.370297489281668</v>
      </c>
      <c r="L546">
        <f>(Table2[[#This Row],[6M Return vs Nifty]]-AVERAGE(Table2[6M Return vs Nifty]))/_xlfn.STDEV.P(Table2[6M Return vs Nifty])</f>
        <v>-0.40659748641073884</v>
      </c>
      <c r="M546">
        <v>0.792033267929795</v>
      </c>
      <c r="N546">
        <f>(Table2[[#This Row],[1W Return vs Nifty]]-AVERAGE(Table2[1W Return vs Nifty]))/_xlfn.STDEV.P(Table2[1W Return vs Nifty])</f>
        <v>-0.31723375596457004</v>
      </c>
      <c r="O546">
        <v>859.83</v>
      </c>
      <c r="P546">
        <v>845.22347536403902</v>
      </c>
      <c r="Q546">
        <v>797.85982426352098</v>
      </c>
      <c r="R546">
        <v>54.403676233312702</v>
      </c>
      <c r="S546" s="1">
        <f>(Table2[[#This Row],[Close Price]]-Table2[[#This Row],[20D EMA]])/Table2[[#This Row],[20D EMA]]</f>
        <v>1.2700184920274889E-2</v>
      </c>
      <c r="T546" s="1">
        <f>(Table2[[#This Row],[Close Price]]-Table2[[#This Row],[50D EMA]])/Table2[[#This Row],[50D EMA]]</f>
        <v>3.020091772175006E-2</v>
      </c>
      <c r="U546" s="1">
        <f>(Table2[[#This Row],[Close Price]]-Table2[[#This Row],[200D EMA]])/Table2[[#This Row],[200D EMA]]</f>
        <v>9.1357120035166106E-2</v>
      </c>
      <c r="V546">
        <v>0.773125074532098</v>
      </c>
      <c r="W546">
        <v>865</v>
      </c>
      <c r="X546">
        <v>898.85</v>
      </c>
      <c r="Y546">
        <v>858</v>
      </c>
      <c r="Z546">
        <v>898.85</v>
      </c>
      <c r="AA546">
        <v>858</v>
      </c>
      <c r="AB546">
        <v>898.85</v>
      </c>
      <c r="AC546" s="1">
        <f>(Table2[[#This Row],[Close Price]]/Table2[[#This Row],[Day Low]])-1</f>
        <v>6.6473988439306186E-3</v>
      </c>
      <c r="AD546" s="1">
        <f>(Table2[[#This Row],[Day High]]/Table2[[#This Row],[Close Price]])-1</f>
        <v>3.2271030720643079E-2</v>
      </c>
      <c r="AE546" s="1">
        <f>(Table2[[#This Row],[Close Price]]/Table2[[#This Row],[Current Week Low]])-1</f>
        <v>1.4860139860139787E-2</v>
      </c>
      <c r="AF546" s="1">
        <f>(Table2[[#This Row],[Current Week High]]/Table2[[#This Row],[Close Price]])-1</f>
        <v>3.2271030720643079E-2</v>
      </c>
      <c r="AG546" s="1">
        <f>(Table2[[#This Row],[Close Price]]/Table2[[#This Row],[Current Month Low]])-1</f>
        <v>1.4860139860139787E-2</v>
      </c>
      <c r="AH546" s="1">
        <f>(Table2[[#This Row],[Current Month High]]/Table2[[#This Row],[Close Price]])-1</f>
        <v>3.2271030720643079E-2</v>
      </c>
      <c r="AI546">
        <v>7.7232271030720696</v>
      </c>
      <c r="AJ546">
        <v>28.051470588235201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-0.02</v>
      </c>
      <c r="AM546" t="s">
        <v>3174</v>
      </c>
      <c r="AN546">
        <v>2.8</v>
      </c>
      <c r="AO546" t="s">
        <v>3176</v>
      </c>
      <c r="AP546">
        <v>2.1074867296646E-2</v>
      </c>
      <c r="AQ546">
        <f>(Table2[[#This Row],[Sharpe Ratio]]-AVERAGE(Table2[Sharpe Ratio]))/_xlfn.STDEV.P(Table2[Sharpe Ratio])</f>
        <v>-0.48946630351760856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-1.3473050293718165</v>
      </c>
      <c r="AS546">
        <f>_xlfn.RANK.AVG(Table2[[#This Row],[1Y Return vs Nifty Z-Score]],Table2[1Y Return vs Nifty Z-Score])</f>
        <v>562</v>
      </c>
      <c r="AT546">
        <f>_xlfn.RANK.AVG(Table2[[#This Row],[6M Return vs Nifty Z-Score]],Table2[6M Return vs Nifty Z-Score])</f>
        <v>457</v>
      </c>
      <c r="AU546">
        <f>_xlfn.RANK.AVG(Table2[[#This Row],[Sharpe Ratio Z-Score]],Table2[Sharpe Ratio Z-Score])</f>
        <v>472</v>
      </c>
      <c r="AV546">
        <f>(Table2[[#This Row],[Rank 1Y]]+Table2[[#This Row],[Rank 6M]]+Table2[[#This Row],[Rank Sharpe]])/3</f>
        <v>497</v>
      </c>
    </row>
    <row r="547" spans="1:48" x14ac:dyDescent="0.3">
      <c r="A547" t="s">
        <v>1365</v>
      </c>
      <c r="B547" t="s">
        <v>1366</v>
      </c>
      <c r="C547" t="s">
        <v>3129</v>
      </c>
      <c r="D547" t="s">
        <v>24</v>
      </c>
      <c r="E547">
        <v>8284.6192428989998</v>
      </c>
      <c r="F547">
        <v>219.39</v>
      </c>
      <c r="G547">
        <v>-27.923167481653</v>
      </c>
      <c r="H547">
        <f>(Table2[[#This Row],[1Y Return vs Nifty]]-AVERAGE(Table2[1Y Return vs Nifty]))/_xlfn.STDEV.P(Table2[1Y Return vs Nifty])</f>
        <v>-0.89303748309053343</v>
      </c>
      <c r="I547">
        <v>-3.1478012424503299</v>
      </c>
      <c r="J547">
        <f>(Table2[[#This Row],[1M Return vs Nifty]]-AVERAGE(Table2[1M Return vs Nifty]))/_xlfn.STDEV.P(Table2[1M Return vs Nifty])</f>
        <v>-0.43626990053628462</v>
      </c>
      <c r="K547">
        <v>-21.0893897084085</v>
      </c>
      <c r="L547">
        <f>(Table2[[#This Row],[6M Return vs Nifty]]-AVERAGE(Table2[6M Return vs Nifty]))/_xlfn.STDEV.P(Table2[6M Return vs Nifty])</f>
        <v>-1.1045037999951239</v>
      </c>
      <c r="M547">
        <v>-1.07991420440954</v>
      </c>
      <c r="N547">
        <f>(Table2[[#This Row],[1W Return vs Nifty]]-AVERAGE(Table2[1W Return vs Nifty]))/_xlfn.STDEV.P(Table2[1W Return vs Nifty])</f>
        <v>-0.66713729406489819</v>
      </c>
      <c r="O547">
        <v>223.81</v>
      </c>
      <c r="P547">
        <v>223.90172708540999</v>
      </c>
      <c r="Q547">
        <v>222.24369400531901</v>
      </c>
      <c r="R547">
        <v>41.324475737649003</v>
      </c>
      <c r="S547" s="1">
        <f>(Table2[[#This Row],[Close Price]]-Table2[[#This Row],[20D EMA]])/Table2[[#This Row],[20D EMA]]</f>
        <v>-1.9748894151289109E-2</v>
      </c>
      <c r="T547" s="1">
        <f>(Table2[[#This Row],[Close Price]]-Table2[[#This Row],[50D EMA]])/Table2[[#This Row],[50D EMA]]</f>
        <v>-2.0150479159497279E-2</v>
      </c>
      <c r="U547" s="1">
        <f>(Table2[[#This Row],[Close Price]]-Table2[[#This Row],[200D EMA]])/Table2[[#This Row],[200D EMA]]</f>
        <v>-1.2840382347364733E-2</v>
      </c>
      <c r="V547">
        <v>1.23485806994976</v>
      </c>
      <c r="W547">
        <v>218.57</v>
      </c>
      <c r="X547">
        <v>223.9</v>
      </c>
      <c r="Y547">
        <v>218.57</v>
      </c>
      <c r="Z547">
        <v>236.99</v>
      </c>
      <c r="AA547">
        <v>218.57</v>
      </c>
      <c r="AB547">
        <v>236.99</v>
      </c>
      <c r="AC547" s="1">
        <f>(Table2[[#This Row],[Close Price]]/Table2[[#This Row],[Day Low]])-1</f>
        <v>3.7516585075718645E-3</v>
      </c>
      <c r="AD547" s="1">
        <f>(Table2[[#This Row],[Day High]]/Table2[[#This Row],[Close Price]])-1</f>
        <v>2.0556998951638761E-2</v>
      </c>
      <c r="AE547" s="1">
        <f>(Table2[[#This Row],[Close Price]]/Table2[[#This Row],[Current Week Low]])-1</f>
        <v>3.7516585075718645E-3</v>
      </c>
      <c r="AF547" s="1">
        <f>(Table2[[#This Row],[Current Week High]]/Table2[[#This Row],[Close Price]])-1</f>
        <v>8.0222434933224118E-2</v>
      </c>
      <c r="AG547" s="1">
        <f>(Table2[[#This Row],[Close Price]]/Table2[[#This Row],[Current Month Low]])-1</f>
        <v>3.7516585075718645E-3</v>
      </c>
      <c r="AH547" s="1">
        <f>(Table2[[#This Row],[Current Month High]]/Table2[[#This Row],[Close Price]])-1</f>
        <v>8.0222434933224118E-2</v>
      </c>
      <c r="AI547">
        <v>30.612151875655201</v>
      </c>
      <c r="AJ547">
        <v>14.265624999999901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-0.02</v>
      </c>
      <c r="AM547" t="s">
        <v>3174</v>
      </c>
      <c r="AN547">
        <v>-0.54</v>
      </c>
      <c r="AO547" t="s">
        <v>3174</v>
      </c>
      <c r="AP547">
        <v>0.120677467026651</v>
      </c>
      <c r="AQ547">
        <f>(Table2[[#This Row],[Sharpe Ratio]]-AVERAGE(Table2[Sharpe Ratio]))/_xlfn.STDEV.P(Table2[Sharpe Ratio])</f>
        <v>0.66945352310945505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638</v>
      </c>
      <c r="AT547">
        <f>_xlfn.RANK.AVG(Table2[[#This Row],[6M Return vs Nifty Z-Score]],Table2[6M Return vs Nifty Z-Score])</f>
        <v>672</v>
      </c>
      <c r="AU547">
        <f>_xlfn.RANK.AVG(Table2[[#This Row],[Sharpe Ratio Z-Score]],Table2[Sharpe Ratio Z-Score])</f>
        <v>182</v>
      </c>
      <c r="AV547">
        <f>(Table2[[#This Row],[Rank 1Y]]+Table2[[#This Row],[Rank 6M]]+Table2[[#This Row],[Rank Sharpe]])/3</f>
        <v>497.33333333333331</v>
      </c>
    </row>
    <row r="548" spans="1:48" x14ac:dyDescent="0.3">
      <c r="A548" t="s">
        <v>66</v>
      </c>
      <c r="B548" t="s">
        <v>67</v>
      </c>
      <c r="C548" t="s">
        <v>3129</v>
      </c>
      <c r="D548" t="s">
        <v>24</v>
      </c>
      <c r="E548">
        <v>358325.983828125</v>
      </c>
      <c r="F548">
        <v>1158.75</v>
      </c>
      <c r="G548">
        <v>-6.6537402010792199</v>
      </c>
      <c r="H548">
        <f>(Table2[[#This Row],[1Y Return vs Nifty]]-AVERAGE(Table2[1Y Return vs Nifty]))/_xlfn.STDEV.P(Table2[1Y Return vs Nifty])</f>
        <v>-0.53287560165024783</v>
      </c>
      <c r="I548">
        <v>-0.297564472719201</v>
      </c>
      <c r="J548">
        <f>(Table2[[#This Row],[1M Return vs Nifty]]-AVERAGE(Table2[1M Return vs Nifty]))/_xlfn.STDEV.P(Table2[1M Return vs Nifty])</f>
        <v>-0.19011728937705616</v>
      </c>
      <c r="K548">
        <v>-7.5815373731036502</v>
      </c>
      <c r="L548">
        <f>(Table2[[#This Row],[6M Return vs Nifty]]-AVERAGE(Table2[6M Return vs Nifty]))/_xlfn.STDEV.P(Table2[6M Return vs Nifty])</f>
        <v>-0.6652049723407516</v>
      </c>
      <c r="M548">
        <v>1.7839319546002199</v>
      </c>
      <c r="N548">
        <f>(Table2[[#This Row],[1W Return vs Nifty]]-AVERAGE(Table2[1W Return vs Nifty]))/_xlfn.STDEV.P(Table2[1W Return vs Nifty])</f>
        <v>-0.13182852155950125</v>
      </c>
      <c r="O548">
        <v>1175.74</v>
      </c>
      <c r="P548">
        <v>1185.0836536495599</v>
      </c>
      <c r="Q548">
        <v>1128.80134553364</v>
      </c>
      <c r="R548">
        <v>37.411459829757398</v>
      </c>
      <c r="S548" s="1">
        <f>(Table2[[#This Row],[Close Price]]-Table2[[#This Row],[20D EMA]])/Table2[[#This Row],[20D EMA]]</f>
        <v>-1.4450473744195154E-2</v>
      </c>
      <c r="T548" s="1">
        <f>(Table2[[#This Row],[Close Price]]-Table2[[#This Row],[50D EMA]])/Table2[[#This Row],[50D EMA]]</f>
        <v>-2.2220923871883052E-2</v>
      </c>
      <c r="U548" s="1">
        <f>(Table2[[#This Row],[Close Price]]-Table2[[#This Row],[200D EMA]])/Table2[[#This Row],[200D EMA]]</f>
        <v>2.6531377363128352E-2</v>
      </c>
      <c r="V548">
        <v>0.69815636306422302</v>
      </c>
      <c r="W548">
        <v>1150.8</v>
      </c>
      <c r="X548">
        <v>1181.3499999999999</v>
      </c>
      <c r="Y548">
        <v>1150.8</v>
      </c>
      <c r="Z548">
        <v>1194</v>
      </c>
      <c r="AA548">
        <v>1150.8</v>
      </c>
      <c r="AB548">
        <v>1194</v>
      </c>
      <c r="AC548" s="1">
        <f>(Table2[[#This Row],[Close Price]]/Table2[[#This Row],[Day Low]])-1</f>
        <v>6.9082377476539225E-3</v>
      </c>
      <c r="AD548" s="1">
        <f>(Table2[[#This Row],[Day High]]/Table2[[#This Row],[Close Price]])-1</f>
        <v>1.9503775620280495E-2</v>
      </c>
      <c r="AE548" s="1">
        <f>(Table2[[#This Row],[Close Price]]/Table2[[#This Row],[Current Week Low]])-1</f>
        <v>6.9082377476539225E-3</v>
      </c>
      <c r="AF548" s="1">
        <f>(Table2[[#This Row],[Current Week High]]/Table2[[#This Row],[Close Price]])-1</f>
        <v>3.0420711974110004E-2</v>
      </c>
      <c r="AG548" s="1">
        <f>(Table2[[#This Row],[Close Price]]/Table2[[#This Row],[Current Month Low]])-1</f>
        <v>6.9082377476539225E-3</v>
      </c>
      <c r="AH548" s="1">
        <f>(Table2[[#This Row],[Current Month High]]/Table2[[#This Row],[Close Price]])-1</f>
        <v>3.0420711974110004E-2</v>
      </c>
      <c r="AI548">
        <v>15.6116504854369</v>
      </c>
      <c r="AJ548">
        <v>21.794198023964601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-0.04</v>
      </c>
      <c r="AM548" t="s">
        <v>3174</v>
      </c>
      <c r="AN548">
        <v>-1.33</v>
      </c>
      <c r="AO548" t="s">
        <v>3174</v>
      </c>
      <c r="AP548">
        <v>2.3604132386705001E-2</v>
      </c>
      <c r="AQ548">
        <f>(Table2[[#This Row],[Sharpe Ratio]]-AVERAGE(Table2[Sharpe Ratio]))/_xlfn.STDEV.P(Table2[Sharpe Ratio])</f>
        <v>-0.4600371975744828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493</v>
      </c>
      <c r="AT548">
        <f>_xlfn.RANK.AVG(Table2[[#This Row],[6M Return vs Nifty Z-Score]],Table2[6M Return vs Nifty Z-Score])</f>
        <v>541</v>
      </c>
      <c r="AU548">
        <f>_xlfn.RANK.AVG(Table2[[#This Row],[Sharpe Ratio Z-Score]],Table2[Sharpe Ratio Z-Score])</f>
        <v>461</v>
      </c>
      <c r="AV548">
        <f>(Table2[[#This Row],[Rank 1Y]]+Table2[[#This Row],[Rank 6M]]+Table2[[#This Row],[Rank Sharpe]])/3</f>
        <v>498.33333333333331</v>
      </c>
    </row>
    <row r="549" spans="1:48" x14ac:dyDescent="0.3">
      <c r="A549" t="s">
        <v>226</v>
      </c>
      <c r="B549" t="s">
        <v>227</v>
      </c>
      <c r="C549" t="s">
        <v>3131</v>
      </c>
      <c r="D549" t="s">
        <v>228</v>
      </c>
      <c r="E549">
        <v>116141.135364595</v>
      </c>
      <c r="F549">
        <v>1173.8499999999999</v>
      </c>
      <c r="G549">
        <v>10.1987029463677</v>
      </c>
      <c r="H549">
        <f>(Table2[[#This Row],[1Y Return vs Nifty]]-AVERAGE(Table2[1Y Return vs Nifty]))/_xlfn.STDEV.P(Table2[1Y Return vs Nifty])</f>
        <v>-0.24750789753752137</v>
      </c>
      <c r="I549">
        <v>-5.1886726167122497</v>
      </c>
      <c r="J549">
        <f>(Table2[[#This Row],[1M Return vs Nifty]]-AVERAGE(Table2[1M Return vs Nifty]))/_xlfn.STDEV.P(Table2[1M Return vs Nifty])</f>
        <v>-0.6125239658650693</v>
      </c>
      <c r="K549">
        <v>-13.172368287784099</v>
      </c>
      <c r="L549">
        <f>(Table2[[#This Row],[6M Return vs Nifty]]-AVERAGE(Table2[6M Return vs Nifty]))/_xlfn.STDEV.P(Table2[6M Return vs Nifty])</f>
        <v>-0.84702850767905913</v>
      </c>
      <c r="M549">
        <v>0.62436966181145004</v>
      </c>
      <c r="N549">
        <f>(Table2[[#This Row],[1W Return vs Nifty]]-AVERAGE(Table2[1W Return vs Nifty]))/_xlfn.STDEV.P(Table2[1W Return vs Nifty])</f>
        <v>-0.3485733580946207</v>
      </c>
      <c r="O549">
        <v>1190.8499999999999</v>
      </c>
      <c r="P549">
        <v>1172.7723945406301</v>
      </c>
      <c r="Q549">
        <v>1091.14994252937</v>
      </c>
      <c r="R549">
        <v>32.968085643059602</v>
      </c>
      <c r="S549" s="1">
        <f>(Table2[[#This Row],[Close Price]]-Table2[[#This Row],[20D EMA]])/Table2[[#This Row],[20D EMA]]</f>
        <v>-1.4275517487508924E-2</v>
      </c>
      <c r="T549" s="1">
        <f>(Table2[[#This Row],[Close Price]]-Table2[[#This Row],[50D EMA]])/Table2[[#This Row],[50D EMA]]</f>
        <v>9.1885302245019141E-4</v>
      </c>
      <c r="U549" s="1">
        <f>(Table2[[#This Row],[Close Price]]-Table2[[#This Row],[200D EMA]])/Table2[[#This Row],[200D EMA]]</f>
        <v>7.579165268425414E-2</v>
      </c>
      <c r="V549">
        <v>0.82754099445629903</v>
      </c>
      <c r="W549">
        <v>1168.75</v>
      </c>
      <c r="X549">
        <v>1191.75</v>
      </c>
      <c r="Y549">
        <v>1168.75</v>
      </c>
      <c r="Z549">
        <v>1227</v>
      </c>
      <c r="AA549">
        <v>1168.75</v>
      </c>
      <c r="AB549">
        <v>1227</v>
      </c>
      <c r="AC549" s="1">
        <f>(Table2[[#This Row],[Close Price]]/Table2[[#This Row],[Day Low]])-1</f>
        <v>4.3636363636363473E-3</v>
      </c>
      <c r="AD549" s="1">
        <f>(Table2[[#This Row],[Day High]]/Table2[[#This Row],[Close Price]])-1</f>
        <v>1.5248967074157793E-2</v>
      </c>
      <c r="AE549" s="1">
        <f>(Table2[[#This Row],[Close Price]]/Table2[[#This Row],[Current Week Low]])-1</f>
        <v>4.3636363636363473E-3</v>
      </c>
      <c r="AF549" s="1">
        <f>(Table2[[#This Row],[Current Week High]]/Table2[[#This Row],[Close Price]])-1</f>
        <v>4.5278357541423508E-2</v>
      </c>
      <c r="AG549" s="1">
        <f>(Table2[[#This Row],[Close Price]]/Table2[[#This Row],[Current Month Low]])-1</f>
        <v>4.3636363636363473E-3</v>
      </c>
      <c r="AH549" s="1">
        <f>(Table2[[#This Row],[Current Month High]]/Table2[[#This Row],[Close Price]])-1</f>
        <v>4.5278357541423508E-2</v>
      </c>
      <c r="AI549">
        <v>6.7785831940320396</v>
      </c>
      <c r="AJ549">
        <v>40.560682131926697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-0.04</v>
      </c>
      <c r="AM549" t="s">
        <v>3174</v>
      </c>
      <c r="AN549">
        <v>-0.31</v>
      </c>
      <c r="AO549" t="s">
        <v>3174</v>
      </c>
      <c r="AP549">
        <v>2.570670535901E-3</v>
      </c>
      <c r="AQ549">
        <f>(Table2[[#This Row],[Sharpe Ratio]]-AVERAGE(Table2[Sharpe Ratio]))/_xlfn.STDEV.P(Table2[Sharpe Ratio])</f>
        <v>-0.70477072890376091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-2.7604044580800311</v>
      </c>
      <c r="AS549">
        <f>_xlfn.RANK.AVG(Table2[[#This Row],[1Y Return vs Nifty Z-Score]],Table2[1Y Return vs Nifty Z-Score])</f>
        <v>377</v>
      </c>
      <c r="AT549">
        <f>_xlfn.RANK.AVG(Table2[[#This Row],[6M Return vs Nifty Z-Score]],Table2[6M Return vs Nifty Z-Score])</f>
        <v>601</v>
      </c>
      <c r="AU549">
        <f>_xlfn.RANK.AVG(Table2[[#This Row],[Sharpe Ratio Z-Score]],Table2[Sharpe Ratio Z-Score])</f>
        <v>518</v>
      </c>
      <c r="AV549">
        <f>(Table2[[#This Row],[Rank 1Y]]+Table2[[#This Row],[Rank 6M]]+Table2[[#This Row],[Rank Sharpe]])/3</f>
        <v>498.66666666666669</v>
      </c>
    </row>
    <row r="550" spans="1:48" x14ac:dyDescent="0.3">
      <c r="A550" t="s">
        <v>73</v>
      </c>
      <c r="B550" t="s">
        <v>74</v>
      </c>
      <c r="C550" t="s">
        <v>3137</v>
      </c>
      <c r="D550" t="s">
        <v>75</v>
      </c>
      <c r="E550">
        <v>339201.63354794501</v>
      </c>
      <c r="F550">
        <v>2975.45</v>
      </c>
      <c r="G550">
        <v>-7.5403802848240602</v>
      </c>
      <c r="H550">
        <f>(Table2[[#This Row],[1Y Return vs Nifty]]-AVERAGE(Table2[1Y Return vs Nifty]))/_xlfn.STDEV.P(Table2[1Y Return vs Nifty])</f>
        <v>-0.54788935620552792</v>
      </c>
      <c r="I550">
        <v>-6.2521999083839201</v>
      </c>
      <c r="J550">
        <f>(Table2[[#This Row],[1M Return vs Nifty]]-AVERAGE(Table2[1M Return vs Nifty]))/_xlfn.STDEV.P(Table2[1M Return vs Nifty])</f>
        <v>-0.70437248268452624</v>
      </c>
      <c r="K550">
        <v>-18.574858234588799</v>
      </c>
      <c r="L550">
        <f>(Table2[[#This Row],[6M Return vs Nifty]]-AVERAGE(Table2[6M Return vs Nifty]))/_xlfn.STDEV.P(Table2[6M Return vs Nifty])</f>
        <v>-1.0227268675021699</v>
      </c>
      <c r="M550">
        <v>1.0240170281732599</v>
      </c>
      <c r="N550">
        <f>(Table2[[#This Row],[1W Return vs Nifty]]-AVERAGE(Table2[1W Return vs Nifty]))/_xlfn.STDEV.P(Table2[1W Return vs Nifty])</f>
        <v>-0.27387146098010251</v>
      </c>
      <c r="O550">
        <v>3052.63</v>
      </c>
      <c r="P550">
        <v>3086.7290656468599</v>
      </c>
      <c r="Q550">
        <v>3002.50094960975</v>
      </c>
      <c r="R550">
        <v>27.5643041298088</v>
      </c>
      <c r="S550" s="1">
        <f>(Table2[[#This Row],[Close Price]]-Table2[[#This Row],[20D EMA]])/Table2[[#This Row],[20D EMA]]</f>
        <v>-2.5283116525750021E-2</v>
      </c>
      <c r="T550" s="1">
        <f>(Table2[[#This Row],[Close Price]]-Table2[[#This Row],[50D EMA]])/Table2[[#This Row],[50D EMA]]</f>
        <v>-3.6050804356403815E-2</v>
      </c>
      <c r="U550" s="1">
        <f>(Table2[[#This Row],[Close Price]]-Table2[[#This Row],[200D EMA]])/Table2[[#This Row],[200D EMA]]</f>
        <v>-9.0094724577076818E-3</v>
      </c>
      <c r="V550">
        <v>0.77979030830001095</v>
      </c>
      <c r="W550">
        <v>2968</v>
      </c>
      <c r="X550">
        <v>3025</v>
      </c>
      <c r="Y550">
        <v>2955.2</v>
      </c>
      <c r="Z550">
        <v>3059.15</v>
      </c>
      <c r="AA550">
        <v>2955.2</v>
      </c>
      <c r="AB550">
        <v>3059.15</v>
      </c>
      <c r="AC550" s="1">
        <f>(Table2[[#This Row],[Close Price]]/Table2[[#This Row],[Day Low]])-1</f>
        <v>2.5101078167115709E-3</v>
      </c>
      <c r="AD550" s="1">
        <f>(Table2[[#This Row],[Day High]]/Table2[[#This Row],[Close Price]])-1</f>
        <v>1.6652943252281283E-2</v>
      </c>
      <c r="AE550" s="1">
        <f>(Table2[[#This Row],[Close Price]]/Table2[[#This Row],[Current Week Low]])-1</f>
        <v>6.8523280996211078E-3</v>
      </c>
      <c r="AF550" s="1">
        <f>(Table2[[#This Row],[Current Week High]]/Table2[[#This Row],[Close Price]])-1</f>
        <v>2.8130198793459904E-2</v>
      </c>
      <c r="AG550" s="1">
        <f>(Table2[[#This Row],[Close Price]]/Table2[[#This Row],[Current Month Low]])-1</f>
        <v>6.8523280996211078E-3</v>
      </c>
      <c r="AH550" s="1">
        <f>(Table2[[#This Row],[Current Month High]]/Table2[[#This Row],[Close Price]])-1</f>
        <v>2.8130198793459904E-2</v>
      </c>
      <c r="AI550">
        <v>25.826345594783898</v>
      </c>
      <c r="AJ550">
        <v>38.9098972922502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-0.14000000000000001</v>
      </c>
      <c r="AM550" t="s">
        <v>3174</v>
      </c>
      <c r="AN550">
        <v>-4.5</v>
      </c>
      <c r="AO550" t="s">
        <v>3174</v>
      </c>
      <c r="AP550">
        <v>6.7389483184736004E-2</v>
      </c>
      <c r="AQ550">
        <f>(Table2[[#This Row],[Sharpe Ratio]]-AVERAGE(Table2[Sharpe Ratio]))/_xlfn.STDEV.P(Table2[Sharpe Ratio])</f>
        <v>4.9424516208203262E-2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504</v>
      </c>
      <c r="AT550">
        <f>_xlfn.RANK.AVG(Table2[[#This Row],[6M Return vs Nifty Z-Score]],Table2[6M Return vs Nifty Z-Score])</f>
        <v>652</v>
      </c>
      <c r="AU550">
        <f>_xlfn.RANK.AVG(Table2[[#This Row],[Sharpe Ratio Z-Score]],Table2[Sharpe Ratio Z-Score])</f>
        <v>340</v>
      </c>
      <c r="AV550">
        <f>(Table2[[#This Row],[Rank 1Y]]+Table2[[#This Row],[Rank 6M]]+Table2[[#This Row],[Rank Sharpe]])/3</f>
        <v>498.66666666666669</v>
      </c>
    </row>
    <row r="551" spans="1:48" x14ac:dyDescent="0.3">
      <c r="A551" t="s">
        <v>431</v>
      </c>
      <c r="B551" t="s">
        <v>432</v>
      </c>
      <c r="C551" t="s">
        <v>3129</v>
      </c>
      <c r="D551" t="s">
        <v>34</v>
      </c>
      <c r="E551">
        <v>52697.130548950001</v>
      </c>
      <c r="F551">
        <v>115.75</v>
      </c>
      <c r="G551">
        <v>-2.0618034382512298</v>
      </c>
      <c r="H551">
        <f>(Table2[[#This Row],[1Y Return vs Nifty]]-AVERAGE(Table2[1Y Return vs Nifty]))/_xlfn.STDEV.P(Table2[1Y Return vs Nifty])</f>
        <v>-0.45511889658534643</v>
      </c>
      <c r="I551">
        <v>-8.4736864371151395</v>
      </c>
      <c r="J551">
        <f>(Table2[[#This Row],[1M Return vs Nifty]]-AVERAGE(Table2[1M Return vs Nifty]))/_xlfn.STDEV.P(Table2[1M Return vs Nifty])</f>
        <v>-0.89622486333914231</v>
      </c>
      <c r="K551">
        <v>-30.9187706834959</v>
      </c>
      <c r="L551">
        <f>(Table2[[#This Row],[6M Return vs Nifty]]-AVERAGE(Table2[6M Return vs Nifty]))/_xlfn.STDEV.P(Table2[6M Return vs Nifty])</f>
        <v>-1.4241723477211186</v>
      </c>
      <c r="M551">
        <v>1.22305739385308</v>
      </c>
      <c r="N551">
        <f>(Table2[[#This Row],[1W Return vs Nifty]]-AVERAGE(Table2[1W Return vs Nifty]))/_xlfn.STDEV.P(Table2[1W Return vs Nifty])</f>
        <v>-0.23666692976047471</v>
      </c>
      <c r="O551">
        <v>118.33</v>
      </c>
      <c r="P551">
        <v>120.53900915471399</v>
      </c>
      <c r="Q551">
        <v>120.64141285973599</v>
      </c>
      <c r="R551">
        <v>34.834479852861001</v>
      </c>
      <c r="S551" s="1">
        <f>(Table2[[#This Row],[Close Price]]-Table2[[#This Row],[20D EMA]])/Table2[[#This Row],[20D EMA]]</f>
        <v>-2.1803431082565692E-2</v>
      </c>
      <c r="T551" s="1">
        <f>(Table2[[#This Row],[Close Price]]-Table2[[#This Row],[50D EMA]])/Table2[[#This Row],[50D EMA]]</f>
        <v>-3.9729952886598023E-2</v>
      </c>
      <c r="U551" s="1">
        <f>(Table2[[#This Row],[Close Price]]-Table2[[#This Row],[200D EMA]])/Table2[[#This Row],[200D EMA]]</f>
        <v>-4.0545056160963613E-2</v>
      </c>
      <c r="V551">
        <v>0.52450254208311797</v>
      </c>
      <c r="W551">
        <v>115.25</v>
      </c>
      <c r="X551">
        <v>118.09</v>
      </c>
      <c r="Y551">
        <v>115.25</v>
      </c>
      <c r="Z551">
        <v>119.39</v>
      </c>
      <c r="AA551">
        <v>115.25</v>
      </c>
      <c r="AB551">
        <v>119.39</v>
      </c>
      <c r="AC551" s="1">
        <f>(Table2[[#This Row],[Close Price]]/Table2[[#This Row],[Day Low]])-1</f>
        <v>4.3383947939261702E-3</v>
      </c>
      <c r="AD551" s="1">
        <f>(Table2[[#This Row],[Day High]]/Table2[[#This Row],[Close Price]])-1</f>
        <v>2.0215982721382364E-2</v>
      </c>
      <c r="AE551" s="1">
        <f>(Table2[[#This Row],[Close Price]]/Table2[[#This Row],[Current Week Low]])-1</f>
        <v>4.3383947939261702E-3</v>
      </c>
      <c r="AF551" s="1">
        <f>(Table2[[#This Row],[Current Week High]]/Table2[[#This Row],[Close Price]])-1</f>
        <v>3.1447084233261258E-2</v>
      </c>
      <c r="AG551" s="1">
        <f>(Table2[[#This Row],[Close Price]]/Table2[[#This Row],[Current Month Low]])-1</f>
        <v>4.3383947939261702E-3</v>
      </c>
      <c r="AH551" s="1">
        <f>(Table2[[#This Row],[Current Month High]]/Table2[[#This Row],[Close Price]])-1</f>
        <v>3.1447084233261258E-2</v>
      </c>
      <c r="AI551">
        <v>36.457883369330403</v>
      </c>
      <c r="AJ551">
        <v>33.969907407407398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-0.04</v>
      </c>
      <c r="AM551" t="s">
        <v>3174</v>
      </c>
      <c r="AN551">
        <v>-3.09</v>
      </c>
      <c r="AO551" t="s">
        <v>3174</v>
      </c>
      <c r="AP551">
        <v>7.2960354191347998E-2</v>
      </c>
      <c r="AQ551">
        <f>(Table2[[#This Row],[Sharpe Ratio]]-AVERAGE(Table2[Sharpe Ratio]))/_xlfn.STDEV.P(Table2[Sharpe Ratio])</f>
        <v>0.11424403777335772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457</v>
      </c>
      <c r="AT551">
        <f>_xlfn.RANK.AVG(Table2[[#This Row],[6M Return vs Nifty Z-Score]],Table2[6M Return vs Nifty Z-Score])</f>
        <v>722</v>
      </c>
      <c r="AU551">
        <f>_xlfn.RANK.AVG(Table2[[#This Row],[Sharpe Ratio Z-Score]],Table2[Sharpe Ratio Z-Score])</f>
        <v>322</v>
      </c>
      <c r="AV551">
        <f>(Table2[[#This Row],[Rank 1Y]]+Table2[[#This Row],[Rank 6M]]+Table2[[#This Row],[Rank Sharpe]])/3</f>
        <v>500.33333333333331</v>
      </c>
    </row>
    <row r="552" spans="1:48" x14ac:dyDescent="0.3">
      <c r="A552" t="s">
        <v>413</v>
      </c>
      <c r="B552" t="s">
        <v>414</v>
      </c>
      <c r="C552" t="s">
        <v>3134</v>
      </c>
      <c r="D552" t="s">
        <v>409</v>
      </c>
      <c r="E552">
        <v>56941.904003725002</v>
      </c>
      <c r="F552">
        <v>134260.75</v>
      </c>
      <c r="G552">
        <v>-3.9958368937348498</v>
      </c>
      <c r="H552">
        <f>(Table2[[#This Row],[1Y Return vs Nifty]]-AVERAGE(Table2[1Y Return vs Nifty]))/_xlfn.STDEV.P(Table2[1Y Return vs Nifty])</f>
        <v>-0.4878684915277377</v>
      </c>
      <c r="I552">
        <v>-4.7560892332245599</v>
      </c>
      <c r="J552">
        <f>(Table2[[#This Row],[1M Return vs Nifty]]-AVERAGE(Table2[1M Return vs Nifty]))/_xlfn.STDEV.P(Table2[1M Return vs Nifty])</f>
        <v>-0.57516512939211439</v>
      </c>
      <c r="K552">
        <v>-18.458127275265099</v>
      </c>
      <c r="L552">
        <f>(Table2[[#This Row],[6M Return vs Nifty]]-AVERAGE(Table2[6M Return vs Nifty]))/_xlfn.STDEV.P(Table2[6M Return vs Nifty])</f>
        <v>-1.0189305738865042</v>
      </c>
      <c r="M552">
        <v>2.2717823140292799</v>
      </c>
      <c r="N552">
        <f>(Table2[[#This Row],[1W Return vs Nifty]]-AVERAGE(Table2[1W Return vs Nifty]))/_xlfn.STDEV.P(Table2[1W Return vs Nifty])</f>
        <v>-4.0639762606546344E-2</v>
      </c>
      <c r="O552">
        <v>135942.1</v>
      </c>
      <c r="P552">
        <v>134699.521561331</v>
      </c>
      <c r="Q552">
        <v>128582.539616883</v>
      </c>
      <c r="R552">
        <v>39.3392685945918</v>
      </c>
      <c r="S552" s="1">
        <f>(Table2[[#This Row],[Close Price]]-Table2[[#This Row],[20D EMA]])/Table2[[#This Row],[20D EMA]]</f>
        <v>-1.2368133197883553E-2</v>
      </c>
      <c r="T552" s="1">
        <f>(Table2[[#This Row],[Close Price]]-Table2[[#This Row],[50D EMA]])/Table2[[#This Row],[50D EMA]]</f>
        <v>-3.25740994656183E-3</v>
      </c>
      <c r="U552" s="1">
        <f>(Table2[[#This Row],[Close Price]]-Table2[[#This Row],[200D EMA]])/Table2[[#This Row],[200D EMA]]</f>
        <v>4.416004225795709E-2</v>
      </c>
      <c r="V552">
        <v>0.67403359765492799</v>
      </c>
      <c r="W552">
        <v>134042.45000000001</v>
      </c>
      <c r="X552">
        <v>136700</v>
      </c>
      <c r="Y552">
        <v>134000</v>
      </c>
      <c r="Z552">
        <v>136700</v>
      </c>
      <c r="AA552">
        <v>134000</v>
      </c>
      <c r="AB552">
        <v>136700</v>
      </c>
      <c r="AC552" s="1">
        <f>(Table2[[#This Row],[Close Price]]/Table2[[#This Row],[Day Low]])-1</f>
        <v>1.628588555341981E-3</v>
      </c>
      <c r="AD552" s="1">
        <f>(Table2[[#This Row],[Day High]]/Table2[[#This Row],[Close Price]])-1</f>
        <v>1.8168005169046042E-2</v>
      </c>
      <c r="AE552" s="1">
        <f>(Table2[[#This Row],[Close Price]]/Table2[[#This Row],[Current Week Low]])-1</f>
        <v>1.945895522388108E-3</v>
      </c>
      <c r="AF552" s="1">
        <f>(Table2[[#This Row],[Current Week High]]/Table2[[#This Row],[Close Price]])-1</f>
        <v>1.8168005169046042E-2</v>
      </c>
      <c r="AG552" s="1">
        <f>(Table2[[#This Row],[Close Price]]/Table2[[#This Row],[Current Month Low]])-1</f>
        <v>1.945895522388108E-3</v>
      </c>
      <c r="AH552" s="1">
        <f>(Table2[[#This Row],[Current Month High]]/Table2[[#This Row],[Close Price]])-1</f>
        <v>1.8168005169046042E-2</v>
      </c>
      <c r="AI552">
        <v>12.79916133345</v>
      </c>
      <c r="AJ552">
        <v>26.178985949908299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7.0000000000000007E-2</v>
      </c>
      <c r="AM552" t="s">
        <v>3176</v>
      </c>
      <c r="AN552">
        <v>-2.59</v>
      </c>
      <c r="AO552" t="s">
        <v>3174</v>
      </c>
      <c r="AP552">
        <v>4.8890815279209E-2</v>
      </c>
      <c r="AQ552">
        <f>(Table2[[#This Row],[Sharpe Ratio]]-AVERAGE(Table2[Sharpe Ratio]))/_xlfn.STDEV.P(Table2[Sharpe Ratio])</f>
        <v>-0.16581557852846757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-2.2884195359413702</v>
      </c>
      <c r="AS552">
        <f>_xlfn.RANK.AVG(Table2[[#This Row],[1Y Return vs Nifty Z-Score]],Table2[1Y Return vs Nifty Z-Score])</f>
        <v>473</v>
      </c>
      <c r="AT552">
        <f>_xlfn.RANK.AVG(Table2[[#This Row],[6M Return vs Nifty Z-Score]],Table2[6M Return vs Nifty Z-Score])</f>
        <v>650</v>
      </c>
      <c r="AU552">
        <f>_xlfn.RANK.AVG(Table2[[#This Row],[Sharpe Ratio Z-Score]],Table2[Sharpe Ratio Z-Score])</f>
        <v>384</v>
      </c>
      <c r="AV552">
        <f>(Table2[[#This Row],[Rank 1Y]]+Table2[[#This Row],[Rank 6M]]+Table2[[#This Row],[Rank Sharpe]])/3</f>
        <v>502.33333333333331</v>
      </c>
    </row>
    <row r="553" spans="1:48" x14ac:dyDescent="0.3">
      <c r="A553" t="s">
        <v>1461</v>
      </c>
      <c r="B553" t="s">
        <v>1462</v>
      </c>
      <c r="C553" t="s">
        <v>3139</v>
      </c>
      <c r="D553" t="s">
        <v>1463</v>
      </c>
      <c r="E553">
        <v>7347.73147263999</v>
      </c>
      <c r="F553">
        <v>275.60000000000002</v>
      </c>
      <c r="G553">
        <v>-19.195001084806201</v>
      </c>
      <c r="H553">
        <f>(Table2[[#This Row],[1Y Return vs Nifty]]-AVERAGE(Table2[1Y Return vs Nifty]))/_xlfn.STDEV.P(Table2[1Y Return vs Nifty])</f>
        <v>-0.74524070466559889</v>
      </c>
      <c r="I553">
        <v>-2.4846821884220098</v>
      </c>
      <c r="J553">
        <f>(Table2[[#This Row],[1M Return vs Nifty]]-AVERAGE(Table2[1M Return vs Nifty]))/_xlfn.STDEV.P(Table2[1M Return vs Nifty])</f>
        <v>-0.37900150501491664</v>
      </c>
      <c r="K553">
        <v>-13.6757708470839</v>
      </c>
      <c r="L553">
        <f>(Table2[[#This Row],[6M Return vs Nifty]]-AVERAGE(Table2[6M Return vs Nifty]))/_xlfn.STDEV.P(Table2[6M Return vs Nifty])</f>
        <v>-0.86340003356260908</v>
      </c>
      <c r="M553">
        <v>5.62920748718222</v>
      </c>
      <c r="N553">
        <f>(Table2[[#This Row],[1W Return vs Nifty]]-AVERAGE(Table2[1W Return vs Nifty]))/_xlfn.STDEV.P(Table2[1W Return vs Nifty])</f>
        <v>0.58692856628744128</v>
      </c>
      <c r="O553">
        <v>271.48</v>
      </c>
      <c r="P553">
        <v>280.72672301630797</v>
      </c>
      <c r="Q553">
        <v>284.22103997955702</v>
      </c>
      <c r="R553">
        <v>60.519084025358701</v>
      </c>
      <c r="S553" s="1">
        <f>(Table2[[#This Row],[Close Price]]-Table2[[#This Row],[20D EMA]])/Table2[[#This Row],[20D EMA]]</f>
        <v>1.5176071902165921E-2</v>
      </c>
      <c r="T553" s="1">
        <f>(Table2[[#This Row],[Close Price]]-Table2[[#This Row],[50D EMA]])/Table2[[#This Row],[50D EMA]]</f>
        <v>-1.8262326298056516E-2</v>
      </c>
      <c r="U553" s="1">
        <f>(Table2[[#This Row],[Close Price]]-Table2[[#This Row],[200D EMA]])/Table2[[#This Row],[200D EMA]]</f>
        <v>-3.0332166753654397E-2</v>
      </c>
      <c r="V553">
        <v>0.54284505108112302</v>
      </c>
      <c r="W553">
        <v>270.05</v>
      </c>
      <c r="X553">
        <v>278.7</v>
      </c>
      <c r="Y553">
        <v>259.5</v>
      </c>
      <c r="Z553">
        <v>280.64999999999998</v>
      </c>
      <c r="AA553">
        <v>259.5</v>
      </c>
      <c r="AB553">
        <v>280.64999999999998</v>
      </c>
      <c r="AC553" s="1">
        <f>(Table2[[#This Row],[Close Price]]/Table2[[#This Row],[Day Low]])-1</f>
        <v>2.0551749675985942E-2</v>
      </c>
      <c r="AD553" s="1">
        <f>(Table2[[#This Row],[Day High]]/Table2[[#This Row],[Close Price]])-1</f>
        <v>1.1248185776487452E-2</v>
      </c>
      <c r="AE553" s="1">
        <f>(Table2[[#This Row],[Close Price]]/Table2[[#This Row],[Current Week Low]])-1</f>
        <v>6.2042389210019255E-2</v>
      </c>
      <c r="AF553" s="1">
        <f>(Table2[[#This Row],[Current Week High]]/Table2[[#This Row],[Close Price]])-1</f>
        <v>1.832365747460063E-2</v>
      </c>
      <c r="AG553" s="1">
        <f>(Table2[[#This Row],[Close Price]]/Table2[[#This Row],[Current Month Low]])-1</f>
        <v>6.2042389210019255E-2</v>
      </c>
      <c r="AH553" s="1">
        <f>(Table2[[#This Row],[Current Month High]]/Table2[[#This Row],[Close Price]])-1</f>
        <v>1.832365747460063E-2</v>
      </c>
      <c r="AI553">
        <v>32.420174165457098</v>
      </c>
      <c r="AJ553">
        <v>10.6605099377635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-0.2</v>
      </c>
      <c r="AM553" t="s">
        <v>3174</v>
      </c>
      <c r="AN553">
        <v>4.47</v>
      </c>
      <c r="AO553" t="s">
        <v>3176</v>
      </c>
      <c r="AP553">
        <v>7.1362406602169998E-2</v>
      </c>
      <c r="AQ553">
        <f>(Table2[[#This Row],[Sharpe Ratio]]-AVERAGE(Table2[Sharpe Ratio]))/_xlfn.STDEV.P(Table2[Sharpe Ratio])</f>
        <v>9.5651218428990506E-2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576</v>
      </c>
      <c r="AT553">
        <f>_xlfn.RANK.AVG(Table2[[#This Row],[6M Return vs Nifty Z-Score]],Table2[6M Return vs Nifty Z-Score])</f>
        <v>610</v>
      </c>
      <c r="AU553">
        <f>_xlfn.RANK.AVG(Table2[[#This Row],[Sharpe Ratio Z-Score]],Table2[Sharpe Ratio Z-Score])</f>
        <v>327</v>
      </c>
      <c r="AV553">
        <f>(Table2[[#This Row],[Rank 1Y]]+Table2[[#This Row],[Rank 6M]]+Table2[[#This Row],[Rank Sharpe]])/3</f>
        <v>504.33333333333331</v>
      </c>
    </row>
    <row r="554" spans="1:48" x14ac:dyDescent="0.3">
      <c r="A554" t="s">
        <v>658</v>
      </c>
      <c r="B554" t="s">
        <v>659</v>
      </c>
      <c r="C554" t="s">
        <v>3143</v>
      </c>
      <c r="D554" t="s">
        <v>382</v>
      </c>
      <c r="E554">
        <v>28471.039992459999</v>
      </c>
      <c r="F554">
        <v>6335.05</v>
      </c>
      <c r="G554">
        <v>-5.9517995019869598</v>
      </c>
      <c r="H554">
        <f>(Table2[[#This Row],[1Y Return vs Nifty]]-AVERAGE(Table2[1Y Return vs Nifty]))/_xlfn.STDEV.P(Table2[1Y Return vs Nifty])</f>
        <v>-0.52098941969012136</v>
      </c>
      <c r="I554">
        <v>-6.9851844866055899</v>
      </c>
      <c r="J554">
        <f>(Table2[[#This Row],[1M Return vs Nifty]]-AVERAGE(Table2[1M Return vs Nifty]))/_xlfn.STDEV.P(Table2[1M Return vs Nifty])</f>
        <v>-0.7676746159615907</v>
      </c>
      <c r="K554">
        <v>5.2498456445223196</v>
      </c>
      <c r="L554">
        <f>(Table2[[#This Row],[6M Return vs Nifty]]-AVERAGE(Table2[6M Return vs Nifty]))/_xlfn.STDEV.P(Table2[6M Return vs Nifty])</f>
        <v>-0.24790610225356249</v>
      </c>
      <c r="M554">
        <v>3.5195590959036598</v>
      </c>
      <c r="N554">
        <f>(Table2[[#This Row],[1W Return vs Nifty]]-AVERAGE(Table2[1W Return vs Nifty]))/_xlfn.STDEV.P(Table2[1W Return vs Nifty])</f>
        <v>0.19259408459733637</v>
      </c>
      <c r="O554">
        <v>6397.52</v>
      </c>
      <c r="P554">
        <v>6373.2742398383598</v>
      </c>
      <c r="Q554">
        <v>5857.9743703586801</v>
      </c>
      <c r="R554">
        <v>45.3069148992642</v>
      </c>
      <c r="S554" s="1">
        <f>(Table2[[#This Row],[Close Price]]-Table2[[#This Row],[20D EMA]])/Table2[[#This Row],[20D EMA]]</f>
        <v>-9.7647213295152264E-3</v>
      </c>
      <c r="T554" s="1">
        <f>(Table2[[#This Row],[Close Price]]-Table2[[#This Row],[50D EMA]])/Table2[[#This Row],[50D EMA]]</f>
        <v>-5.9975827808296323E-3</v>
      </c>
      <c r="U554" s="1">
        <f>(Table2[[#This Row],[Close Price]]-Table2[[#This Row],[200D EMA]])/Table2[[#This Row],[200D EMA]]</f>
        <v>8.1440375030543036E-2</v>
      </c>
      <c r="V554">
        <v>0.92227315389946596</v>
      </c>
      <c r="W554">
        <v>6315</v>
      </c>
      <c r="X554">
        <v>6506.45</v>
      </c>
      <c r="Y554">
        <v>6289.05</v>
      </c>
      <c r="Z554">
        <v>6560</v>
      </c>
      <c r="AA554">
        <v>6289.05</v>
      </c>
      <c r="AB554">
        <v>6560</v>
      </c>
      <c r="AC554" s="1">
        <f>(Table2[[#This Row],[Close Price]]/Table2[[#This Row],[Day Low]])-1</f>
        <v>3.174980205859157E-3</v>
      </c>
      <c r="AD554" s="1">
        <f>(Table2[[#This Row],[Day High]]/Table2[[#This Row],[Close Price]])-1</f>
        <v>2.7055824342349322E-2</v>
      </c>
      <c r="AE554" s="1">
        <f>(Table2[[#This Row],[Close Price]]/Table2[[#This Row],[Current Week Low]])-1</f>
        <v>7.3143002520252853E-3</v>
      </c>
      <c r="AF554" s="1">
        <f>(Table2[[#This Row],[Current Week High]]/Table2[[#This Row],[Close Price]])-1</f>
        <v>3.5508796299950296E-2</v>
      </c>
      <c r="AG554" s="1">
        <f>(Table2[[#This Row],[Close Price]]/Table2[[#This Row],[Current Month Low]])-1</f>
        <v>7.3143002520252853E-3</v>
      </c>
      <c r="AH554" s="1">
        <f>(Table2[[#This Row],[Current Month High]]/Table2[[#This Row],[Close Price]])-1</f>
        <v>3.5508796299950296E-2</v>
      </c>
      <c r="AI554">
        <v>13.6036811074892</v>
      </c>
      <c r="AJ554">
        <v>31.6264622161275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</v>
      </c>
      <c r="AM554" t="s">
        <v>3175</v>
      </c>
      <c r="AN554">
        <v>-0.46</v>
      </c>
      <c r="AO554" t="s">
        <v>3174</v>
      </c>
      <c r="AP554">
        <v>-2.4502469448730999E-2</v>
      </c>
      <c r="AQ554">
        <f>(Table2[[#This Row],[Sharpe Ratio]]-AVERAGE(Table2[Sharpe Ratio]))/_xlfn.STDEV.P(Table2[Sharpe Ratio])</f>
        <v>-1.0197785578388538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-2.363754611146792</v>
      </c>
      <c r="AS554">
        <f>_xlfn.RANK.AVG(Table2[[#This Row],[1Y Return vs Nifty Z-Score]],Table2[1Y Return vs Nifty Z-Score])</f>
        <v>487</v>
      </c>
      <c r="AT554">
        <f>_xlfn.RANK.AVG(Table2[[#This Row],[6M Return vs Nifty Z-Score]],Table2[6M Return vs Nifty Z-Score])</f>
        <v>402</v>
      </c>
      <c r="AU554">
        <f>_xlfn.RANK.AVG(Table2[[#This Row],[Sharpe Ratio Z-Score]],Table2[Sharpe Ratio Z-Score])</f>
        <v>626</v>
      </c>
      <c r="AV554">
        <f>(Table2[[#This Row],[Rank 1Y]]+Table2[[#This Row],[Rank 6M]]+Table2[[#This Row],[Rank Sharpe]])/3</f>
        <v>505</v>
      </c>
    </row>
    <row r="555" spans="1:48" x14ac:dyDescent="0.3">
      <c r="A555" t="s">
        <v>410</v>
      </c>
      <c r="B555" t="s">
        <v>411</v>
      </c>
      <c r="C555" t="s">
        <v>3141</v>
      </c>
      <c r="D555" t="s">
        <v>412</v>
      </c>
      <c r="E555">
        <v>57435.131714219999</v>
      </c>
      <c r="F555">
        <v>942.65</v>
      </c>
      <c r="G555">
        <v>8.2282326379779498</v>
      </c>
      <c r="H555">
        <f>(Table2[[#This Row],[1Y Return vs Nifty]]-AVERAGE(Table2[1Y Return vs Nifty]))/_xlfn.STDEV.P(Table2[1Y Return vs Nifty])</f>
        <v>-0.28087448913540886</v>
      </c>
      <c r="I555">
        <v>-6.9196352304077804</v>
      </c>
      <c r="J555">
        <f>(Table2[[#This Row],[1M Return vs Nifty]]-AVERAGE(Table2[1M Return vs Nifty]))/_xlfn.STDEV.P(Table2[1M Return vs Nifty])</f>
        <v>-0.76201364044405229</v>
      </c>
      <c r="K555">
        <v>-13.571143218529199</v>
      </c>
      <c r="L555">
        <f>(Table2[[#This Row],[6M Return vs Nifty]]-AVERAGE(Table2[6M Return vs Nifty]))/_xlfn.STDEV.P(Table2[6M Return vs Nifty])</f>
        <v>-0.85999736129292448</v>
      </c>
      <c r="M555">
        <v>0.71494924558122297</v>
      </c>
      <c r="N555">
        <f>(Table2[[#This Row],[1W Return vs Nifty]]-AVERAGE(Table2[1W Return vs Nifty]))/_xlfn.STDEV.P(Table2[1W Return vs Nifty])</f>
        <v>-0.33164226504365429</v>
      </c>
      <c r="O555">
        <v>976.3</v>
      </c>
      <c r="P555">
        <v>999.11225287684397</v>
      </c>
      <c r="Q555">
        <v>947.45172615631805</v>
      </c>
      <c r="R555">
        <v>27.611375425938299</v>
      </c>
      <c r="S555" s="1">
        <f>(Table2[[#This Row],[Close Price]]-Table2[[#This Row],[20D EMA]])/Table2[[#This Row],[20D EMA]]</f>
        <v>-3.4466864693229515E-2</v>
      </c>
      <c r="T555" s="1">
        <f>(Table2[[#This Row],[Close Price]]-Table2[[#This Row],[50D EMA]])/Table2[[#This Row],[50D EMA]]</f>
        <v>-5.6512421616556667E-2</v>
      </c>
      <c r="U555" s="1">
        <f>(Table2[[#This Row],[Close Price]]-Table2[[#This Row],[200D EMA]])/Table2[[#This Row],[200D EMA]]</f>
        <v>-5.0680430714903166E-3</v>
      </c>
      <c r="V555">
        <v>0.77573068792478095</v>
      </c>
      <c r="W555">
        <v>939.3</v>
      </c>
      <c r="X555">
        <v>962.25</v>
      </c>
      <c r="Y555">
        <v>939.3</v>
      </c>
      <c r="Z555">
        <v>979.5</v>
      </c>
      <c r="AA555">
        <v>939.3</v>
      </c>
      <c r="AB555">
        <v>979.5</v>
      </c>
      <c r="AC555" s="1">
        <f>(Table2[[#This Row],[Close Price]]/Table2[[#This Row],[Day Low]])-1</f>
        <v>3.5664856808261813E-3</v>
      </c>
      <c r="AD555" s="1">
        <f>(Table2[[#This Row],[Day High]]/Table2[[#This Row],[Close Price]])-1</f>
        <v>2.0792446825439015E-2</v>
      </c>
      <c r="AE555" s="1">
        <f>(Table2[[#This Row],[Close Price]]/Table2[[#This Row],[Current Week Low]])-1</f>
        <v>3.5664856808261813E-3</v>
      </c>
      <c r="AF555" s="1">
        <f>(Table2[[#This Row],[Current Week High]]/Table2[[#This Row],[Close Price]])-1</f>
        <v>3.9091921710072697E-2</v>
      </c>
      <c r="AG555" s="1">
        <f>(Table2[[#This Row],[Close Price]]/Table2[[#This Row],[Current Month Low]])-1</f>
        <v>3.5664856808261813E-3</v>
      </c>
      <c r="AH555" s="1">
        <f>(Table2[[#This Row],[Current Month High]]/Table2[[#This Row],[Close Price]])-1</f>
        <v>3.9091921710072697E-2</v>
      </c>
      <c r="AI555">
        <v>25.179016602132201</v>
      </c>
      <c r="AJ555">
        <v>40.233561440047502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-0.17</v>
      </c>
      <c r="AM555" t="s">
        <v>3174</v>
      </c>
      <c r="AN555">
        <v>-4.71</v>
      </c>
      <c r="AO555" t="s">
        <v>3174</v>
      </c>
      <c r="AP555">
        <v>1.6669113879110001E-3</v>
      </c>
      <c r="AQ555">
        <f>(Table2[[#This Row],[Sharpe Ratio]]-AVERAGE(Table2[Sharpe Ratio]))/_xlfn.STDEV.P(Table2[Sharpe Ratio])</f>
        <v>-0.71528636200912521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390</v>
      </c>
      <c r="AT555">
        <f>_xlfn.RANK.AVG(Table2[[#This Row],[6M Return vs Nifty Z-Score]],Table2[6M Return vs Nifty Z-Score])</f>
        <v>606</v>
      </c>
      <c r="AU555">
        <f>_xlfn.RANK.AVG(Table2[[#This Row],[Sharpe Ratio Z-Score]],Table2[Sharpe Ratio Z-Score])</f>
        <v>519</v>
      </c>
      <c r="AV555">
        <f>(Table2[[#This Row],[Rank 1Y]]+Table2[[#This Row],[Rank 6M]]+Table2[[#This Row],[Rank Sharpe]])/3</f>
        <v>505</v>
      </c>
    </row>
    <row r="556" spans="1:48" x14ac:dyDescent="0.3">
      <c r="A556" t="s">
        <v>545</v>
      </c>
      <c r="B556" t="s">
        <v>546</v>
      </c>
      <c r="C556" t="s">
        <v>3129</v>
      </c>
      <c r="D556" t="s">
        <v>547</v>
      </c>
      <c r="E556">
        <v>38440.284254899998</v>
      </c>
      <c r="F556">
        <v>603.79999999999995</v>
      </c>
      <c r="G556">
        <v>-59.546778918032899</v>
      </c>
      <c r="H556">
        <f>(Table2[[#This Row],[1Y Return vs Nifty]]-AVERAGE(Table2[1Y Return vs Nifty]))/_xlfn.STDEV.P(Table2[1Y Return vs Nifty])</f>
        <v>-1.4285300115266757</v>
      </c>
      <c r="I556">
        <v>20.425138051909499</v>
      </c>
      <c r="J556">
        <f>(Table2[[#This Row],[1M Return vs Nifty]]-AVERAGE(Table2[1M Return vs Nifty]))/_xlfn.STDEV.P(Table2[1M Return vs Nifty])</f>
        <v>1.5995401141355925</v>
      </c>
      <c r="K556">
        <v>43.037595052796298</v>
      </c>
      <c r="L556">
        <f>(Table2[[#This Row],[6M Return vs Nifty]]-AVERAGE(Table2[6M Return vs Nifty]))/_xlfn.STDEV.P(Table2[6M Return vs Nifty])</f>
        <v>0.9810171642056813</v>
      </c>
      <c r="M556">
        <v>13.8055973724409</v>
      </c>
      <c r="N556">
        <f>(Table2[[#This Row],[1W Return vs Nifty]]-AVERAGE(Table2[1W Return vs Nifty]))/_xlfn.STDEV.P(Table2[1W Return vs Nifty])</f>
        <v>2.1152555049512056</v>
      </c>
      <c r="O556">
        <v>567.53</v>
      </c>
      <c r="P556">
        <v>516.52080223748999</v>
      </c>
      <c r="Q556">
        <v>523.66877330297496</v>
      </c>
      <c r="R556">
        <v>59.5103666095318</v>
      </c>
      <c r="S556" s="1">
        <f>(Table2[[#This Row],[Close Price]]-Table2[[#This Row],[20D EMA]])/Table2[[#This Row],[20D EMA]]</f>
        <v>6.3908515849382383E-2</v>
      </c>
      <c r="T556" s="1">
        <f>(Table2[[#This Row],[Close Price]]-Table2[[#This Row],[50D EMA]])/Table2[[#This Row],[50D EMA]]</f>
        <v>0.16897518431867542</v>
      </c>
      <c r="U556" s="1">
        <f>(Table2[[#This Row],[Close Price]]-Table2[[#This Row],[200D EMA]])/Table2[[#This Row],[200D EMA]]</f>
        <v>0.15301891344715354</v>
      </c>
      <c r="V556">
        <v>1.8097192923232199</v>
      </c>
      <c r="W556">
        <v>596.5</v>
      </c>
      <c r="X556">
        <v>632</v>
      </c>
      <c r="Y556">
        <v>583.6</v>
      </c>
      <c r="Z556">
        <v>634</v>
      </c>
      <c r="AA556">
        <v>583.6</v>
      </c>
      <c r="AB556">
        <v>634</v>
      </c>
      <c r="AC556" s="1">
        <f>(Table2[[#This Row],[Close Price]]/Table2[[#This Row],[Day Low]])-1</f>
        <v>1.2238055322715713E-2</v>
      </c>
      <c r="AD556" s="1">
        <f>(Table2[[#This Row],[Day High]]/Table2[[#This Row],[Close Price]])-1</f>
        <v>4.6704206690957317E-2</v>
      </c>
      <c r="AE556" s="1">
        <f>(Table2[[#This Row],[Close Price]]/Table2[[#This Row],[Current Week Low]])-1</f>
        <v>3.4612748457847786E-2</v>
      </c>
      <c r="AF556" s="1">
        <f>(Table2[[#This Row],[Current Week High]]/Table2[[#This Row],[Close Price]])-1</f>
        <v>5.0016561775422463E-2</v>
      </c>
      <c r="AG556" s="1">
        <f>(Table2[[#This Row],[Close Price]]/Table2[[#This Row],[Current Month Low]])-1</f>
        <v>3.4612748457847786E-2</v>
      </c>
      <c r="AH556" s="1">
        <f>(Table2[[#This Row],[Current Month High]]/Table2[[#This Row],[Close Price]])-1</f>
        <v>5.0016561775422463E-2</v>
      </c>
      <c r="AI556">
        <v>65.336204041073202</v>
      </c>
      <c r="AJ556">
        <v>94.774193548387004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0.22</v>
      </c>
      <c r="AM556" t="s">
        <v>3176</v>
      </c>
      <c r="AN556">
        <v>5.18</v>
      </c>
      <c r="AO556" t="s">
        <v>3176</v>
      </c>
      <c r="AP556">
        <v>-6.6781328264959999E-2</v>
      </c>
      <c r="AQ556">
        <f>(Table2[[#This Row],[Sharpe Ratio]]-AVERAGE(Table2[Sharpe Ratio]))/_xlfn.STDEV.P(Table2[Sharpe Ratio])</f>
        <v>-1.5117115782832364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729</v>
      </c>
      <c r="AT556">
        <f>_xlfn.RANK.AVG(Table2[[#This Row],[6M Return vs Nifty Z-Score]],Table2[6M Return vs Nifty Z-Score])</f>
        <v>102</v>
      </c>
      <c r="AU556">
        <f>_xlfn.RANK.AVG(Table2[[#This Row],[Sharpe Ratio Z-Score]],Table2[Sharpe Ratio Z-Score])</f>
        <v>685</v>
      </c>
      <c r="AV556">
        <f>(Table2[[#This Row],[Rank 1Y]]+Table2[[#This Row],[Rank 6M]]+Table2[[#This Row],[Rank Sharpe]])/3</f>
        <v>505.33333333333331</v>
      </c>
    </row>
    <row r="557" spans="1:48" x14ac:dyDescent="0.3">
      <c r="A557" t="s">
        <v>19</v>
      </c>
      <c r="B557" t="s">
        <v>20</v>
      </c>
      <c r="C557" t="s">
        <v>3128</v>
      </c>
      <c r="D557" t="s">
        <v>21</v>
      </c>
      <c r="E557">
        <v>1612491.15458465</v>
      </c>
      <c r="F557">
        <v>4456.75</v>
      </c>
      <c r="G557">
        <v>3.7727346147098699</v>
      </c>
      <c r="H557">
        <f>(Table2[[#This Row],[1Y Return vs Nifty]]-AVERAGE(Table2[1Y Return vs Nifty]))/_xlfn.STDEV.P(Table2[1Y Return vs Nifty])</f>
        <v>-0.35632083424124739</v>
      </c>
      <c r="I557">
        <v>3.7155551117124599</v>
      </c>
      <c r="J557">
        <f>(Table2[[#This Row],[1M Return vs Nifty]]-AVERAGE(Table2[1M Return vs Nifty]))/_xlfn.STDEV.P(Table2[1M Return vs Nifty])</f>
        <v>0.15646439642979598</v>
      </c>
      <c r="K557">
        <v>-0.92550804456000002</v>
      </c>
      <c r="L557">
        <f>(Table2[[#This Row],[6M Return vs Nifty]]-AVERAGE(Table2[6M Return vs Nifty]))/_xlfn.STDEV.P(Table2[6M Return vs Nifty])</f>
        <v>-0.4487393338158131</v>
      </c>
      <c r="M557">
        <v>0.89897460750117497</v>
      </c>
      <c r="N557">
        <f>(Table2[[#This Row],[1W Return vs Nifty]]-AVERAGE(Table2[1W Return vs Nifty]))/_xlfn.STDEV.P(Table2[1W Return vs Nifty])</f>
        <v>-0.29724433124078092</v>
      </c>
      <c r="O557">
        <v>4441.01</v>
      </c>
      <c r="P557">
        <v>4296.7665561233398</v>
      </c>
      <c r="Q557">
        <v>3978.2061323711</v>
      </c>
      <c r="R557">
        <v>46.468318317499303</v>
      </c>
      <c r="S557" s="1">
        <f>(Table2[[#This Row],[Close Price]]-Table2[[#This Row],[20D EMA]])/Table2[[#This Row],[20D EMA]]</f>
        <v>3.5442388105407963E-3</v>
      </c>
      <c r="T557" s="1">
        <f>(Table2[[#This Row],[Close Price]]-Table2[[#This Row],[50D EMA]])/Table2[[#This Row],[50D EMA]]</f>
        <v>3.7233450267077493E-2</v>
      </c>
      <c r="U557" s="1">
        <f>(Table2[[#This Row],[Close Price]]-Table2[[#This Row],[200D EMA]])/Table2[[#This Row],[200D EMA]]</f>
        <v>0.12029137045839229</v>
      </c>
      <c r="V557">
        <v>0.70782011851200799</v>
      </c>
      <c r="W557">
        <v>4440</v>
      </c>
      <c r="X557">
        <v>4518.95</v>
      </c>
      <c r="Y557">
        <v>4436.7</v>
      </c>
      <c r="Z557">
        <v>4588</v>
      </c>
      <c r="AA557">
        <v>4436.7</v>
      </c>
      <c r="AB557">
        <v>4588</v>
      </c>
      <c r="AC557" s="1">
        <f>(Table2[[#This Row],[Close Price]]/Table2[[#This Row],[Day Low]])-1</f>
        <v>3.7725225225224701E-3</v>
      </c>
      <c r="AD557" s="1">
        <f>(Table2[[#This Row],[Day High]]/Table2[[#This Row],[Close Price]])-1</f>
        <v>1.3956358332865904E-2</v>
      </c>
      <c r="AE557" s="1">
        <f>(Table2[[#This Row],[Close Price]]/Table2[[#This Row],[Current Week Low]])-1</f>
        <v>4.5191245745712649E-3</v>
      </c>
      <c r="AF557" s="1">
        <f>(Table2[[#This Row],[Current Week High]]/Table2[[#This Row],[Close Price]])-1</f>
        <v>2.9449711112357724E-2</v>
      </c>
      <c r="AG557" s="1">
        <f>(Table2[[#This Row],[Close Price]]/Table2[[#This Row],[Current Month Low]])-1</f>
        <v>4.5191245745712649E-3</v>
      </c>
      <c r="AH557" s="1">
        <f>(Table2[[#This Row],[Current Month High]]/Table2[[#This Row],[Close Price]])-1</f>
        <v>2.9449711112357724E-2</v>
      </c>
      <c r="AI557">
        <v>3.04033208055196</v>
      </c>
      <c r="AJ557">
        <v>34.604349139232802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-0.03</v>
      </c>
      <c r="AM557" t="s">
        <v>3174</v>
      </c>
      <c r="AN557">
        <v>-2.08</v>
      </c>
      <c r="AO557" t="s">
        <v>3174</v>
      </c>
      <c r="AP557">
        <v>-2.986869648802E-2</v>
      </c>
      <c r="AQ557">
        <f>(Table2[[#This Row],[Sharpe Ratio]]-AVERAGE(Table2[Sharpe Ratio]))/_xlfn.STDEV.P(Table2[Sharpe Ratio])</f>
        <v>-1.0822169573070637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-2.0280570601751093</v>
      </c>
      <c r="AS557">
        <f>_xlfn.RANK.AVG(Table2[[#This Row],[1Y Return vs Nifty Z-Score]],Table2[1Y Return vs Nifty Z-Score])</f>
        <v>412</v>
      </c>
      <c r="AT557">
        <f>_xlfn.RANK.AVG(Table2[[#This Row],[6M Return vs Nifty Z-Score]],Table2[6M Return vs Nifty Z-Score])</f>
        <v>469</v>
      </c>
      <c r="AU557">
        <f>_xlfn.RANK.AVG(Table2[[#This Row],[Sharpe Ratio Z-Score]],Table2[Sharpe Ratio Z-Score])</f>
        <v>635</v>
      </c>
      <c r="AV557">
        <f>(Table2[[#This Row],[Rank 1Y]]+Table2[[#This Row],[Rank 6M]]+Table2[[#This Row],[Rank Sharpe]])/3</f>
        <v>505.33333333333331</v>
      </c>
    </row>
    <row r="558" spans="1:48" x14ac:dyDescent="0.3">
      <c r="A558" t="s">
        <v>681</v>
      </c>
      <c r="B558" t="s">
        <v>682</v>
      </c>
      <c r="C558" t="s">
        <v>3129</v>
      </c>
      <c r="D558" t="s">
        <v>535</v>
      </c>
      <c r="E558">
        <v>27013.569632279999</v>
      </c>
      <c r="F558">
        <v>833.8</v>
      </c>
      <c r="G558">
        <v>7.5961463337145396</v>
      </c>
      <c r="H558">
        <f>(Table2[[#This Row],[1Y Return vs Nifty]]-AVERAGE(Table2[1Y Return vs Nifty]))/_xlfn.STDEV.P(Table2[1Y Return vs Nifty])</f>
        <v>-0.29157780472416811</v>
      </c>
      <c r="I558">
        <v>7.4226107592193697</v>
      </c>
      <c r="J558">
        <f>(Table2[[#This Row],[1M Return vs Nifty]]-AVERAGE(Table2[1M Return vs Nifty]))/_xlfn.STDEV.P(Table2[1M Return vs Nifty])</f>
        <v>0.47661373877108831</v>
      </c>
      <c r="K558">
        <v>-4.9570124174411303</v>
      </c>
      <c r="L558">
        <f>(Table2[[#This Row],[6M Return vs Nifty]]-AVERAGE(Table2[6M Return vs Nifty]))/_xlfn.STDEV.P(Table2[6M Return vs Nifty])</f>
        <v>-0.57985086070608582</v>
      </c>
      <c r="M558">
        <v>3.1161690702341698</v>
      </c>
      <c r="N558">
        <f>(Table2[[#This Row],[1W Return vs Nifty]]-AVERAGE(Table2[1W Return vs Nifty]))/_xlfn.STDEV.P(Table2[1W Return vs Nifty])</f>
        <v>0.11719261137130217</v>
      </c>
      <c r="O558">
        <v>811.85</v>
      </c>
      <c r="P558">
        <v>788.27673440685101</v>
      </c>
      <c r="Q558">
        <v>739.10511346675696</v>
      </c>
      <c r="R558">
        <v>61.721789448213002</v>
      </c>
      <c r="S558" s="1">
        <f>(Table2[[#This Row],[Close Price]]-Table2[[#This Row],[20D EMA]])/Table2[[#This Row],[20D EMA]]</f>
        <v>2.7037014226765944E-2</v>
      </c>
      <c r="T558" s="1">
        <f>(Table2[[#This Row],[Close Price]]-Table2[[#This Row],[50D EMA]])/Table2[[#This Row],[50D EMA]]</f>
        <v>5.7750360509375577E-2</v>
      </c>
      <c r="U558" s="1">
        <f>(Table2[[#This Row],[Close Price]]-Table2[[#This Row],[200D EMA]])/Table2[[#This Row],[200D EMA]]</f>
        <v>0.12812100039340632</v>
      </c>
      <c r="V558">
        <v>0.55475180481500197</v>
      </c>
      <c r="W558">
        <v>829.9</v>
      </c>
      <c r="X558">
        <v>852</v>
      </c>
      <c r="Y558">
        <v>821.05</v>
      </c>
      <c r="Z558">
        <v>852</v>
      </c>
      <c r="AA558">
        <v>821.05</v>
      </c>
      <c r="AB558">
        <v>852</v>
      </c>
      <c r="AC558" s="1">
        <f>(Table2[[#This Row],[Close Price]]/Table2[[#This Row],[Day Low]])-1</f>
        <v>4.6993613688395275E-3</v>
      </c>
      <c r="AD558" s="1">
        <f>(Table2[[#This Row],[Day High]]/Table2[[#This Row],[Close Price]])-1</f>
        <v>2.182777644519085E-2</v>
      </c>
      <c r="AE558" s="1">
        <f>(Table2[[#This Row],[Close Price]]/Table2[[#This Row],[Current Week Low]])-1</f>
        <v>1.5528895925948527E-2</v>
      </c>
      <c r="AF558" s="1">
        <f>(Table2[[#This Row],[Current Week High]]/Table2[[#This Row],[Close Price]])-1</f>
        <v>2.182777644519085E-2</v>
      </c>
      <c r="AG558" s="1">
        <f>(Table2[[#This Row],[Close Price]]/Table2[[#This Row],[Current Month Low]])-1</f>
        <v>1.5528895925948527E-2</v>
      </c>
      <c r="AH558" s="1">
        <f>(Table2[[#This Row],[Current Month High]]/Table2[[#This Row],[Close Price]])-1</f>
        <v>2.182777644519085E-2</v>
      </c>
      <c r="AI558">
        <v>5.8887023266970404</v>
      </c>
      <c r="AJ558">
        <v>37.171999670971402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0.1</v>
      </c>
      <c r="AM558" t="s">
        <v>3176</v>
      </c>
      <c r="AN558">
        <v>6.09</v>
      </c>
      <c r="AO558" t="s">
        <v>3176</v>
      </c>
      <c r="AP558">
        <v>-2.1219969786619001E-2</v>
      </c>
      <c r="AQ558">
        <f>(Table2[[#This Row],[Sharpe Ratio]]-AVERAGE(Table2[Sharpe Ratio]))/_xlfn.STDEV.P(Table2[Sharpe Ratio])</f>
        <v>-0.98158523808986886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-1.2592075533777325</v>
      </c>
      <c r="AS558">
        <f>_xlfn.RANK.AVG(Table2[[#This Row],[1Y Return vs Nifty Z-Score]],Table2[1Y Return vs Nifty Z-Score])</f>
        <v>392</v>
      </c>
      <c r="AT558">
        <f>_xlfn.RANK.AVG(Table2[[#This Row],[6M Return vs Nifty Z-Score]],Table2[6M Return vs Nifty Z-Score])</f>
        <v>507</v>
      </c>
      <c r="AU558">
        <f>_xlfn.RANK.AVG(Table2[[#This Row],[Sharpe Ratio Z-Score]],Table2[Sharpe Ratio Z-Score])</f>
        <v>617</v>
      </c>
      <c r="AV558">
        <f>(Table2[[#This Row],[Rank 1Y]]+Table2[[#This Row],[Rank 6M]]+Table2[[#This Row],[Rank Sharpe]])/3</f>
        <v>505.33333333333331</v>
      </c>
    </row>
    <row r="559" spans="1:48" x14ac:dyDescent="0.3">
      <c r="A559" t="s">
        <v>152</v>
      </c>
      <c r="B559" t="s">
        <v>153</v>
      </c>
      <c r="C559" t="s">
        <v>3128</v>
      </c>
      <c r="D559" t="s">
        <v>21</v>
      </c>
      <c r="E559">
        <v>182546.85930153899</v>
      </c>
      <c r="F559">
        <v>6165.4</v>
      </c>
      <c r="G559">
        <v>-12.704248750099801</v>
      </c>
      <c r="H559">
        <f>(Table2[[#This Row],[1Y Return vs Nifty]]-AVERAGE(Table2[1Y Return vs Nifty]))/_xlfn.STDEV.P(Table2[1Y Return vs Nifty])</f>
        <v>-0.6353307601244067</v>
      </c>
      <c r="I559">
        <v>10.5255900786846</v>
      </c>
      <c r="J559">
        <f>(Table2[[#This Row],[1M Return vs Nifty]]-AVERAGE(Table2[1M Return vs Nifty]))/_xlfn.STDEV.P(Table2[1M Return vs Nifty])</f>
        <v>0.74459374308894166</v>
      </c>
      <c r="K559">
        <v>8.8057830250218903</v>
      </c>
      <c r="L559">
        <f>(Table2[[#This Row],[6M Return vs Nifty]]-AVERAGE(Table2[6M Return vs Nifty]))/_xlfn.STDEV.P(Table2[6M Return vs Nifty])</f>
        <v>-0.13226084024673831</v>
      </c>
      <c r="M559">
        <v>1.54423661698496</v>
      </c>
      <c r="N559">
        <f>(Table2[[#This Row],[1W Return vs Nifty]]-AVERAGE(Table2[1W Return vs Nifty]))/_xlfn.STDEV.P(Table2[1W Return vs Nifty])</f>
        <v>-0.17663226094697518</v>
      </c>
      <c r="O559">
        <v>5897.32</v>
      </c>
      <c r="P559">
        <v>5644.5945059502601</v>
      </c>
      <c r="Q559">
        <v>5331.6184090403603</v>
      </c>
      <c r="R559">
        <v>74.977339143832396</v>
      </c>
      <c r="S559" s="1">
        <f>(Table2[[#This Row],[Close Price]]-Table2[[#This Row],[20D EMA]])/Table2[[#This Row],[20D EMA]]</f>
        <v>4.5457936825541084E-2</v>
      </c>
      <c r="T559" s="1">
        <f>(Table2[[#This Row],[Close Price]]-Table2[[#This Row],[50D EMA]])/Table2[[#This Row],[50D EMA]]</f>
        <v>9.2266236928220696E-2</v>
      </c>
      <c r="U559" s="1">
        <f>(Table2[[#This Row],[Close Price]]-Table2[[#This Row],[200D EMA]])/Table2[[#This Row],[200D EMA]]</f>
        <v>0.15638433342226229</v>
      </c>
      <c r="V559">
        <v>1.5944757939271199</v>
      </c>
      <c r="W559">
        <v>6146.95</v>
      </c>
      <c r="X559">
        <v>6317.95</v>
      </c>
      <c r="Y559">
        <v>5989.75</v>
      </c>
      <c r="Z559">
        <v>6317.95</v>
      </c>
      <c r="AA559">
        <v>5989.75</v>
      </c>
      <c r="AB559">
        <v>6317.95</v>
      </c>
      <c r="AC559" s="1">
        <f>(Table2[[#This Row],[Close Price]]/Table2[[#This Row],[Day Low]])-1</f>
        <v>3.0014885430986737E-3</v>
      </c>
      <c r="AD559" s="1">
        <f>(Table2[[#This Row],[Day High]]/Table2[[#This Row],[Close Price]])-1</f>
        <v>2.4742920167385662E-2</v>
      </c>
      <c r="AE559" s="1">
        <f>(Table2[[#This Row],[Close Price]]/Table2[[#This Row],[Current Week Low]])-1</f>
        <v>2.9325097040777903E-2</v>
      </c>
      <c r="AF559" s="1">
        <f>(Table2[[#This Row],[Current Week High]]/Table2[[#This Row],[Close Price]])-1</f>
        <v>2.4742920167385662E-2</v>
      </c>
      <c r="AG559" s="1">
        <f>(Table2[[#This Row],[Close Price]]/Table2[[#This Row],[Current Month Low]])-1</f>
        <v>2.9325097040777903E-2</v>
      </c>
      <c r="AH559" s="1">
        <f>(Table2[[#This Row],[Current Month High]]/Table2[[#This Row],[Close Price]])-1</f>
        <v>2.4742920167385662E-2</v>
      </c>
      <c r="AI559">
        <v>4.4863269212054497</v>
      </c>
      <c r="AJ559">
        <v>36.597578402809297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0.02</v>
      </c>
      <c r="AM559" t="s">
        <v>3176</v>
      </c>
      <c r="AN559">
        <v>7.91</v>
      </c>
      <c r="AO559" t="s">
        <v>3176</v>
      </c>
      <c r="AP559">
        <v>-1.6785223295644001E-2</v>
      </c>
      <c r="AQ559">
        <f>(Table2[[#This Row],[Sharpe Ratio]]-AVERAGE(Table2[Sharpe Ratio]))/_xlfn.STDEV.P(Table2[Sharpe Ratio])</f>
        <v>-0.929985022348638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-1.1296151405778165</v>
      </c>
      <c r="AS559">
        <f>_xlfn.RANK.AVG(Table2[[#This Row],[1Y Return vs Nifty Z-Score]],Table2[1Y Return vs Nifty Z-Score])</f>
        <v>541</v>
      </c>
      <c r="AT559">
        <f>_xlfn.RANK.AVG(Table2[[#This Row],[6M Return vs Nifty Z-Score]],Table2[6M Return vs Nifty Z-Score])</f>
        <v>371</v>
      </c>
      <c r="AU559">
        <f>_xlfn.RANK.AVG(Table2[[#This Row],[Sharpe Ratio Z-Score]],Table2[Sharpe Ratio Z-Score])</f>
        <v>607</v>
      </c>
      <c r="AV559">
        <f>(Table2[[#This Row],[Rank 1Y]]+Table2[[#This Row],[Rank 6M]]+Table2[[#This Row],[Rank Sharpe]])/3</f>
        <v>506.33333333333331</v>
      </c>
    </row>
    <row r="560" spans="1:48" x14ac:dyDescent="0.3">
      <c r="A560" t="s">
        <v>888</v>
      </c>
      <c r="B560" t="s">
        <v>889</v>
      </c>
      <c r="C560" t="s">
        <v>3129</v>
      </c>
      <c r="D560" t="s">
        <v>417</v>
      </c>
      <c r="E560">
        <v>17785.426990576001</v>
      </c>
      <c r="F560">
        <v>111.16</v>
      </c>
      <c r="G560">
        <v>-39.335301980228998</v>
      </c>
      <c r="H560">
        <f>(Table2[[#This Row],[1Y Return vs Nifty]]-AVERAGE(Table2[1Y Return vs Nifty]))/_xlfn.STDEV.P(Table2[1Y Return vs Nifty])</f>
        <v>-1.0862827349742428</v>
      </c>
      <c r="I560">
        <v>3.0920240329984701</v>
      </c>
      <c r="J560">
        <f>(Table2[[#This Row],[1M Return vs Nifty]]-AVERAGE(Table2[1M Return vs Nifty]))/_xlfn.STDEV.P(Table2[1M Return vs Nifty])</f>
        <v>0.1026149040667957</v>
      </c>
      <c r="K560">
        <v>-14.671269901144999</v>
      </c>
      <c r="L560">
        <f>(Table2[[#This Row],[6M Return vs Nifty]]-AVERAGE(Table2[6M Return vs Nifty]))/_xlfn.STDEV.P(Table2[6M Return vs Nifty])</f>
        <v>-0.89577539246678295</v>
      </c>
      <c r="M560">
        <v>3.73347833746497</v>
      </c>
      <c r="N560">
        <f>(Table2[[#This Row],[1W Return vs Nifty]]-AVERAGE(Table2[1W Return vs Nifty]))/_xlfn.STDEV.P(Table2[1W Return vs Nifty])</f>
        <v>0.23257976827493512</v>
      </c>
      <c r="O560">
        <v>111.73</v>
      </c>
      <c r="P560">
        <v>112.66808000722</v>
      </c>
      <c r="Q560">
        <v>114.265672630878</v>
      </c>
      <c r="R560">
        <v>45.159607609006798</v>
      </c>
      <c r="S560" s="1">
        <f>(Table2[[#This Row],[Close Price]]-Table2[[#This Row],[20D EMA]])/Table2[[#This Row],[20D EMA]]</f>
        <v>-5.1015841761389725E-3</v>
      </c>
      <c r="T560" s="1">
        <f>(Table2[[#This Row],[Close Price]]-Table2[[#This Row],[50D EMA]])/Table2[[#This Row],[50D EMA]]</f>
        <v>-1.338515759852623E-2</v>
      </c>
      <c r="U560" s="1">
        <f>(Table2[[#This Row],[Close Price]]-Table2[[#This Row],[200D EMA]])/Table2[[#This Row],[200D EMA]]</f>
        <v>-2.7179401821844775E-2</v>
      </c>
      <c r="V560">
        <v>1.1372390188155099</v>
      </c>
      <c r="W560">
        <v>110.8</v>
      </c>
      <c r="X560">
        <v>114.29</v>
      </c>
      <c r="Y560">
        <v>110.8</v>
      </c>
      <c r="Z560">
        <v>114.7</v>
      </c>
      <c r="AA560">
        <v>110.8</v>
      </c>
      <c r="AB560">
        <v>114.7</v>
      </c>
      <c r="AC560" s="1">
        <f>(Table2[[#This Row],[Close Price]]/Table2[[#This Row],[Day Low]])-1</f>
        <v>3.2490974729242339E-3</v>
      </c>
      <c r="AD560" s="1">
        <f>(Table2[[#This Row],[Day High]]/Table2[[#This Row],[Close Price]])-1</f>
        <v>2.8157610651313503E-2</v>
      </c>
      <c r="AE560" s="1">
        <f>(Table2[[#This Row],[Close Price]]/Table2[[#This Row],[Current Week Low]])-1</f>
        <v>3.2490974729242339E-3</v>
      </c>
      <c r="AF560" s="1">
        <f>(Table2[[#This Row],[Current Week High]]/Table2[[#This Row],[Close Price]])-1</f>
        <v>3.1845987765383388E-2</v>
      </c>
      <c r="AG560" s="1">
        <f>(Table2[[#This Row],[Close Price]]/Table2[[#This Row],[Current Month Low]])-1</f>
        <v>3.2490974729242339E-3</v>
      </c>
      <c r="AH560" s="1">
        <f>(Table2[[#This Row],[Current Month High]]/Table2[[#This Row],[Close Price]])-1</f>
        <v>3.1845987765383388E-2</v>
      </c>
      <c r="AI560">
        <v>23.245771860381399</v>
      </c>
      <c r="AJ560">
        <v>6.37320574162678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-0.11</v>
      </c>
      <c r="AM560" t="s">
        <v>3174</v>
      </c>
      <c r="AN560">
        <v>0.13</v>
      </c>
      <c r="AO560" t="s">
        <v>3176</v>
      </c>
      <c r="AP560">
        <v>0.103064325304818</v>
      </c>
      <c r="AQ560">
        <f>(Table2[[#This Row],[Sharpe Ratio]]-AVERAGE(Table2[Sharpe Ratio]))/_xlfn.STDEV.P(Table2[Sharpe Ratio])</f>
        <v>0.46451691296116121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686</v>
      </c>
      <c r="AT560">
        <f>_xlfn.RANK.AVG(Table2[[#This Row],[6M Return vs Nifty Z-Score]],Table2[6M Return vs Nifty Z-Score])</f>
        <v>619</v>
      </c>
      <c r="AU560">
        <f>_xlfn.RANK.AVG(Table2[[#This Row],[Sharpe Ratio Z-Score]],Table2[Sharpe Ratio Z-Score])</f>
        <v>220</v>
      </c>
      <c r="AV560">
        <f>(Table2[[#This Row],[Rank 1Y]]+Table2[[#This Row],[Rank 6M]]+Table2[[#This Row],[Rank Sharpe]])/3</f>
        <v>508.33333333333331</v>
      </c>
    </row>
    <row r="561" spans="1:48" x14ac:dyDescent="0.3">
      <c r="A561" t="s">
        <v>240</v>
      </c>
      <c r="B561" t="s">
        <v>241</v>
      </c>
      <c r="C561" t="s">
        <v>3133</v>
      </c>
      <c r="D561" t="s">
        <v>54</v>
      </c>
      <c r="E561">
        <v>111058.169133555</v>
      </c>
      <c r="F561">
        <v>6667.15</v>
      </c>
      <c r="G561">
        <v>-7.3128843865222404</v>
      </c>
      <c r="H561">
        <f>(Table2[[#This Row],[1Y Return vs Nifty]]-AVERAGE(Table2[1Y Return vs Nifty]))/_xlfn.STDEV.P(Table2[1Y Return vs Nifty])</f>
        <v>-0.54403709682536283</v>
      </c>
      <c r="I561">
        <v>-5.9286937058540596</v>
      </c>
      <c r="J561">
        <f>(Table2[[#This Row],[1M Return vs Nifty]]-AVERAGE(Table2[1M Return vs Nifty]))/_xlfn.STDEV.P(Table2[1M Return vs Nifty])</f>
        <v>-0.67643378744186988</v>
      </c>
      <c r="K561">
        <v>-4.9992802408793802</v>
      </c>
      <c r="L561">
        <f>(Table2[[#This Row],[6M Return vs Nifty]]-AVERAGE(Table2[6M Return vs Nifty]))/_xlfn.STDEV.P(Table2[6M Return vs Nifty])</f>
        <v>-0.58122548376406791</v>
      </c>
      <c r="M561">
        <v>-2.2760442664170299</v>
      </c>
      <c r="N561">
        <f>(Table2[[#This Row],[1W Return vs Nifty]]-AVERAGE(Table2[1W Return vs Nifty]))/_xlfn.STDEV.P(Table2[1W Return vs Nifty])</f>
        <v>-0.89071736076493058</v>
      </c>
      <c r="O561">
        <v>6855.36</v>
      </c>
      <c r="P561">
        <v>6724.2854572549304</v>
      </c>
      <c r="Q561">
        <v>6204.3130925935002</v>
      </c>
      <c r="R561">
        <v>28.354385219151698</v>
      </c>
      <c r="S561" s="1">
        <f>(Table2[[#This Row],[Close Price]]-Table2[[#This Row],[20D EMA]])/Table2[[#This Row],[20D EMA]]</f>
        <v>-2.7454429818419463E-2</v>
      </c>
      <c r="T561" s="1">
        <f>(Table2[[#This Row],[Close Price]]-Table2[[#This Row],[50D EMA]])/Table2[[#This Row],[50D EMA]]</f>
        <v>-8.4968815821592596E-3</v>
      </c>
      <c r="U561" s="1">
        <f>(Table2[[#This Row],[Close Price]]-Table2[[#This Row],[200D EMA]])/Table2[[#This Row],[200D EMA]]</f>
        <v>7.4599218398410383E-2</v>
      </c>
      <c r="V561">
        <v>0.84103434580063596</v>
      </c>
      <c r="W561">
        <v>6653</v>
      </c>
      <c r="X561">
        <v>6720.1</v>
      </c>
      <c r="Y561">
        <v>6653</v>
      </c>
      <c r="Z561">
        <v>7074.95</v>
      </c>
      <c r="AA561">
        <v>6653</v>
      </c>
      <c r="AB561">
        <v>7074.95</v>
      </c>
      <c r="AC561" s="1">
        <f>(Table2[[#This Row],[Close Price]]/Table2[[#This Row],[Day Low]])-1</f>
        <v>2.1268600631294543E-3</v>
      </c>
      <c r="AD561" s="1">
        <f>(Table2[[#This Row],[Day High]]/Table2[[#This Row],[Close Price]])-1</f>
        <v>7.9419242104947774E-3</v>
      </c>
      <c r="AE561" s="1">
        <f>(Table2[[#This Row],[Close Price]]/Table2[[#This Row],[Current Week Low]])-1</f>
        <v>2.1268600631294543E-3</v>
      </c>
      <c r="AF561" s="1">
        <f>(Table2[[#This Row],[Current Week High]]/Table2[[#This Row],[Close Price]])-1</f>
        <v>6.1165565496501539E-2</v>
      </c>
      <c r="AG561" s="1">
        <f>(Table2[[#This Row],[Close Price]]/Table2[[#This Row],[Current Month Low]])-1</f>
        <v>2.1268600631294543E-3</v>
      </c>
      <c r="AH561" s="1">
        <f>(Table2[[#This Row],[Current Month High]]/Table2[[#This Row],[Close Price]])-1</f>
        <v>6.1165565496501539E-2</v>
      </c>
      <c r="AI561">
        <v>6.6040212084623899</v>
      </c>
      <c r="AJ561">
        <v>28.077724736098901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-0.05</v>
      </c>
      <c r="AM561" t="s">
        <v>3174</v>
      </c>
      <c r="AN561">
        <v>-5.6</v>
      </c>
      <c r="AO561" t="s">
        <v>3174</v>
      </c>
      <c r="AP561">
        <v>1.559787967894E-3</v>
      </c>
      <c r="AQ561">
        <f>(Table2[[#This Row],[Sharpe Ratio]]-AVERAGE(Table2[Sharpe Ratio]))/_xlfn.STDEV.P(Table2[Sharpe Ratio])</f>
        <v>-0.71653278987034907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-3.4089465186665802</v>
      </c>
      <c r="AS561">
        <f>_xlfn.RANK.AVG(Table2[[#This Row],[1Y Return vs Nifty Z-Score]],Table2[1Y Return vs Nifty Z-Score])</f>
        <v>500</v>
      </c>
      <c r="AT561">
        <f>_xlfn.RANK.AVG(Table2[[#This Row],[6M Return vs Nifty Z-Score]],Table2[6M Return vs Nifty Z-Score])</f>
        <v>509</v>
      </c>
      <c r="AU561">
        <f>_xlfn.RANK.AVG(Table2[[#This Row],[Sharpe Ratio Z-Score]],Table2[Sharpe Ratio Z-Score])</f>
        <v>520</v>
      </c>
      <c r="AV561">
        <f>(Table2[[#This Row],[Rank 1Y]]+Table2[[#This Row],[Rank 6M]]+Table2[[#This Row],[Rank Sharpe]])/3</f>
        <v>509.66666666666669</v>
      </c>
    </row>
    <row r="562" spans="1:48" x14ac:dyDescent="0.3">
      <c r="A562" t="s">
        <v>488</v>
      </c>
      <c r="B562" t="s">
        <v>489</v>
      </c>
      <c r="C562" t="s">
        <v>3128</v>
      </c>
      <c r="D562" t="s">
        <v>21</v>
      </c>
      <c r="E562">
        <v>44182.293642769997</v>
      </c>
      <c r="F562">
        <v>6624.65</v>
      </c>
      <c r="G562">
        <v>-8.9662444910153507</v>
      </c>
      <c r="H562">
        <f>(Table2[[#This Row],[1Y Return vs Nifty]]-AVERAGE(Table2[1Y Return vs Nifty]))/_xlfn.STDEV.P(Table2[1Y Return vs Nifty])</f>
        <v>-0.57203396190674749</v>
      </c>
      <c r="I562">
        <v>6.9607214490527296</v>
      </c>
      <c r="J562">
        <f>(Table2[[#This Row],[1M Return vs Nifty]]-AVERAGE(Table2[1M Return vs Nifty]))/_xlfn.STDEV.P(Table2[1M Return vs Nifty])</f>
        <v>0.43672397909516547</v>
      </c>
      <c r="K562">
        <v>-5.8158295939377203</v>
      </c>
      <c r="L562">
        <f>(Table2[[#This Row],[6M Return vs Nifty]]-AVERAGE(Table2[6M Return vs Nifty]))/_xlfn.STDEV.P(Table2[6M Return vs Nifty])</f>
        <v>-0.6077810874689531</v>
      </c>
      <c r="M562">
        <v>5.5087463739770497</v>
      </c>
      <c r="N562">
        <f>(Table2[[#This Row],[1W Return vs Nifty]]-AVERAGE(Table2[1W Return vs Nifty]))/_xlfn.STDEV.P(Table2[1W Return vs Nifty])</f>
        <v>0.56441203185641931</v>
      </c>
      <c r="O562">
        <v>6238.44</v>
      </c>
      <c r="P562">
        <v>6008.8370529511403</v>
      </c>
      <c r="Q562">
        <v>5648.6738421730697</v>
      </c>
      <c r="R562">
        <v>81.245546293834593</v>
      </c>
      <c r="S562" s="1">
        <f>(Table2[[#This Row],[Close Price]]-Table2[[#This Row],[20D EMA]])/Table2[[#This Row],[20D EMA]]</f>
        <v>6.1908105231436077E-2</v>
      </c>
      <c r="T562" s="1">
        <f>(Table2[[#This Row],[Close Price]]-Table2[[#This Row],[50D EMA]])/Table2[[#This Row],[50D EMA]]</f>
        <v>0.10248454761248901</v>
      </c>
      <c r="U562" s="1">
        <f>(Table2[[#This Row],[Close Price]]-Table2[[#This Row],[200D EMA]])/Table2[[#This Row],[200D EMA]]</f>
        <v>0.17277969751772171</v>
      </c>
      <c r="V562">
        <v>0.82345321861889598</v>
      </c>
      <c r="W562">
        <v>6540</v>
      </c>
      <c r="X562">
        <v>6713.75</v>
      </c>
      <c r="Y562">
        <v>6222.7</v>
      </c>
      <c r="Z562">
        <v>6713.75</v>
      </c>
      <c r="AA562">
        <v>6222.7</v>
      </c>
      <c r="AB562">
        <v>6713.75</v>
      </c>
      <c r="AC562" s="1">
        <f>(Table2[[#This Row],[Close Price]]/Table2[[#This Row],[Day Low]])-1</f>
        <v>1.294342507645263E-2</v>
      </c>
      <c r="AD562" s="1">
        <f>(Table2[[#This Row],[Day High]]/Table2[[#This Row],[Close Price]])-1</f>
        <v>1.3449767157510228E-2</v>
      </c>
      <c r="AE562" s="1">
        <f>(Table2[[#This Row],[Close Price]]/Table2[[#This Row],[Current Week Low]])-1</f>
        <v>6.4594147235123023E-2</v>
      </c>
      <c r="AF562" s="1">
        <f>(Table2[[#This Row],[Current Week High]]/Table2[[#This Row],[Close Price]])-1</f>
        <v>1.3449767157510228E-2</v>
      </c>
      <c r="AG562" s="1">
        <f>(Table2[[#This Row],[Close Price]]/Table2[[#This Row],[Current Month Low]])-1</f>
        <v>6.4594147235123023E-2</v>
      </c>
      <c r="AH562" s="1">
        <f>(Table2[[#This Row],[Current Month High]]/Table2[[#This Row],[Close Price]])-1</f>
        <v>1.3449767157510228E-2</v>
      </c>
      <c r="AI562">
        <v>3.3631965462326199</v>
      </c>
      <c r="AJ562">
        <v>54.519797072715498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0.02</v>
      </c>
      <c r="AM562" t="s">
        <v>3176</v>
      </c>
      <c r="AN562">
        <v>8.77</v>
      </c>
      <c r="AO562" t="s">
        <v>3176</v>
      </c>
      <c r="AP562">
        <v>1.0574364844859E-2</v>
      </c>
      <c r="AQ562">
        <f>(Table2[[#This Row],[Sharpe Ratio]]-AVERAGE(Table2[Sharpe Ratio]))/_xlfn.STDEV.P(Table2[Sharpe Ratio])</f>
        <v>-0.61164424379135118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-0.79032328221546677</v>
      </c>
      <c r="AS562">
        <f>_xlfn.RANK.AVG(Table2[[#This Row],[1Y Return vs Nifty Z-Score]],Table2[1Y Return vs Nifty Z-Score])</f>
        <v>515</v>
      </c>
      <c r="AT562">
        <f>_xlfn.RANK.AVG(Table2[[#This Row],[6M Return vs Nifty Z-Score]],Table2[6M Return vs Nifty Z-Score])</f>
        <v>518</v>
      </c>
      <c r="AU562">
        <f>_xlfn.RANK.AVG(Table2[[#This Row],[Sharpe Ratio Z-Score]],Table2[Sharpe Ratio Z-Score])</f>
        <v>498</v>
      </c>
      <c r="AV562">
        <f>(Table2[[#This Row],[Rank 1Y]]+Table2[[#This Row],[Rank 6M]]+Table2[[#This Row],[Rank Sharpe]])/3</f>
        <v>510.33333333333331</v>
      </c>
    </row>
    <row r="563" spans="1:48" x14ac:dyDescent="0.3">
      <c r="A563" t="s">
        <v>588</v>
      </c>
      <c r="B563" t="s">
        <v>589</v>
      </c>
      <c r="C563" t="s">
        <v>3129</v>
      </c>
      <c r="D563" t="s">
        <v>550</v>
      </c>
      <c r="E563">
        <v>33738.3640275</v>
      </c>
      <c r="F563">
        <v>4613.5</v>
      </c>
      <c r="G563">
        <v>-6.4896414274868901</v>
      </c>
      <c r="H563">
        <f>(Table2[[#This Row],[1Y Return vs Nifty]]-AVERAGE(Table2[1Y Return vs Nifty]))/_xlfn.STDEV.P(Table2[1Y Return vs Nifty])</f>
        <v>-0.53009686566175995</v>
      </c>
      <c r="I563">
        <v>5.03852295422225</v>
      </c>
      <c r="J563">
        <f>(Table2[[#This Row],[1M Return vs Nifty]]-AVERAGE(Table2[1M Return vs Nifty]))/_xlfn.STDEV.P(Table2[1M Return vs Nifty])</f>
        <v>0.27071876026785552</v>
      </c>
      <c r="K563">
        <v>-16.362138000075699</v>
      </c>
      <c r="L563">
        <f>(Table2[[#This Row],[6M Return vs Nifty]]-AVERAGE(Table2[6M Return vs Nifty]))/_xlfn.STDEV.P(Table2[6M Return vs Nifty])</f>
        <v>-0.950765360904402</v>
      </c>
      <c r="M563">
        <v>3.5810968059436301</v>
      </c>
      <c r="N563">
        <f>(Table2[[#This Row],[1W Return vs Nifty]]-AVERAGE(Table2[1W Return vs Nifty]))/_xlfn.STDEV.P(Table2[1W Return vs Nifty])</f>
        <v>0.20409668431647765</v>
      </c>
      <c r="O563">
        <v>4520.6099999999997</v>
      </c>
      <c r="P563">
        <v>4435.6335319832097</v>
      </c>
      <c r="Q563">
        <v>4323.3536979239498</v>
      </c>
      <c r="R563">
        <v>61.229394059152398</v>
      </c>
      <c r="S563" s="1">
        <f>(Table2[[#This Row],[Close Price]]-Table2[[#This Row],[20D EMA]])/Table2[[#This Row],[20D EMA]]</f>
        <v>2.0548111869858346E-2</v>
      </c>
      <c r="T563" s="1">
        <f>(Table2[[#This Row],[Close Price]]-Table2[[#This Row],[50D EMA]])/Table2[[#This Row],[50D EMA]]</f>
        <v>4.0099450672441986E-2</v>
      </c>
      <c r="U563" s="1">
        <f>(Table2[[#This Row],[Close Price]]-Table2[[#This Row],[200D EMA]])/Table2[[#This Row],[200D EMA]]</f>
        <v>6.7111396001529294E-2</v>
      </c>
      <c r="V563">
        <v>0.53892992454192001</v>
      </c>
      <c r="W563">
        <v>4562.25</v>
      </c>
      <c r="X563">
        <v>4747.95</v>
      </c>
      <c r="Y563">
        <v>4456.3500000000004</v>
      </c>
      <c r="Z563">
        <v>4747.95</v>
      </c>
      <c r="AA563">
        <v>4456.3500000000004</v>
      </c>
      <c r="AB563">
        <v>4747.95</v>
      </c>
      <c r="AC563" s="1">
        <f>(Table2[[#This Row],[Close Price]]/Table2[[#This Row],[Day Low]])-1</f>
        <v>1.1233492246150556E-2</v>
      </c>
      <c r="AD563" s="1">
        <f>(Table2[[#This Row],[Day High]]/Table2[[#This Row],[Close Price]])-1</f>
        <v>2.9142733282757183E-2</v>
      </c>
      <c r="AE563" s="1">
        <f>(Table2[[#This Row],[Close Price]]/Table2[[#This Row],[Current Week Low]])-1</f>
        <v>3.5264285794428085E-2</v>
      </c>
      <c r="AF563" s="1">
        <f>(Table2[[#This Row],[Current Week High]]/Table2[[#This Row],[Close Price]])-1</f>
        <v>2.9142733282757183E-2</v>
      </c>
      <c r="AG563" s="1">
        <f>(Table2[[#This Row],[Close Price]]/Table2[[#This Row],[Current Month Low]])-1</f>
        <v>3.5264285794428085E-2</v>
      </c>
      <c r="AH563" s="1">
        <f>(Table2[[#This Row],[Current Month High]]/Table2[[#This Row],[Close Price]])-1</f>
        <v>2.9142733282757183E-2</v>
      </c>
      <c r="AI563">
        <v>14.197463964452099</v>
      </c>
      <c r="AJ563">
        <v>26.027808889010299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0.09</v>
      </c>
      <c r="AM563" t="s">
        <v>3176</v>
      </c>
      <c r="AN563">
        <v>0.4</v>
      </c>
      <c r="AO563" t="s">
        <v>3176</v>
      </c>
      <c r="AP563">
        <v>4.2990360621598001E-2</v>
      </c>
      <c r="AQ563">
        <f>(Table2[[#This Row],[Sharpe Ratio]]-AVERAGE(Table2[Sharpe Ratio]))/_xlfn.STDEV.P(Table2[Sharpe Ratio])</f>
        <v>-0.23446995007454896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-1.2405167320563777</v>
      </c>
      <c r="AS563">
        <f>_xlfn.RANK.AVG(Table2[[#This Row],[1Y Return vs Nifty Z-Score]],Table2[1Y Return vs Nifty Z-Score])</f>
        <v>492</v>
      </c>
      <c r="AT563">
        <f>_xlfn.RANK.AVG(Table2[[#This Row],[6M Return vs Nifty Z-Score]],Table2[6M Return vs Nifty Z-Score])</f>
        <v>634</v>
      </c>
      <c r="AU563">
        <f>_xlfn.RANK.AVG(Table2[[#This Row],[Sharpe Ratio Z-Score]],Table2[Sharpe Ratio Z-Score])</f>
        <v>406</v>
      </c>
      <c r="AV563">
        <f>(Table2[[#This Row],[Rank 1Y]]+Table2[[#This Row],[Rank 6M]]+Table2[[#This Row],[Rank Sharpe]])/3</f>
        <v>510.66666666666669</v>
      </c>
    </row>
    <row r="564" spans="1:48" x14ac:dyDescent="0.3">
      <c r="A564" t="s">
        <v>1583</v>
      </c>
      <c r="B564" t="s">
        <v>1584</v>
      </c>
      <c r="C564" t="s">
        <v>3129</v>
      </c>
      <c r="D564" t="s">
        <v>535</v>
      </c>
      <c r="E564">
        <v>6076.4082190500003</v>
      </c>
      <c r="F564">
        <v>289.89999999999998</v>
      </c>
      <c r="G564">
        <v>-21.966087567615599</v>
      </c>
      <c r="H564">
        <f>(Table2[[#This Row],[1Y Return vs Nifty]]-AVERAGE(Table2[1Y Return vs Nifty]))/_xlfn.STDEV.P(Table2[1Y Return vs Nifty])</f>
        <v>-0.79216438098827657</v>
      </c>
      <c r="I564">
        <v>-4.3317801524835904</v>
      </c>
      <c r="J564">
        <f>(Table2[[#This Row],[1M Return vs Nifty]]-AVERAGE(Table2[1M Return vs Nifty]))/_xlfn.STDEV.P(Table2[1M Return vs Nifty])</f>
        <v>-0.53852087959780193</v>
      </c>
      <c r="K564">
        <v>-29.121494662077399</v>
      </c>
      <c r="L564">
        <f>(Table2[[#This Row],[6M Return vs Nifty]]-AVERAGE(Table2[6M Return vs Nifty]))/_xlfn.STDEV.P(Table2[6M Return vs Nifty])</f>
        <v>-1.3657218087618737</v>
      </c>
      <c r="M564">
        <v>3.6268155194434502</v>
      </c>
      <c r="N564">
        <f>(Table2[[#This Row],[1W Return vs Nifty]]-AVERAGE(Table2[1W Return vs Nifty]))/_xlfn.STDEV.P(Table2[1W Return vs Nifty])</f>
        <v>0.21264240466780299</v>
      </c>
      <c r="O564">
        <v>293.19</v>
      </c>
      <c r="P564">
        <v>298.46481510648402</v>
      </c>
      <c r="Q564">
        <v>312.11447674227901</v>
      </c>
      <c r="R564">
        <v>44.944550038575997</v>
      </c>
      <c r="S564" s="1">
        <f>(Table2[[#This Row],[Close Price]]-Table2[[#This Row],[20D EMA]])/Table2[[#This Row],[20D EMA]]</f>
        <v>-1.1221392271223509E-2</v>
      </c>
      <c r="T564" s="1">
        <f>(Table2[[#This Row],[Close Price]]-Table2[[#This Row],[50D EMA]])/Table2[[#This Row],[50D EMA]]</f>
        <v>-2.8696230419751011E-2</v>
      </c>
      <c r="U564" s="1">
        <f>(Table2[[#This Row],[Close Price]]-Table2[[#This Row],[200D EMA]])/Table2[[#This Row],[200D EMA]]</f>
        <v>-7.1174131280754727E-2</v>
      </c>
      <c r="V564">
        <v>0.61553642737040803</v>
      </c>
      <c r="W564">
        <v>287</v>
      </c>
      <c r="X564">
        <v>304.39999999999998</v>
      </c>
      <c r="Y564">
        <v>284.85000000000002</v>
      </c>
      <c r="Z564">
        <v>307.2</v>
      </c>
      <c r="AA564">
        <v>284.85000000000002</v>
      </c>
      <c r="AB564">
        <v>307.2</v>
      </c>
      <c r="AC564" s="1">
        <f>(Table2[[#This Row],[Close Price]]/Table2[[#This Row],[Day Low]])-1</f>
        <v>1.0104529616724589E-2</v>
      </c>
      <c r="AD564" s="1">
        <f>(Table2[[#This Row],[Day High]]/Table2[[#This Row],[Close Price]])-1</f>
        <v>5.001724732666446E-2</v>
      </c>
      <c r="AE564" s="1">
        <f>(Table2[[#This Row],[Close Price]]/Table2[[#This Row],[Current Week Low]])-1</f>
        <v>1.772862910303652E-2</v>
      </c>
      <c r="AF564" s="1">
        <f>(Table2[[#This Row],[Current Week High]]/Table2[[#This Row],[Close Price]])-1</f>
        <v>5.967575025870997E-2</v>
      </c>
      <c r="AG564" s="1">
        <f>(Table2[[#This Row],[Close Price]]/Table2[[#This Row],[Current Month Low]])-1</f>
        <v>1.772862910303652E-2</v>
      </c>
      <c r="AH564" s="1">
        <f>(Table2[[#This Row],[Current Month High]]/Table2[[#This Row],[Close Price]])-1</f>
        <v>5.967575025870997E-2</v>
      </c>
      <c r="AI564">
        <v>39.7999310106933</v>
      </c>
      <c r="AJ564">
        <v>13.8872520133569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-0.06</v>
      </c>
      <c r="AM564" t="s">
        <v>3174</v>
      </c>
      <c r="AN564">
        <v>-3.74</v>
      </c>
      <c r="AO564" t="s">
        <v>3174</v>
      </c>
      <c r="AP564">
        <v>0.103912203285946</v>
      </c>
      <c r="AQ564">
        <f>(Table2[[#This Row],[Sharpe Ratio]]-AVERAGE(Table2[Sharpe Ratio]))/_xlfn.STDEV.P(Table2[Sharpe Ratio])</f>
        <v>0.47438234424059944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599</v>
      </c>
      <c r="AT564">
        <f>_xlfn.RANK.AVG(Table2[[#This Row],[6M Return vs Nifty Z-Score]],Table2[6M Return vs Nifty Z-Score])</f>
        <v>719</v>
      </c>
      <c r="AU564">
        <f>_xlfn.RANK.AVG(Table2[[#This Row],[Sharpe Ratio Z-Score]],Table2[Sharpe Ratio Z-Score])</f>
        <v>215</v>
      </c>
      <c r="AV564">
        <f>(Table2[[#This Row],[Rank 1Y]]+Table2[[#This Row],[Rank 6M]]+Table2[[#This Row],[Rank Sharpe]])/3</f>
        <v>511</v>
      </c>
    </row>
    <row r="565" spans="1:48" x14ac:dyDescent="0.3">
      <c r="A565" t="s">
        <v>873</v>
      </c>
      <c r="B565" t="s">
        <v>874</v>
      </c>
      <c r="C565" t="s">
        <v>3128</v>
      </c>
      <c r="D565" t="s">
        <v>21</v>
      </c>
      <c r="E565">
        <v>18056.4087638399</v>
      </c>
      <c r="F565">
        <v>653.6</v>
      </c>
      <c r="G565">
        <v>-0.71791307982130803</v>
      </c>
      <c r="H565">
        <f>(Table2[[#This Row],[1Y Return vs Nifty]]-AVERAGE(Table2[1Y Return vs Nifty]))/_xlfn.STDEV.P(Table2[1Y Return vs Nifty])</f>
        <v>-0.43236237975220848</v>
      </c>
      <c r="I565">
        <v>8.0057848738806197</v>
      </c>
      <c r="J565">
        <f>(Table2[[#This Row],[1M Return vs Nifty]]-AVERAGE(Table2[1M Return vs Nifty]))/_xlfn.STDEV.P(Table2[1M Return vs Nifty])</f>
        <v>0.52697791644531</v>
      </c>
      <c r="K565">
        <v>-25.599090357110899</v>
      </c>
      <c r="L565">
        <f>(Table2[[#This Row],[6M Return vs Nifty]]-AVERAGE(Table2[6M Return vs Nifty]))/_xlfn.STDEV.P(Table2[6M Return vs Nifty])</f>
        <v>-1.251167100634649</v>
      </c>
      <c r="M565">
        <v>-1.6786444320665099</v>
      </c>
      <c r="N565">
        <f>(Table2[[#This Row],[1W Return vs Nifty]]-AVERAGE(Table2[1W Return vs Nifty]))/_xlfn.STDEV.P(Table2[1W Return vs Nifty])</f>
        <v>-0.77905166565940842</v>
      </c>
      <c r="O565">
        <v>645.04999999999995</v>
      </c>
      <c r="P565">
        <v>651.58584611761603</v>
      </c>
      <c r="Q565">
        <v>647.44280202544599</v>
      </c>
      <c r="R565">
        <v>54.486737343738902</v>
      </c>
      <c r="S565" s="1">
        <f>(Table2[[#This Row],[Close Price]]-Table2[[#This Row],[20D EMA]])/Table2[[#This Row],[20D EMA]]</f>
        <v>1.3254786450662847E-2</v>
      </c>
      <c r="T565" s="1">
        <f>(Table2[[#This Row],[Close Price]]-Table2[[#This Row],[50D EMA]])/Table2[[#This Row],[50D EMA]]</f>
        <v>3.0911565903173782E-3</v>
      </c>
      <c r="U565" s="1">
        <f>(Table2[[#This Row],[Close Price]]-Table2[[#This Row],[200D EMA]])/Table2[[#This Row],[200D EMA]]</f>
        <v>9.5100261448455257E-3</v>
      </c>
      <c r="V565">
        <v>1.2081294161520599</v>
      </c>
      <c r="W565">
        <v>651.75</v>
      </c>
      <c r="X565">
        <v>676.2</v>
      </c>
      <c r="Y565">
        <v>637.79999999999995</v>
      </c>
      <c r="Z565">
        <v>678.95</v>
      </c>
      <c r="AA565">
        <v>637.79999999999995</v>
      </c>
      <c r="AB565">
        <v>678.95</v>
      </c>
      <c r="AC565" s="1">
        <f>(Table2[[#This Row],[Close Price]]/Table2[[#This Row],[Day Low]])-1</f>
        <v>2.8385116992712955E-3</v>
      </c>
      <c r="AD565" s="1">
        <f>(Table2[[#This Row],[Day High]]/Table2[[#This Row],[Close Price]])-1</f>
        <v>3.4577723378212966E-2</v>
      </c>
      <c r="AE565" s="1">
        <f>(Table2[[#This Row],[Close Price]]/Table2[[#This Row],[Current Week Low]])-1</f>
        <v>2.4772656005017435E-2</v>
      </c>
      <c r="AF565" s="1">
        <f>(Table2[[#This Row],[Current Week High]]/Table2[[#This Row],[Close Price]])-1</f>
        <v>3.8785189718482327E-2</v>
      </c>
      <c r="AG565" s="1">
        <f>(Table2[[#This Row],[Close Price]]/Table2[[#This Row],[Current Month Low]])-1</f>
        <v>2.4772656005017435E-2</v>
      </c>
      <c r="AH565" s="1">
        <f>(Table2[[#This Row],[Current Month High]]/Table2[[#This Row],[Close Price]])-1</f>
        <v>3.8785189718482327E-2</v>
      </c>
      <c r="AI565">
        <v>31.861995104039099</v>
      </c>
      <c r="AJ565">
        <v>38.357324301439398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-0.22</v>
      </c>
      <c r="AM565" t="s">
        <v>3174</v>
      </c>
      <c r="AN565">
        <v>7.31</v>
      </c>
      <c r="AO565" t="s">
        <v>3176</v>
      </c>
      <c r="AP565">
        <v>4.4951535028933003E-2</v>
      </c>
      <c r="AQ565">
        <f>(Table2[[#This Row],[Sharpe Ratio]]-AVERAGE(Table2[Sharpe Ratio]))/_xlfn.STDEV.P(Table2[Sharpe Ratio])</f>
        <v>-0.21165082777959721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445</v>
      </c>
      <c r="AT565">
        <f>_xlfn.RANK.AVG(Table2[[#This Row],[6M Return vs Nifty Z-Score]],Table2[6M Return vs Nifty Z-Score])</f>
        <v>698</v>
      </c>
      <c r="AU565">
        <f>_xlfn.RANK.AVG(Table2[[#This Row],[Sharpe Ratio Z-Score]],Table2[Sharpe Ratio Z-Score])</f>
        <v>399</v>
      </c>
      <c r="AV565">
        <f>(Table2[[#This Row],[Rank 1Y]]+Table2[[#This Row],[Rank 6M]]+Table2[[#This Row],[Rank Sharpe]])/3</f>
        <v>514</v>
      </c>
    </row>
    <row r="566" spans="1:48" x14ac:dyDescent="0.3">
      <c r="A566" t="s">
        <v>1426</v>
      </c>
      <c r="B566" t="s">
        <v>1427</v>
      </c>
      <c r="C566" t="s">
        <v>3140</v>
      </c>
      <c r="D566" t="s">
        <v>225</v>
      </c>
      <c r="E566">
        <v>7640.1733902300002</v>
      </c>
      <c r="F566">
        <v>1979.55</v>
      </c>
      <c r="G566">
        <v>-13.231947033483699</v>
      </c>
      <c r="H566">
        <f>(Table2[[#This Row],[1Y Return vs Nifty]]-AVERAGE(Table2[1Y Return vs Nifty]))/_xlfn.STDEV.P(Table2[1Y Return vs Nifty])</f>
        <v>-0.64426644062342708</v>
      </c>
      <c r="I566">
        <v>-9.9737740815891698</v>
      </c>
      <c r="J566">
        <f>(Table2[[#This Row],[1M Return vs Nifty]]-AVERAGE(Table2[1M Return vs Nifty]))/_xlfn.STDEV.P(Table2[1M Return vs Nifty])</f>
        <v>-1.0257756763018884</v>
      </c>
      <c r="K566">
        <v>9.3766495133343408</v>
      </c>
      <c r="L566">
        <f>(Table2[[#This Row],[6M Return vs Nifty]]-AVERAGE(Table2[6M Return vs Nifty]))/_xlfn.STDEV.P(Table2[6M Return vs Nifty])</f>
        <v>-0.11369527017403525</v>
      </c>
      <c r="M566">
        <v>-0.164266733705035</v>
      </c>
      <c r="N566">
        <f>(Table2[[#This Row],[1W Return vs Nifty]]-AVERAGE(Table2[1W Return vs Nifty]))/_xlfn.STDEV.P(Table2[1W Return vs Nifty])</f>
        <v>-0.4959849009628951</v>
      </c>
      <c r="O566">
        <v>2017.83</v>
      </c>
      <c r="P566">
        <v>2076.9204538570698</v>
      </c>
      <c r="Q566">
        <v>1996.2449596766801</v>
      </c>
      <c r="R566">
        <v>38.0136105671384</v>
      </c>
      <c r="S566" s="1">
        <f>(Table2[[#This Row],[Close Price]]-Table2[[#This Row],[20D EMA]])/Table2[[#This Row],[20D EMA]]</f>
        <v>-1.8970874652473189E-2</v>
      </c>
      <c r="T566" s="1">
        <f>(Table2[[#This Row],[Close Price]]-Table2[[#This Row],[50D EMA]])/Table2[[#This Row],[50D EMA]]</f>
        <v>-4.6882129585773105E-2</v>
      </c>
      <c r="U566" s="1">
        <f>(Table2[[#This Row],[Close Price]]-Table2[[#This Row],[200D EMA]])/Table2[[#This Row],[200D EMA]]</f>
        <v>-8.3631818809371521E-3</v>
      </c>
      <c r="V566">
        <v>0.45705657495707402</v>
      </c>
      <c r="W566">
        <v>1964</v>
      </c>
      <c r="X566">
        <v>2032.7</v>
      </c>
      <c r="Y566">
        <v>1955</v>
      </c>
      <c r="Z566">
        <v>2032.7</v>
      </c>
      <c r="AA566">
        <v>1955</v>
      </c>
      <c r="AB566">
        <v>2032.7</v>
      </c>
      <c r="AC566" s="1">
        <f>(Table2[[#This Row],[Close Price]]/Table2[[#This Row],[Day Low]])-1</f>
        <v>7.9175152749491051E-3</v>
      </c>
      <c r="AD566" s="1">
        <f>(Table2[[#This Row],[Day High]]/Table2[[#This Row],[Close Price]])-1</f>
        <v>2.6849536510823224E-2</v>
      </c>
      <c r="AE566" s="1">
        <f>(Table2[[#This Row],[Close Price]]/Table2[[#This Row],[Current Week Low]])-1</f>
        <v>1.255754475703319E-2</v>
      </c>
      <c r="AF566" s="1">
        <f>(Table2[[#This Row],[Current Week High]]/Table2[[#This Row],[Close Price]])-1</f>
        <v>2.6849536510823224E-2</v>
      </c>
      <c r="AG566" s="1">
        <f>(Table2[[#This Row],[Close Price]]/Table2[[#This Row],[Current Month Low]])-1</f>
        <v>1.255754475703319E-2</v>
      </c>
      <c r="AH566" s="1">
        <f>(Table2[[#This Row],[Current Month High]]/Table2[[#This Row],[Close Price]])-1</f>
        <v>2.6849536510823224E-2</v>
      </c>
      <c r="AI566">
        <v>38.5668460003536</v>
      </c>
      <c r="AJ566">
        <v>35.409398727683097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-0.17</v>
      </c>
      <c r="AM566" t="s">
        <v>3174</v>
      </c>
      <c r="AN566">
        <v>-2.61</v>
      </c>
      <c r="AO566" t="s">
        <v>3174</v>
      </c>
      <c r="AP566">
        <v>-2.8674890737774999E-2</v>
      </c>
      <c r="AQ566">
        <f>(Table2[[#This Row],[Sharpe Ratio]]-AVERAGE(Table2[Sharpe Ratio]))/_xlfn.STDEV.P(Table2[Sharpe Ratio])</f>
        <v>-1.0683265050814121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547</v>
      </c>
      <c r="AT566">
        <f>_xlfn.RANK.AVG(Table2[[#This Row],[6M Return vs Nifty Z-Score]],Table2[6M Return vs Nifty Z-Score])</f>
        <v>363</v>
      </c>
      <c r="AU566">
        <f>_xlfn.RANK.AVG(Table2[[#This Row],[Sharpe Ratio Z-Score]],Table2[Sharpe Ratio Z-Score])</f>
        <v>632</v>
      </c>
      <c r="AV566">
        <f>(Table2[[#This Row],[Rank 1Y]]+Table2[[#This Row],[Rank 6M]]+Table2[[#This Row],[Rank Sharpe]])/3</f>
        <v>514</v>
      </c>
    </row>
    <row r="567" spans="1:48" x14ac:dyDescent="0.3">
      <c r="A567" t="s">
        <v>824</v>
      </c>
      <c r="B567" t="s">
        <v>825</v>
      </c>
      <c r="C567" t="s">
        <v>3139</v>
      </c>
      <c r="D567" t="s">
        <v>37</v>
      </c>
      <c r="E567">
        <v>19790.194621229999</v>
      </c>
      <c r="F567">
        <v>895.95</v>
      </c>
      <c r="G567">
        <v>-13.5573724710048</v>
      </c>
      <c r="H567">
        <f>(Table2[[#This Row],[1Y Return vs Nifty]]-AVERAGE(Table2[1Y Return vs Nifty]))/_xlfn.STDEV.P(Table2[1Y Return vs Nifty])</f>
        <v>-0.64977697159823977</v>
      </c>
      <c r="I567">
        <v>-4.4461667990677398</v>
      </c>
      <c r="J567">
        <f>(Table2[[#This Row],[1M Return vs Nifty]]-AVERAGE(Table2[1M Return vs Nifty]))/_xlfn.STDEV.P(Table2[1M Return vs Nifty])</f>
        <v>-0.54839955776147331</v>
      </c>
      <c r="K567">
        <v>0.68895443017503</v>
      </c>
      <c r="L567">
        <f>(Table2[[#This Row],[6M Return vs Nifty]]-AVERAGE(Table2[6M Return vs Nifty]))/_xlfn.STDEV.P(Table2[6M Return vs Nifty])</f>
        <v>-0.39623420903077305</v>
      </c>
      <c r="M567">
        <v>4.5416619252060597</v>
      </c>
      <c r="N567">
        <f>(Table2[[#This Row],[1W Return vs Nifty]]-AVERAGE(Table2[1W Return vs Nifty]))/_xlfn.STDEV.P(Table2[1W Return vs Nifty])</f>
        <v>0.38364506308891405</v>
      </c>
      <c r="O567">
        <v>905.55</v>
      </c>
      <c r="P567">
        <v>911.21033956557505</v>
      </c>
      <c r="Q567">
        <v>861.81619724404004</v>
      </c>
      <c r="R567">
        <v>44.836756530939198</v>
      </c>
      <c r="S567" s="1">
        <f>(Table2[[#This Row],[Close Price]]-Table2[[#This Row],[20D EMA]])/Table2[[#This Row],[20D EMA]]</f>
        <v>-1.0601292032466358E-2</v>
      </c>
      <c r="T567" s="1">
        <f>(Table2[[#This Row],[Close Price]]-Table2[[#This Row],[50D EMA]])/Table2[[#This Row],[50D EMA]]</f>
        <v>-1.6747329242170875E-2</v>
      </c>
      <c r="U567" s="1">
        <f>(Table2[[#This Row],[Close Price]]-Table2[[#This Row],[200D EMA]])/Table2[[#This Row],[200D EMA]]</f>
        <v>3.9606824361290524E-2</v>
      </c>
      <c r="V567">
        <v>0.33610963738493599</v>
      </c>
      <c r="W567">
        <v>889</v>
      </c>
      <c r="X567">
        <v>915.35</v>
      </c>
      <c r="Y567">
        <v>885.65</v>
      </c>
      <c r="Z567">
        <v>915.35</v>
      </c>
      <c r="AA567">
        <v>885.65</v>
      </c>
      <c r="AB567">
        <v>915.35</v>
      </c>
      <c r="AC567" s="1">
        <f>(Table2[[#This Row],[Close Price]]/Table2[[#This Row],[Day Low]])-1</f>
        <v>7.8177727784027873E-3</v>
      </c>
      <c r="AD567" s="1">
        <f>(Table2[[#This Row],[Day High]]/Table2[[#This Row],[Close Price]])-1</f>
        <v>2.1652994028684702E-2</v>
      </c>
      <c r="AE567" s="1">
        <f>(Table2[[#This Row],[Close Price]]/Table2[[#This Row],[Current Week Low]])-1</f>
        <v>1.1629876361994196E-2</v>
      </c>
      <c r="AF567" s="1">
        <f>(Table2[[#This Row],[Current Week High]]/Table2[[#This Row],[Close Price]])-1</f>
        <v>2.1652994028684702E-2</v>
      </c>
      <c r="AG567" s="1">
        <f>(Table2[[#This Row],[Close Price]]/Table2[[#This Row],[Current Month Low]])-1</f>
        <v>1.1629876361994196E-2</v>
      </c>
      <c r="AH567" s="1">
        <f>(Table2[[#This Row],[Current Month High]]/Table2[[#This Row],[Close Price]])-1</f>
        <v>2.1652994028684702E-2</v>
      </c>
      <c r="AI567">
        <v>14.403705563926501</v>
      </c>
      <c r="AJ567">
        <v>25.9772215973003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-0.11</v>
      </c>
      <c r="AM567" t="s">
        <v>3174</v>
      </c>
      <c r="AN567">
        <v>-2.17</v>
      </c>
      <c r="AO567" t="s">
        <v>3174</v>
      </c>
      <c r="AQ567">
        <f>(Table2[[#This Row],[Sharpe Ratio]]-AVERAGE(Table2[Sharpe Ratio]))/_xlfn.STDEV.P(Table2[Sharpe Ratio])</f>
        <v>-0.73468160532523463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548</v>
      </c>
      <c r="AT567">
        <f>_xlfn.RANK.AVG(Table2[[#This Row],[6M Return vs Nifty Z-Score]],Table2[6M Return vs Nifty Z-Score])</f>
        <v>453</v>
      </c>
      <c r="AU567">
        <f>_xlfn.RANK.AVG(Table2[[#This Row],[Sharpe Ratio Z-Score]],Table2[Sharpe Ratio Z-Score])</f>
        <v>544</v>
      </c>
      <c r="AV567">
        <f>(Table2[[#This Row],[Rank 1Y]]+Table2[[#This Row],[Rank 6M]]+Table2[[#This Row],[Rank Sharpe]])/3</f>
        <v>515</v>
      </c>
    </row>
    <row r="568" spans="1:48" x14ac:dyDescent="0.3">
      <c r="A568" t="s">
        <v>1718</v>
      </c>
      <c r="B568" t="s">
        <v>1719</v>
      </c>
      <c r="C568" t="s">
        <v>3139</v>
      </c>
      <c r="D568" t="s">
        <v>877</v>
      </c>
      <c r="E568">
        <v>4872.5995403249999</v>
      </c>
      <c r="F568">
        <v>397.35</v>
      </c>
      <c r="G568">
        <v>-21.089189638788898</v>
      </c>
      <c r="H568">
        <f>(Table2[[#This Row],[1Y Return vs Nifty]]-AVERAGE(Table2[1Y Return vs Nifty]))/_xlfn.STDEV.P(Table2[1Y Return vs Nifty])</f>
        <v>-0.77731559339700151</v>
      </c>
      <c r="I568">
        <v>11.5093870776918</v>
      </c>
      <c r="J568">
        <f>(Table2[[#This Row],[1M Return vs Nifty]]-AVERAGE(Table2[1M Return vs Nifty]))/_xlfn.STDEV.P(Table2[1M Return vs Nifty])</f>
        <v>0.82955657941466887</v>
      </c>
      <c r="K568">
        <v>-1.19406318177536</v>
      </c>
      <c r="L568">
        <f>(Table2[[#This Row],[6M Return vs Nifty]]-AVERAGE(Table2[6M Return vs Nifty]))/_xlfn.STDEV.P(Table2[6M Return vs Nifty])</f>
        <v>-0.4574732134889658</v>
      </c>
      <c r="M568">
        <v>2.2770807879241701</v>
      </c>
      <c r="N568">
        <f>(Table2[[#This Row],[1W Return vs Nifty]]-AVERAGE(Table2[1W Return vs Nifty]))/_xlfn.STDEV.P(Table2[1W Return vs Nifty])</f>
        <v>-3.9649374366625557E-2</v>
      </c>
      <c r="O568">
        <v>380.83</v>
      </c>
      <c r="P568">
        <v>358.32566453127902</v>
      </c>
      <c r="Q568">
        <v>344.08377215710402</v>
      </c>
      <c r="R568">
        <v>67.030529670681105</v>
      </c>
      <c r="S568" s="1">
        <f>(Table2[[#This Row],[Close Price]]-Table2[[#This Row],[20D EMA]])/Table2[[#This Row],[20D EMA]]</f>
        <v>4.3378935483024024E-2</v>
      </c>
      <c r="T568" s="1">
        <f>(Table2[[#This Row],[Close Price]]-Table2[[#This Row],[50D EMA]])/Table2[[#This Row],[50D EMA]]</f>
        <v>0.10890745300024271</v>
      </c>
      <c r="U568" s="1">
        <f>(Table2[[#This Row],[Close Price]]-Table2[[#This Row],[200D EMA]])/Table2[[#This Row],[200D EMA]]</f>
        <v>0.15480598666122317</v>
      </c>
      <c r="V568">
        <v>0.99306733118752799</v>
      </c>
      <c r="W568">
        <v>395</v>
      </c>
      <c r="X568">
        <v>412.95</v>
      </c>
      <c r="Y568">
        <v>388.3</v>
      </c>
      <c r="Z568">
        <v>412.95</v>
      </c>
      <c r="AA568">
        <v>388.3</v>
      </c>
      <c r="AB568">
        <v>412.95</v>
      </c>
      <c r="AC568" s="1">
        <f>(Table2[[#This Row],[Close Price]]/Table2[[#This Row],[Day Low]])-1</f>
        <v>5.9493670886077155E-3</v>
      </c>
      <c r="AD568" s="1">
        <f>(Table2[[#This Row],[Day High]]/Table2[[#This Row],[Close Price]])-1</f>
        <v>3.9260098150245337E-2</v>
      </c>
      <c r="AE568" s="1">
        <f>(Table2[[#This Row],[Close Price]]/Table2[[#This Row],[Current Week Low]])-1</f>
        <v>2.3306721607004866E-2</v>
      </c>
      <c r="AF568" s="1">
        <f>(Table2[[#This Row],[Current Week High]]/Table2[[#This Row],[Close Price]])-1</f>
        <v>3.9260098150245337E-2</v>
      </c>
      <c r="AG568" s="1">
        <f>(Table2[[#This Row],[Close Price]]/Table2[[#This Row],[Current Month Low]])-1</f>
        <v>2.3306721607004866E-2</v>
      </c>
      <c r="AH568" s="1">
        <f>(Table2[[#This Row],[Current Month High]]/Table2[[#This Row],[Close Price]])-1</f>
        <v>3.9260098150245337E-2</v>
      </c>
      <c r="AI568">
        <v>13.225116396124299</v>
      </c>
      <c r="AJ568">
        <v>48.292591901474097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0.2</v>
      </c>
      <c r="AM568" t="s">
        <v>3176</v>
      </c>
      <c r="AN568">
        <v>9.16</v>
      </c>
      <c r="AO568" t="s">
        <v>3176</v>
      </c>
      <c r="AP568">
        <v>1.7620149684659001E-2</v>
      </c>
      <c r="AQ568">
        <f>(Table2[[#This Row],[Sharpe Ratio]]-AVERAGE(Table2[Sharpe Ratio]))/_xlfn.STDEV.P(Table2[Sharpe Ratio])</f>
        <v>-0.52966345446329133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-0.97454505630121524</v>
      </c>
      <c r="AS568">
        <f>_xlfn.RANK.AVG(Table2[[#This Row],[1Y Return vs Nifty Z-Score]],Table2[1Y Return vs Nifty Z-Score])</f>
        <v>591</v>
      </c>
      <c r="AT568">
        <f>_xlfn.RANK.AVG(Table2[[#This Row],[6M Return vs Nifty Z-Score]],Table2[6M Return vs Nifty Z-Score])</f>
        <v>474</v>
      </c>
      <c r="AU568">
        <f>_xlfn.RANK.AVG(Table2[[#This Row],[Sharpe Ratio Z-Score]],Table2[Sharpe Ratio Z-Score])</f>
        <v>481</v>
      </c>
      <c r="AV568">
        <f>(Table2[[#This Row],[Rank 1Y]]+Table2[[#This Row],[Rank 6M]]+Table2[[#This Row],[Rank Sharpe]])/3</f>
        <v>515.33333333333337</v>
      </c>
    </row>
    <row r="569" spans="1:48" x14ac:dyDescent="0.3">
      <c r="A569" t="s">
        <v>737</v>
      </c>
      <c r="B569" t="s">
        <v>738</v>
      </c>
      <c r="C569" t="s">
        <v>3143</v>
      </c>
      <c r="D569" t="s">
        <v>163</v>
      </c>
      <c r="E569">
        <v>23219.387289524999</v>
      </c>
      <c r="F569">
        <v>7886.55</v>
      </c>
      <c r="G569">
        <v>-21.059110584336999</v>
      </c>
      <c r="H569">
        <f>(Table2[[#This Row],[1Y Return vs Nifty]]-AVERAGE(Table2[1Y Return vs Nifty]))/_xlfn.STDEV.P(Table2[1Y Return vs Nifty])</f>
        <v>-0.77680625533629888</v>
      </c>
      <c r="I569">
        <v>3.5217794496849399E-2</v>
      </c>
      <c r="J569">
        <f>(Table2[[#This Row],[1M Return vs Nifty]]-AVERAGE(Table2[1M Return vs Nifty]))/_xlfn.STDEV.P(Table2[1M Return vs Nifty])</f>
        <v>-0.16137749312832336</v>
      </c>
      <c r="K569">
        <v>20.2211196297241</v>
      </c>
      <c r="L569">
        <f>(Table2[[#This Row],[6M Return vs Nifty]]-AVERAGE(Table2[6M Return vs Nifty]))/_xlfn.STDEV.P(Table2[6M Return vs Nifty])</f>
        <v>0.23898574013072996</v>
      </c>
      <c r="M569">
        <v>2.64830653654119</v>
      </c>
      <c r="N569">
        <f>(Table2[[#This Row],[1W Return vs Nifty]]-AVERAGE(Table2[1W Return vs Nifty]))/_xlfn.STDEV.P(Table2[1W Return vs Nifty])</f>
        <v>2.9739967372068278E-2</v>
      </c>
      <c r="O569">
        <v>7846.72</v>
      </c>
      <c r="P569">
        <v>7479.4415795437899</v>
      </c>
      <c r="Q569">
        <v>6835.7827895150403</v>
      </c>
      <c r="R569">
        <v>49.481309293853599</v>
      </c>
      <c r="S569" s="1">
        <f>(Table2[[#This Row],[Close Price]]-Table2[[#This Row],[20D EMA]])/Table2[[#This Row],[20D EMA]]</f>
        <v>5.0760062803311351E-3</v>
      </c>
      <c r="T569" s="1">
        <f>(Table2[[#This Row],[Close Price]]-Table2[[#This Row],[50D EMA]])/Table2[[#This Row],[50D EMA]]</f>
        <v>5.4430322922723054E-2</v>
      </c>
      <c r="U569" s="1">
        <f>(Table2[[#This Row],[Close Price]]-Table2[[#This Row],[200D EMA]])/Table2[[#This Row],[200D EMA]]</f>
        <v>0.15371571081759106</v>
      </c>
      <c r="V569">
        <v>0.50183138510359204</v>
      </c>
      <c r="W569">
        <v>7770</v>
      </c>
      <c r="X569">
        <v>8000</v>
      </c>
      <c r="Y569">
        <v>7770</v>
      </c>
      <c r="Z569">
        <v>8045</v>
      </c>
      <c r="AA569">
        <v>7770</v>
      </c>
      <c r="AB569">
        <v>8045</v>
      </c>
      <c r="AC569" s="1">
        <f>(Table2[[#This Row],[Close Price]]/Table2[[#This Row],[Day Low]])-1</f>
        <v>1.5000000000000124E-2</v>
      </c>
      <c r="AD569" s="1">
        <f>(Table2[[#This Row],[Day High]]/Table2[[#This Row],[Close Price]])-1</f>
        <v>1.4385250838452768E-2</v>
      </c>
      <c r="AE569" s="1">
        <f>(Table2[[#This Row],[Close Price]]/Table2[[#This Row],[Current Week Low]])-1</f>
        <v>1.5000000000000124E-2</v>
      </c>
      <c r="AF569" s="1">
        <f>(Table2[[#This Row],[Current Week High]]/Table2[[#This Row],[Close Price]])-1</f>
        <v>2.0091167874419114E-2</v>
      </c>
      <c r="AG569" s="1">
        <f>(Table2[[#This Row],[Close Price]]/Table2[[#This Row],[Current Month Low]])-1</f>
        <v>1.5000000000000124E-2</v>
      </c>
      <c r="AH569" s="1">
        <f>(Table2[[#This Row],[Current Month High]]/Table2[[#This Row],[Close Price]])-1</f>
        <v>2.0091167874419114E-2</v>
      </c>
      <c r="AI569">
        <v>3.1553721208893601</v>
      </c>
      <c r="AJ569">
        <v>52.401518884605302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0.24</v>
      </c>
      <c r="AM569" t="s">
        <v>3176</v>
      </c>
      <c r="AN569">
        <v>-1.21</v>
      </c>
      <c r="AO569" t="s">
        <v>3174</v>
      </c>
      <c r="AP569">
        <v>-8.3677885785071002E-2</v>
      </c>
      <c r="AQ569">
        <f>(Table2[[#This Row],[Sharpe Ratio]]-AVERAGE(Table2[Sharpe Ratio]))/_xlfn.STDEV.P(Table2[Sharpe Ratio])</f>
        <v>-1.7083104177199777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-2.3777684586818015</v>
      </c>
      <c r="AS569">
        <f>_xlfn.RANK.AVG(Table2[[#This Row],[1Y Return vs Nifty Z-Score]],Table2[1Y Return vs Nifty Z-Score])</f>
        <v>590</v>
      </c>
      <c r="AT569">
        <f>_xlfn.RANK.AVG(Table2[[#This Row],[6M Return vs Nifty Z-Score]],Table2[6M Return vs Nifty Z-Score])</f>
        <v>253</v>
      </c>
      <c r="AU569">
        <f>_xlfn.RANK.AVG(Table2[[#This Row],[Sharpe Ratio Z-Score]],Table2[Sharpe Ratio Z-Score])</f>
        <v>708</v>
      </c>
      <c r="AV569">
        <f>(Table2[[#This Row],[Rank 1Y]]+Table2[[#This Row],[Rank 6M]]+Table2[[#This Row],[Rank Sharpe]])/3</f>
        <v>517</v>
      </c>
    </row>
    <row r="570" spans="1:48" x14ac:dyDescent="0.3">
      <c r="A570" t="s">
        <v>768</v>
      </c>
      <c r="B570" t="s">
        <v>769</v>
      </c>
      <c r="C570" t="s">
        <v>3129</v>
      </c>
      <c r="D570" t="s">
        <v>51</v>
      </c>
      <c r="E570">
        <v>22001.535309375002</v>
      </c>
      <c r="F570">
        <v>752.25</v>
      </c>
      <c r="G570">
        <v>-19.909477638797998</v>
      </c>
      <c r="H570">
        <f>(Table2[[#This Row],[1Y Return vs Nifty]]-AVERAGE(Table2[1Y Return vs Nifty]))/_xlfn.STDEV.P(Table2[1Y Return vs Nifty])</f>
        <v>-0.75733916018751535</v>
      </c>
      <c r="I570">
        <v>-0.56152822685954296</v>
      </c>
      <c r="J570">
        <f>(Table2[[#This Row],[1M Return vs Nifty]]-AVERAGE(Table2[1M Return vs Nifty]))/_xlfn.STDEV.P(Table2[1M Return vs Nifty])</f>
        <v>-0.21291377001440584</v>
      </c>
      <c r="K570">
        <v>3.5600300345285398</v>
      </c>
      <c r="L570">
        <f>(Table2[[#This Row],[6M Return vs Nifty]]-AVERAGE(Table2[6M Return vs Nifty]))/_xlfn.STDEV.P(Table2[6M Return vs Nifty])</f>
        <v>-0.30286184192226773</v>
      </c>
      <c r="M570">
        <v>4.04075112912553</v>
      </c>
      <c r="N570">
        <f>(Table2[[#This Row],[1W Return vs Nifty]]-AVERAGE(Table2[1W Return vs Nifty]))/_xlfn.STDEV.P(Table2[1W Return vs Nifty])</f>
        <v>0.2900150534806864</v>
      </c>
      <c r="O570">
        <v>744.91</v>
      </c>
      <c r="P570">
        <v>749.08714274898603</v>
      </c>
      <c r="Q570">
        <v>733.95217273815103</v>
      </c>
      <c r="R570">
        <v>56.649387760801503</v>
      </c>
      <c r="S570" s="1">
        <f>(Table2[[#This Row],[Close Price]]-Table2[[#This Row],[20D EMA]])/Table2[[#This Row],[20D EMA]]</f>
        <v>9.8535393537474755E-3</v>
      </c>
      <c r="T570" s="1">
        <f>(Table2[[#This Row],[Close Price]]-Table2[[#This Row],[50D EMA]])/Table2[[#This Row],[50D EMA]]</f>
        <v>4.2222821224870847E-3</v>
      </c>
      <c r="U570" s="1">
        <f>(Table2[[#This Row],[Close Price]]-Table2[[#This Row],[200D EMA]])/Table2[[#This Row],[200D EMA]]</f>
        <v>2.4930544443496051E-2</v>
      </c>
      <c r="V570">
        <v>0.95596507017882604</v>
      </c>
      <c r="W570">
        <v>744.25</v>
      </c>
      <c r="X570">
        <v>772.95</v>
      </c>
      <c r="Y570">
        <v>744.25</v>
      </c>
      <c r="Z570">
        <v>773.15</v>
      </c>
      <c r="AA570">
        <v>744.25</v>
      </c>
      <c r="AB570">
        <v>773.15</v>
      </c>
      <c r="AC570" s="1">
        <f>(Table2[[#This Row],[Close Price]]/Table2[[#This Row],[Day Low]])-1</f>
        <v>1.0749076251259648E-2</v>
      </c>
      <c r="AD570" s="1">
        <f>(Table2[[#This Row],[Day High]]/Table2[[#This Row],[Close Price]])-1</f>
        <v>2.7517447657029015E-2</v>
      </c>
      <c r="AE570" s="1">
        <f>(Table2[[#This Row],[Close Price]]/Table2[[#This Row],[Current Week Low]])-1</f>
        <v>1.0749076251259648E-2</v>
      </c>
      <c r="AF570" s="1">
        <f>(Table2[[#This Row],[Current Week High]]/Table2[[#This Row],[Close Price]])-1</f>
        <v>2.7783316716517126E-2</v>
      </c>
      <c r="AG570" s="1">
        <f>(Table2[[#This Row],[Close Price]]/Table2[[#This Row],[Current Month Low]])-1</f>
        <v>1.0749076251259648E-2</v>
      </c>
      <c r="AH570" s="1">
        <f>(Table2[[#This Row],[Current Month High]]/Table2[[#This Row],[Close Price]])-1</f>
        <v>2.7783316716517126E-2</v>
      </c>
      <c r="AI570">
        <v>14.6892655367231</v>
      </c>
      <c r="AJ570">
        <v>25.364552953920501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</v>
      </c>
      <c r="AM570" t="s">
        <v>3174</v>
      </c>
      <c r="AN570">
        <v>4.13</v>
      </c>
      <c r="AO570" t="s">
        <v>3176</v>
      </c>
      <c r="AQ570">
        <f>(Table2[[#This Row],[Sharpe Ratio]]-AVERAGE(Table2[Sharpe Ratio]))/_xlfn.STDEV.P(Table2[Sharpe Ratio])</f>
        <v>-0.73468160532523463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581</v>
      </c>
      <c r="AT570">
        <f>_xlfn.RANK.AVG(Table2[[#This Row],[6M Return vs Nifty Z-Score]],Table2[6M Return vs Nifty Z-Score])</f>
        <v>427</v>
      </c>
      <c r="AU570">
        <f>_xlfn.RANK.AVG(Table2[[#This Row],[Sharpe Ratio Z-Score]],Table2[Sharpe Ratio Z-Score])</f>
        <v>544</v>
      </c>
      <c r="AV570">
        <f>(Table2[[#This Row],[Rank 1Y]]+Table2[[#This Row],[Rank 6M]]+Table2[[#This Row],[Rank Sharpe]])/3</f>
        <v>517.33333333333337</v>
      </c>
    </row>
    <row r="571" spans="1:48" x14ac:dyDescent="0.3">
      <c r="A571" t="s">
        <v>1620</v>
      </c>
      <c r="B571" t="s">
        <v>1621</v>
      </c>
      <c r="C571" t="s">
        <v>3143</v>
      </c>
      <c r="D571" t="s">
        <v>267</v>
      </c>
      <c r="E571">
        <v>5773.9784639999998</v>
      </c>
      <c r="F571">
        <v>786.25</v>
      </c>
      <c r="G571">
        <v>-20.539811306743498</v>
      </c>
      <c r="H571">
        <f>(Table2[[#This Row],[1Y Return vs Nifty]]-AVERAGE(Table2[1Y Return vs Nifty]))/_xlfn.STDEV.P(Table2[1Y Return vs Nifty])</f>
        <v>-0.76801279783594201</v>
      </c>
      <c r="I571">
        <v>-1.3997722849779499</v>
      </c>
      <c r="J571">
        <f>(Table2[[#This Row],[1M Return vs Nifty]]-AVERAGE(Table2[1M Return vs Nifty]))/_xlfn.STDEV.P(Table2[1M Return vs Nifty])</f>
        <v>-0.28530633960223634</v>
      </c>
      <c r="K571">
        <v>-11.8374243432763</v>
      </c>
      <c r="L571">
        <f>(Table2[[#This Row],[6M Return vs Nifty]]-AVERAGE(Table2[6M Return vs Nifty]))/_xlfn.STDEV.P(Table2[6M Return vs Nifty])</f>
        <v>-0.80361381115666453</v>
      </c>
      <c r="M571">
        <v>3.1721465845164101</v>
      </c>
      <c r="N571">
        <f>(Table2[[#This Row],[1W Return vs Nifty]]-AVERAGE(Table2[1W Return vs Nifty]))/_xlfn.STDEV.P(Table2[1W Return vs Nifty])</f>
        <v>0.12765590192343523</v>
      </c>
      <c r="O571">
        <v>773.11</v>
      </c>
      <c r="P571">
        <v>771.06422194102595</v>
      </c>
      <c r="Q571">
        <v>762.670989415446</v>
      </c>
      <c r="R571">
        <v>59.8184283000394</v>
      </c>
      <c r="S571" s="1">
        <f>(Table2[[#This Row],[Close Price]]-Table2[[#This Row],[20D EMA]])/Table2[[#This Row],[20D EMA]]</f>
        <v>1.6996287721022865E-2</v>
      </c>
      <c r="T571" s="1">
        <f>(Table2[[#This Row],[Close Price]]-Table2[[#This Row],[50D EMA]])/Table2[[#This Row],[50D EMA]]</f>
        <v>1.9694569695824272E-2</v>
      </c>
      <c r="U571" s="1">
        <f>(Table2[[#This Row],[Close Price]]-Table2[[#This Row],[200D EMA]])/Table2[[#This Row],[200D EMA]]</f>
        <v>3.0916359625303539E-2</v>
      </c>
      <c r="V571">
        <v>0.76079194126029703</v>
      </c>
      <c r="W571">
        <v>774.75</v>
      </c>
      <c r="X571">
        <v>789.8</v>
      </c>
      <c r="Y571">
        <v>768.55</v>
      </c>
      <c r="Z571">
        <v>798.2</v>
      </c>
      <c r="AA571">
        <v>768.55</v>
      </c>
      <c r="AB571">
        <v>798.2</v>
      </c>
      <c r="AC571" s="1">
        <f>(Table2[[#This Row],[Close Price]]/Table2[[#This Row],[Day Low]])-1</f>
        <v>1.484349790254913E-2</v>
      </c>
      <c r="AD571" s="1">
        <f>(Table2[[#This Row],[Day High]]/Table2[[#This Row],[Close Price]])-1</f>
        <v>4.5151033386325867E-3</v>
      </c>
      <c r="AE571" s="1">
        <f>(Table2[[#This Row],[Close Price]]/Table2[[#This Row],[Current Week Low]])-1</f>
        <v>2.3030381887970908E-2</v>
      </c>
      <c r="AF571" s="1">
        <f>(Table2[[#This Row],[Current Week High]]/Table2[[#This Row],[Close Price]])-1</f>
        <v>1.5198728139904638E-2</v>
      </c>
      <c r="AG571" s="1">
        <f>(Table2[[#This Row],[Close Price]]/Table2[[#This Row],[Current Month Low]])-1</f>
        <v>2.3030381887970908E-2</v>
      </c>
      <c r="AH571" s="1">
        <f>(Table2[[#This Row],[Current Month High]]/Table2[[#This Row],[Close Price]])-1</f>
        <v>1.5198728139904638E-2</v>
      </c>
      <c r="AI571">
        <v>10.4992050874403</v>
      </c>
      <c r="AJ571">
        <v>21.899224806201499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-0.01</v>
      </c>
      <c r="AM571" t="s">
        <v>3174</v>
      </c>
      <c r="AN571">
        <v>0.33</v>
      </c>
      <c r="AO571" t="s">
        <v>3176</v>
      </c>
      <c r="AP571">
        <v>5.0158961775516001E-2</v>
      </c>
      <c r="AQ571">
        <f>(Table2[[#This Row],[Sharpe Ratio]]-AVERAGE(Table2[Sharpe Ratio]))/_xlfn.STDEV.P(Table2[Sharpe Ratio])</f>
        <v>-0.15106013919634451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-1.8803371858677522</v>
      </c>
      <c r="AS571">
        <f>_xlfn.RANK.AVG(Table2[[#This Row],[1Y Return vs Nifty Z-Score]],Table2[1Y Return vs Nifty Z-Score])</f>
        <v>588</v>
      </c>
      <c r="AT571">
        <f>_xlfn.RANK.AVG(Table2[[#This Row],[6M Return vs Nifty Z-Score]],Table2[6M Return vs Nifty Z-Score])</f>
        <v>587</v>
      </c>
      <c r="AU571">
        <f>_xlfn.RANK.AVG(Table2[[#This Row],[Sharpe Ratio Z-Score]],Table2[Sharpe Ratio Z-Score])</f>
        <v>379</v>
      </c>
      <c r="AV571">
        <f>(Table2[[#This Row],[Rank 1Y]]+Table2[[#This Row],[Rank 6M]]+Table2[[#This Row],[Rank Sharpe]])/3</f>
        <v>518</v>
      </c>
    </row>
    <row r="572" spans="1:48" x14ac:dyDescent="0.3">
      <c r="A572" t="s">
        <v>1296</v>
      </c>
      <c r="B572" t="s">
        <v>1297</v>
      </c>
      <c r="C572" t="s">
        <v>3141</v>
      </c>
      <c r="D572" t="s">
        <v>412</v>
      </c>
      <c r="E572">
        <v>8871.2311047099993</v>
      </c>
      <c r="F572">
        <v>201.37</v>
      </c>
      <c r="G572">
        <v>-26.566074700178799</v>
      </c>
      <c r="H572">
        <f>(Table2[[#This Row],[1Y Return vs Nifty]]-AVERAGE(Table2[1Y Return vs Nifty]))/_xlfn.STDEV.P(Table2[1Y Return vs Nifty])</f>
        <v>-0.87005740548819965</v>
      </c>
      <c r="I572">
        <v>10.1040343658875</v>
      </c>
      <c r="J572">
        <f>(Table2[[#This Row],[1M Return vs Nifty]]-AVERAGE(Table2[1M Return vs Nifty]))/_xlfn.STDEV.P(Table2[1M Return vs Nifty])</f>
        <v>0.70818728010450527</v>
      </c>
      <c r="K572">
        <v>6.0532729367718101</v>
      </c>
      <c r="L572">
        <f>(Table2[[#This Row],[6M Return vs Nifty]]-AVERAGE(Table2[6M Return vs Nifty]))/_xlfn.STDEV.P(Table2[6M Return vs Nifty])</f>
        <v>-0.22177725076558369</v>
      </c>
      <c r="M572">
        <v>8.4619370569072494</v>
      </c>
      <c r="N572">
        <f>(Table2[[#This Row],[1W Return vs Nifty]]-AVERAGE(Table2[1W Return vs Nifty]))/_xlfn.STDEV.P(Table2[1W Return vs Nifty])</f>
        <v>1.1164210406086077</v>
      </c>
      <c r="O572">
        <v>194.93</v>
      </c>
      <c r="P572">
        <v>190.01088785669899</v>
      </c>
      <c r="Q572">
        <v>191.419336088991</v>
      </c>
      <c r="R572">
        <v>61.304905858550597</v>
      </c>
      <c r="S572" s="1">
        <f>(Table2[[#This Row],[Close Price]]-Table2[[#This Row],[20D EMA]])/Table2[[#This Row],[20D EMA]]</f>
        <v>3.3037500641255824E-2</v>
      </c>
      <c r="T572" s="1">
        <f>(Table2[[#This Row],[Close Price]]-Table2[[#This Row],[50D EMA]])/Table2[[#This Row],[50D EMA]]</f>
        <v>5.9781375011876955E-2</v>
      </c>
      <c r="U572" s="1">
        <f>(Table2[[#This Row],[Close Price]]-Table2[[#This Row],[200D EMA]])/Table2[[#This Row],[200D EMA]]</f>
        <v>5.1983588044537621E-2</v>
      </c>
      <c r="V572">
        <v>1.50613250214231</v>
      </c>
      <c r="W572">
        <v>200.1</v>
      </c>
      <c r="X572">
        <v>210.67</v>
      </c>
      <c r="Y572">
        <v>192.71</v>
      </c>
      <c r="Z572">
        <v>210.67</v>
      </c>
      <c r="AA572">
        <v>192.71</v>
      </c>
      <c r="AB572">
        <v>210.67</v>
      </c>
      <c r="AC572" s="1">
        <f>(Table2[[#This Row],[Close Price]]/Table2[[#This Row],[Day Low]])-1</f>
        <v>6.3468265867065998E-3</v>
      </c>
      <c r="AD572" s="1">
        <f>(Table2[[#This Row],[Day High]]/Table2[[#This Row],[Close Price]])-1</f>
        <v>4.618364205194414E-2</v>
      </c>
      <c r="AE572" s="1">
        <f>(Table2[[#This Row],[Close Price]]/Table2[[#This Row],[Current Week Low]])-1</f>
        <v>4.4937989725494232E-2</v>
      </c>
      <c r="AF572" s="1">
        <f>(Table2[[#This Row],[Current Week High]]/Table2[[#This Row],[Close Price]])-1</f>
        <v>4.618364205194414E-2</v>
      </c>
      <c r="AG572" s="1">
        <f>(Table2[[#This Row],[Close Price]]/Table2[[#This Row],[Current Month Low]])-1</f>
        <v>4.4937989725494232E-2</v>
      </c>
      <c r="AH572" s="1">
        <f>(Table2[[#This Row],[Current Month High]]/Table2[[#This Row],[Close Price]])-1</f>
        <v>4.618364205194414E-2</v>
      </c>
      <c r="AI572">
        <v>28.1223618215225</v>
      </c>
      <c r="AJ572">
        <v>38.875862068965503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0.12</v>
      </c>
      <c r="AM572" t="s">
        <v>3176</v>
      </c>
      <c r="AN572">
        <v>5.08</v>
      </c>
      <c r="AO572" t="s">
        <v>3176</v>
      </c>
      <c r="AQ572">
        <f>(Table2[[#This Row],[Sharpe Ratio]]-AVERAGE(Table2[Sharpe Ratio]))/_xlfn.STDEV.P(Table2[Sharpe Ratio])</f>
        <v>-0.73468160532523463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619</v>
      </c>
      <c r="AT572">
        <f>_xlfn.RANK.AVG(Table2[[#This Row],[6M Return vs Nifty Z-Score]],Table2[6M Return vs Nifty Z-Score])</f>
        <v>393</v>
      </c>
      <c r="AU572">
        <f>_xlfn.RANK.AVG(Table2[[#This Row],[Sharpe Ratio Z-Score]],Table2[Sharpe Ratio Z-Score])</f>
        <v>544</v>
      </c>
      <c r="AV572">
        <f>(Table2[[#This Row],[Rank 1Y]]+Table2[[#This Row],[Rank 6M]]+Table2[[#This Row],[Rank Sharpe]])/3</f>
        <v>518.66666666666663</v>
      </c>
    </row>
    <row r="573" spans="1:48" x14ac:dyDescent="0.3">
      <c r="A573" t="s">
        <v>435</v>
      </c>
      <c r="B573" t="s">
        <v>436</v>
      </c>
      <c r="C573" t="s">
        <v>3129</v>
      </c>
      <c r="D573" t="s">
        <v>51</v>
      </c>
      <c r="E573">
        <v>52262.662067400001</v>
      </c>
      <c r="F573">
        <v>703</v>
      </c>
      <c r="G573">
        <v>-28.998124330770001</v>
      </c>
      <c r="H573">
        <f>(Table2[[#This Row],[1Y Return vs Nifty]]-AVERAGE(Table2[1Y Return vs Nifty]))/_xlfn.STDEV.P(Table2[1Y Return vs Nifty])</f>
        <v>-0.91124006448296746</v>
      </c>
      <c r="I573">
        <v>7.3547211790743203</v>
      </c>
      <c r="J573">
        <f>(Table2[[#This Row],[1M Return vs Nifty]]-AVERAGE(Table2[1M Return vs Nifty]))/_xlfn.STDEV.P(Table2[1M Return vs Nifty])</f>
        <v>0.4707506478164431</v>
      </c>
      <c r="K573">
        <v>13.448102711582299</v>
      </c>
      <c r="L573">
        <f>(Table2[[#This Row],[6M Return vs Nifty]]-AVERAGE(Table2[6M Return vs Nifty]))/_xlfn.STDEV.P(Table2[6M Return vs Nifty])</f>
        <v>1.8715461927709166E-2</v>
      </c>
      <c r="M573">
        <v>10.278194072598501</v>
      </c>
      <c r="N573">
        <f>(Table2[[#This Row],[1W Return vs Nifty]]-AVERAGE(Table2[1W Return vs Nifty]))/_xlfn.STDEV.P(Table2[1W Return vs Nifty])</f>
        <v>1.4559149448343081</v>
      </c>
      <c r="O573">
        <v>657.83</v>
      </c>
      <c r="P573">
        <v>647.82283189813097</v>
      </c>
      <c r="Q573">
        <v>653.63820285152599</v>
      </c>
      <c r="R573">
        <v>79.292075914857506</v>
      </c>
      <c r="S573" s="1">
        <f>(Table2[[#This Row],[Close Price]]-Table2[[#This Row],[20D EMA]])/Table2[[#This Row],[20D EMA]]</f>
        <v>6.8665156651414427E-2</v>
      </c>
      <c r="T573" s="1">
        <f>(Table2[[#This Row],[Close Price]]-Table2[[#This Row],[50D EMA]])/Table2[[#This Row],[50D EMA]]</f>
        <v>8.5173237782001393E-2</v>
      </c>
      <c r="U573" s="1">
        <f>(Table2[[#This Row],[Close Price]]-Table2[[#This Row],[200D EMA]])/Table2[[#This Row],[200D EMA]]</f>
        <v>7.551853140335274E-2</v>
      </c>
      <c r="V573">
        <v>1.3436996383011</v>
      </c>
      <c r="W573">
        <v>700</v>
      </c>
      <c r="X573">
        <v>712.75</v>
      </c>
      <c r="Y573">
        <v>671.1</v>
      </c>
      <c r="Z573">
        <v>722.85</v>
      </c>
      <c r="AA573">
        <v>671.1</v>
      </c>
      <c r="AB573">
        <v>722.85</v>
      </c>
      <c r="AC573" s="1">
        <f>(Table2[[#This Row],[Close Price]]/Table2[[#This Row],[Day Low]])-1</f>
        <v>4.2857142857142261E-3</v>
      </c>
      <c r="AD573" s="1">
        <f>(Table2[[#This Row],[Day High]]/Table2[[#This Row],[Close Price]])-1</f>
        <v>1.3869132290184938E-2</v>
      </c>
      <c r="AE573" s="1">
        <f>(Table2[[#This Row],[Close Price]]/Table2[[#This Row],[Current Week Low]])-1</f>
        <v>4.7533899567873572E-2</v>
      </c>
      <c r="AF573" s="1">
        <f>(Table2[[#This Row],[Current Week High]]/Table2[[#This Row],[Close Price]])-1</f>
        <v>2.823613086770993E-2</v>
      </c>
      <c r="AG573" s="1">
        <f>(Table2[[#This Row],[Close Price]]/Table2[[#This Row],[Current Month Low]])-1</f>
        <v>4.7533899567873572E-2</v>
      </c>
      <c r="AH573" s="1">
        <f>(Table2[[#This Row],[Current Month High]]/Table2[[#This Row],[Close Price]])-1</f>
        <v>2.823613086770993E-2</v>
      </c>
      <c r="AI573">
        <v>15.704125177809299</v>
      </c>
      <c r="AJ573">
        <v>26.9640599602672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0.09</v>
      </c>
      <c r="AM573" t="s">
        <v>3176</v>
      </c>
      <c r="AN573">
        <v>12.44</v>
      </c>
      <c r="AO573" t="s">
        <v>3176</v>
      </c>
      <c r="AP573">
        <v>-7.1693759120910003E-3</v>
      </c>
      <c r="AQ573">
        <f>(Table2[[#This Row],[Sharpe Ratio]]-AVERAGE(Table2[Sharpe Ratio]))/_xlfn.STDEV.P(Table2[Sharpe Ratio])</f>
        <v>-0.81810043085375916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647</v>
      </c>
      <c r="AT573">
        <f>_xlfn.RANK.AVG(Table2[[#This Row],[6M Return vs Nifty Z-Score]],Table2[6M Return vs Nifty Z-Score])</f>
        <v>321</v>
      </c>
      <c r="AU573">
        <f>_xlfn.RANK.AVG(Table2[[#This Row],[Sharpe Ratio Z-Score]],Table2[Sharpe Ratio Z-Score])</f>
        <v>590</v>
      </c>
      <c r="AV573">
        <f>(Table2[[#This Row],[Rank 1Y]]+Table2[[#This Row],[Rank 6M]]+Table2[[#This Row],[Rank Sharpe]])/3</f>
        <v>519.33333333333337</v>
      </c>
    </row>
    <row r="574" spans="1:48" x14ac:dyDescent="0.3">
      <c r="A574" t="s">
        <v>541</v>
      </c>
      <c r="B574" t="s">
        <v>542</v>
      </c>
      <c r="C574" t="s">
        <v>3129</v>
      </c>
      <c r="D574" t="s">
        <v>40</v>
      </c>
      <c r="E574">
        <v>38711.523863069997</v>
      </c>
      <c r="F574">
        <v>1121.7</v>
      </c>
      <c r="G574">
        <v>-6.4292446638538303</v>
      </c>
      <c r="H574">
        <f>(Table2[[#This Row],[1Y Return vs Nifty]]-AVERAGE(Table2[1Y Return vs Nifty]))/_xlfn.STDEV.P(Table2[1Y Return vs Nifty])</f>
        <v>-0.52907414832499111</v>
      </c>
      <c r="I574">
        <v>0.41517333396588901</v>
      </c>
      <c r="J574">
        <f>(Table2[[#This Row],[1M Return vs Nifty]]-AVERAGE(Table2[1M Return vs Nifty]))/_xlfn.STDEV.P(Table2[1M Return vs Nifty])</f>
        <v>-0.12856371107416087</v>
      </c>
      <c r="K574">
        <v>3.8134450347286899</v>
      </c>
      <c r="L574">
        <f>(Table2[[#This Row],[6M Return vs Nifty]]-AVERAGE(Table2[6M Return vs Nifty]))/_xlfn.STDEV.P(Table2[6M Return vs Nifty])</f>
        <v>-0.29462034581063251</v>
      </c>
      <c r="M574">
        <v>9.1037036154196098</v>
      </c>
      <c r="N574">
        <f>(Table2[[#This Row],[1W Return vs Nifty]]-AVERAGE(Table2[1W Return vs Nifty]))/_xlfn.STDEV.P(Table2[1W Return vs Nifty])</f>
        <v>1.2363797428564451</v>
      </c>
      <c r="O574">
        <v>1083.8800000000001</v>
      </c>
      <c r="P574">
        <v>1056.94430796351</v>
      </c>
      <c r="Q574">
        <v>986.68173640335795</v>
      </c>
      <c r="R574">
        <v>63.217454772626802</v>
      </c>
      <c r="S574" s="1">
        <f>(Table2[[#This Row],[Close Price]]-Table2[[#This Row],[20D EMA]])/Table2[[#This Row],[20D EMA]]</f>
        <v>3.4893161604605615E-2</v>
      </c>
      <c r="T574" s="1">
        <f>(Table2[[#This Row],[Close Price]]-Table2[[#This Row],[50D EMA]])/Table2[[#This Row],[50D EMA]]</f>
        <v>6.126689130977906E-2</v>
      </c>
      <c r="U574" s="1">
        <f>(Table2[[#This Row],[Close Price]]-Table2[[#This Row],[200D EMA]])/Table2[[#This Row],[200D EMA]]</f>
        <v>0.13684074470538929</v>
      </c>
      <c r="V574">
        <v>2.4546793577597201</v>
      </c>
      <c r="W574">
        <v>1106.0999999999999</v>
      </c>
      <c r="X574">
        <v>1140</v>
      </c>
      <c r="Y574">
        <v>1076</v>
      </c>
      <c r="Z574">
        <v>1152.95</v>
      </c>
      <c r="AA574">
        <v>1076</v>
      </c>
      <c r="AB574">
        <v>1152.95</v>
      </c>
      <c r="AC574" s="1">
        <f>(Table2[[#This Row],[Close Price]]/Table2[[#This Row],[Day Low]])-1</f>
        <v>1.4103607268782348E-2</v>
      </c>
      <c r="AD574" s="1">
        <f>(Table2[[#This Row],[Day High]]/Table2[[#This Row],[Close Price]])-1</f>
        <v>1.6314522599625514E-2</v>
      </c>
      <c r="AE574" s="1">
        <f>(Table2[[#This Row],[Close Price]]/Table2[[#This Row],[Current Week Low]])-1</f>
        <v>4.2472118959107741E-2</v>
      </c>
      <c r="AF574" s="1">
        <f>(Table2[[#This Row],[Current Week High]]/Table2[[#This Row],[Close Price]])-1</f>
        <v>2.7859498974770469E-2</v>
      </c>
      <c r="AG574" s="1">
        <f>(Table2[[#This Row],[Close Price]]/Table2[[#This Row],[Current Month Low]])-1</f>
        <v>4.2472118959107741E-2</v>
      </c>
      <c r="AH574" s="1">
        <f>(Table2[[#This Row],[Current Month High]]/Table2[[#This Row],[Close Price]])-1</f>
        <v>2.7859498974770469E-2</v>
      </c>
      <c r="AI574">
        <v>2.7859498974770398</v>
      </c>
      <c r="AJ574">
        <v>31.308165057067601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0.11</v>
      </c>
      <c r="AM574" t="s">
        <v>3176</v>
      </c>
      <c r="AN574">
        <v>7.11</v>
      </c>
      <c r="AO574" t="s">
        <v>3176</v>
      </c>
      <c r="AP574">
        <v>-3.7137283385985001E-2</v>
      </c>
      <c r="AQ574">
        <f>(Table2[[#This Row],[Sharpe Ratio]]-AVERAGE(Table2[Sharpe Ratio]))/_xlfn.STDEV.P(Table2[Sharpe Ratio])</f>
        <v>-1.1667901460636592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-0.88266860841699835</v>
      </c>
      <c r="AS574">
        <f>_xlfn.RANK.AVG(Table2[[#This Row],[1Y Return vs Nifty Z-Score]],Table2[1Y Return vs Nifty Z-Score])</f>
        <v>491</v>
      </c>
      <c r="AT574">
        <f>_xlfn.RANK.AVG(Table2[[#This Row],[6M Return vs Nifty Z-Score]],Table2[6M Return vs Nifty Z-Score])</f>
        <v>423</v>
      </c>
      <c r="AU574">
        <f>_xlfn.RANK.AVG(Table2[[#This Row],[Sharpe Ratio Z-Score]],Table2[Sharpe Ratio Z-Score])</f>
        <v>654</v>
      </c>
      <c r="AV574">
        <f>(Table2[[#This Row],[Rank 1Y]]+Table2[[#This Row],[Rank 6M]]+Table2[[#This Row],[Rank Sharpe]])/3</f>
        <v>522.66666666666663</v>
      </c>
    </row>
    <row r="575" spans="1:48" x14ac:dyDescent="0.3">
      <c r="A575" t="s">
        <v>1687</v>
      </c>
      <c r="B575" t="s">
        <v>1688</v>
      </c>
      <c r="C575" t="s">
        <v>3141</v>
      </c>
      <c r="D575" t="s">
        <v>412</v>
      </c>
      <c r="E575">
        <v>5038.6226544749998</v>
      </c>
      <c r="F575">
        <v>576.04999999999995</v>
      </c>
      <c r="G575">
        <v>-43.047400610844299</v>
      </c>
      <c r="H575">
        <f>(Table2[[#This Row],[1Y Return vs Nifty]]-AVERAGE(Table2[1Y Return vs Nifty]))/_xlfn.STDEV.P(Table2[1Y Return vs Nifty])</f>
        <v>-1.1491408650619961</v>
      </c>
      <c r="I575">
        <v>0.103646352876006</v>
      </c>
      <c r="J575">
        <f>(Table2[[#This Row],[1M Return vs Nifty]]-AVERAGE(Table2[1M Return vs Nifty]))/_xlfn.STDEV.P(Table2[1M Return vs Nifty])</f>
        <v>-0.15546785484782358</v>
      </c>
      <c r="K575">
        <v>-3.37952750988602</v>
      </c>
      <c r="L575">
        <f>(Table2[[#This Row],[6M Return vs Nifty]]-AVERAGE(Table2[6M Return vs Nifty]))/_xlfn.STDEV.P(Table2[6M Return vs Nifty])</f>
        <v>-0.5285483106537584</v>
      </c>
      <c r="M575">
        <v>8.5454835407538798</v>
      </c>
      <c r="N575">
        <f>(Table2[[#This Row],[1W Return vs Nifty]]-AVERAGE(Table2[1W Return vs Nifty]))/_xlfn.STDEV.P(Table2[1W Return vs Nifty])</f>
        <v>1.1320375099410755</v>
      </c>
      <c r="O575">
        <v>551.1</v>
      </c>
      <c r="P575">
        <v>554.71704494646201</v>
      </c>
      <c r="Q575">
        <v>592.26422133288497</v>
      </c>
      <c r="R575">
        <v>61.411737786739401</v>
      </c>
      <c r="S575" s="1">
        <f>(Table2[[#This Row],[Close Price]]-Table2[[#This Row],[20D EMA]])/Table2[[#This Row],[20D EMA]]</f>
        <v>4.52730901832697E-2</v>
      </c>
      <c r="T575" s="1">
        <f>(Table2[[#This Row],[Close Price]]-Table2[[#This Row],[50D EMA]])/Table2[[#This Row],[50D EMA]]</f>
        <v>3.8457363529539414E-2</v>
      </c>
      <c r="U575" s="1">
        <f>(Table2[[#This Row],[Close Price]]-Table2[[#This Row],[200D EMA]])/Table2[[#This Row],[200D EMA]]</f>
        <v>-2.7376668636837572E-2</v>
      </c>
      <c r="V575">
        <v>2.3579564047288</v>
      </c>
      <c r="W575">
        <v>565.54999999999995</v>
      </c>
      <c r="X575">
        <v>602</v>
      </c>
      <c r="Y575">
        <v>527.04999999999995</v>
      </c>
      <c r="Z575">
        <v>625</v>
      </c>
      <c r="AA575">
        <v>527.04999999999995</v>
      </c>
      <c r="AB575">
        <v>625</v>
      </c>
      <c r="AC575" s="1">
        <f>(Table2[[#This Row],[Close Price]]/Table2[[#This Row],[Day Low]])-1</f>
        <v>1.8565997701352588E-2</v>
      </c>
      <c r="AD575" s="1">
        <f>(Table2[[#This Row],[Day High]]/Table2[[#This Row],[Close Price]])-1</f>
        <v>4.5048172901657857E-2</v>
      </c>
      <c r="AE575" s="1">
        <f>(Table2[[#This Row],[Close Price]]/Table2[[#This Row],[Current Week Low]])-1</f>
        <v>9.2970306422540672E-2</v>
      </c>
      <c r="AF575" s="1">
        <f>(Table2[[#This Row],[Current Week High]]/Table2[[#This Row],[Close Price]])-1</f>
        <v>8.4975262564013665E-2</v>
      </c>
      <c r="AG575" s="1">
        <f>(Table2[[#This Row],[Close Price]]/Table2[[#This Row],[Current Month Low]])-1</f>
        <v>9.2970306422540672E-2</v>
      </c>
      <c r="AH575" s="1">
        <f>(Table2[[#This Row],[Current Month High]]/Table2[[#This Row],[Close Price]])-1</f>
        <v>8.4975262564013665E-2</v>
      </c>
      <c r="AI575">
        <v>38.703237566183503</v>
      </c>
      <c r="AJ575">
        <v>12.674816625916799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-0.01</v>
      </c>
      <c r="AM575" t="s">
        <v>3174</v>
      </c>
      <c r="AN575">
        <v>7.72</v>
      </c>
      <c r="AO575" t="s">
        <v>3176</v>
      </c>
      <c r="AP575">
        <v>4.9259067029655997E-2</v>
      </c>
      <c r="AQ575">
        <f>(Table2[[#This Row],[Sharpe Ratio]]-AVERAGE(Table2[Sharpe Ratio]))/_xlfn.STDEV.P(Table2[Sharpe Ratio])</f>
        <v>-0.16153080829214833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696</v>
      </c>
      <c r="AT575">
        <f>_xlfn.RANK.AVG(Table2[[#This Row],[6M Return vs Nifty Z-Score]],Table2[6M Return vs Nifty Z-Score])</f>
        <v>492</v>
      </c>
      <c r="AU575">
        <f>_xlfn.RANK.AVG(Table2[[#This Row],[Sharpe Ratio Z-Score]],Table2[Sharpe Ratio Z-Score])</f>
        <v>381</v>
      </c>
      <c r="AV575">
        <f>(Table2[[#This Row],[Rank 1Y]]+Table2[[#This Row],[Rank 6M]]+Table2[[#This Row],[Rank Sharpe]])/3</f>
        <v>523</v>
      </c>
    </row>
    <row r="576" spans="1:48" x14ac:dyDescent="0.3">
      <c r="A576" t="s">
        <v>1449</v>
      </c>
      <c r="B576" t="s">
        <v>1450</v>
      </c>
      <c r="C576" t="s">
        <v>3140</v>
      </c>
      <c r="D576" t="s">
        <v>160</v>
      </c>
      <c r="E576">
        <v>7456.1319999999996</v>
      </c>
      <c r="F576">
        <v>398</v>
      </c>
      <c r="G576">
        <v>-28.9725680813754</v>
      </c>
      <c r="H576">
        <f>(Table2[[#This Row],[1Y Return vs Nifty]]-AVERAGE(Table2[1Y Return vs Nifty]))/_xlfn.STDEV.P(Table2[1Y Return vs Nifty])</f>
        <v>-0.9108073124984829</v>
      </c>
      <c r="I576">
        <v>-15.136389324207901</v>
      </c>
      <c r="J576">
        <f>(Table2[[#This Row],[1M Return vs Nifty]]-AVERAGE(Table2[1M Return vs Nifty]))/_xlfn.STDEV.P(Table2[1M Return vs Nifty])</f>
        <v>-1.4716302929697211</v>
      </c>
      <c r="K576">
        <v>-15.240778000723701</v>
      </c>
      <c r="L576">
        <f>(Table2[[#This Row],[6M Return vs Nifty]]-AVERAGE(Table2[6M Return vs Nifty]))/_xlfn.STDEV.P(Table2[6M Return vs Nifty])</f>
        <v>-0.91429678537768255</v>
      </c>
      <c r="M576">
        <v>2.9001344566743898</v>
      </c>
      <c r="N576">
        <f>(Table2[[#This Row],[1W Return vs Nifty]]-AVERAGE(Table2[1W Return vs Nifty]))/_xlfn.STDEV.P(Table2[1W Return vs Nifty])</f>
        <v>7.6811523358058284E-2</v>
      </c>
      <c r="O576">
        <v>419.38</v>
      </c>
      <c r="P576">
        <v>438.59385160240799</v>
      </c>
      <c r="Q576">
        <v>423.37656611079302</v>
      </c>
      <c r="R576">
        <v>35.493662172631097</v>
      </c>
      <c r="S576" s="1">
        <f>(Table2[[#This Row],[Close Price]]-Table2[[#This Row],[20D EMA]])/Table2[[#This Row],[20D EMA]]</f>
        <v>-5.0980018121989594E-2</v>
      </c>
      <c r="T576" s="1">
        <f>(Table2[[#This Row],[Close Price]]-Table2[[#This Row],[50D EMA]])/Table2[[#This Row],[50D EMA]]</f>
        <v>-9.2554538678775042E-2</v>
      </c>
      <c r="U576" s="1">
        <f>(Table2[[#This Row],[Close Price]]-Table2[[#This Row],[200D EMA]])/Table2[[#This Row],[200D EMA]]</f>
        <v>-5.993852315423677E-2</v>
      </c>
      <c r="V576">
        <v>0.41261653157643402</v>
      </c>
      <c r="W576">
        <v>397</v>
      </c>
      <c r="X576">
        <v>405.9</v>
      </c>
      <c r="Y576">
        <v>397</v>
      </c>
      <c r="Z576">
        <v>418.3</v>
      </c>
      <c r="AA576">
        <v>397</v>
      </c>
      <c r="AB576">
        <v>418.3</v>
      </c>
      <c r="AC576" s="1">
        <f>(Table2[[#This Row],[Close Price]]/Table2[[#This Row],[Day Low]])-1</f>
        <v>2.5188916876575096E-3</v>
      </c>
      <c r="AD576" s="1">
        <f>(Table2[[#This Row],[Day High]]/Table2[[#This Row],[Close Price]])-1</f>
        <v>1.9849246231155693E-2</v>
      </c>
      <c r="AE576" s="1">
        <f>(Table2[[#This Row],[Close Price]]/Table2[[#This Row],[Current Week Low]])-1</f>
        <v>2.5188916876575096E-3</v>
      </c>
      <c r="AF576" s="1">
        <f>(Table2[[#This Row],[Current Week High]]/Table2[[#This Row],[Close Price]])-1</f>
        <v>5.1005025125628212E-2</v>
      </c>
      <c r="AG576" s="1">
        <f>(Table2[[#This Row],[Close Price]]/Table2[[#This Row],[Current Month Low]])-1</f>
        <v>2.5188916876575096E-3</v>
      </c>
      <c r="AH576" s="1">
        <f>(Table2[[#This Row],[Current Month High]]/Table2[[#This Row],[Close Price]])-1</f>
        <v>5.1005025125628212E-2</v>
      </c>
      <c r="AI576">
        <v>37.562814070351699</v>
      </c>
      <c r="AJ576">
        <v>15.3623188405797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-0.08</v>
      </c>
      <c r="AM576" t="s">
        <v>3174</v>
      </c>
      <c r="AN576">
        <v>-7.03</v>
      </c>
      <c r="AO576" t="s">
        <v>3174</v>
      </c>
      <c r="AP576">
        <v>7.7337397907746006E-2</v>
      </c>
      <c r="AQ576">
        <f>(Table2[[#This Row],[Sharpe Ratio]]-AVERAGE(Table2[Sharpe Ratio]))/_xlfn.STDEV.P(Table2[Sharpe Ratio])</f>
        <v>0.16517285648589719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645</v>
      </c>
      <c r="AT576">
        <f>_xlfn.RANK.AVG(Table2[[#This Row],[6M Return vs Nifty Z-Score]],Table2[6M Return vs Nifty Z-Score])</f>
        <v>622</v>
      </c>
      <c r="AU576">
        <f>_xlfn.RANK.AVG(Table2[[#This Row],[Sharpe Ratio Z-Score]],Table2[Sharpe Ratio Z-Score])</f>
        <v>304</v>
      </c>
      <c r="AV576">
        <f>(Table2[[#This Row],[Rank 1Y]]+Table2[[#This Row],[Rank 6M]]+Table2[[#This Row],[Rank Sharpe]])/3</f>
        <v>523.66666666666663</v>
      </c>
    </row>
    <row r="577" spans="1:48" x14ac:dyDescent="0.3">
      <c r="A577" t="s">
        <v>169</v>
      </c>
      <c r="B577" t="s">
        <v>170</v>
      </c>
      <c r="C577" t="s">
        <v>3129</v>
      </c>
      <c r="D577" t="s">
        <v>40</v>
      </c>
      <c r="E577">
        <v>158825.93172264</v>
      </c>
      <c r="F577">
        <v>738.4</v>
      </c>
      <c r="G577">
        <v>-12.6954344388575</v>
      </c>
      <c r="H577">
        <f>(Table2[[#This Row],[1Y Return vs Nifty]]-AVERAGE(Table2[1Y Return vs Nifty]))/_xlfn.STDEV.P(Table2[1Y Return vs Nifty])</f>
        <v>-0.63518150462830181</v>
      </c>
      <c r="I577">
        <v>1.73309174918219</v>
      </c>
      <c r="J577">
        <f>(Table2[[#This Row],[1M Return vs Nifty]]-AVERAGE(Table2[1M Return vs Nifty]))/_xlfn.STDEV.P(Table2[1M Return vs Nifty])</f>
        <v>-1.474542669670993E-2</v>
      </c>
      <c r="K577">
        <v>9.6888429510269596</v>
      </c>
      <c r="L577">
        <f>(Table2[[#This Row],[6M Return vs Nifty]]-AVERAGE(Table2[6M Return vs Nifty]))/_xlfn.STDEV.P(Table2[6M Return vs Nifty])</f>
        <v>-0.1035421971484068</v>
      </c>
      <c r="M577">
        <v>3.7297321581765401</v>
      </c>
      <c r="N577">
        <f>(Table2[[#This Row],[1W Return vs Nifty]]-AVERAGE(Table2[1W Return vs Nifty]))/_xlfn.STDEV.P(Table2[1W Return vs Nifty])</f>
        <v>0.23187953421027854</v>
      </c>
      <c r="O577">
        <v>727.25</v>
      </c>
      <c r="P577">
        <v>688.82509739952502</v>
      </c>
      <c r="Q577">
        <v>634.12311393799405</v>
      </c>
      <c r="R577">
        <v>52.605275052122998</v>
      </c>
      <c r="S577" s="1">
        <f>(Table2[[#This Row],[Close Price]]-Table2[[#This Row],[20D EMA]])/Table2[[#This Row],[20D EMA]]</f>
        <v>1.533172911653486E-2</v>
      </c>
      <c r="T577" s="1">
        <f>(Table2[[#This Row],[Close Price]]-Table2[[#This Row],[50D EMA]])/Table2[[#This Row],[50D EMA]]</f>
        <v>7.1970232774084084E-2</v>
      </c>
      <c r="U577" s="1">
        <f>(Table2[[#This Row],[Close Price]]-Table2[[#This Row],[200D EMA]])/Table2[[#This Row],[200D EMA]]</f>
        <v>0.1644426512297143</v>
      </c>
      <c r="V577">
        <v>0.712185473691899</v>
      </c>
      <c r="W577">
        <v>736.05</v>
      </c>
      <c r="X577">
        <v>754.1</v>
      </c>
      <c r="Y577">
        <v>736.05</v>
      </c>
      <c r="Z577">
        <v>761.2</v>
      </c>
      <c r="AA577">
        <v>736.05</v>
      </c>
      <c r="AB577">
        <v>761.2</v>
      </c>
      <c r="AC577" s="1">
        <f>(Table2[[#This Row],[Close Price]]/Table2[[#This Row],[Day Low]])-1</f>
        <v>3.1927178860131633E-3</v>
      </c>
      <c r="AD577" s="1">
        <f>(Table2[[#This Row],[Day High]]/Table2[[#This Row],[Close Price]])-1</f>
        <v>2.1262188515709601E-2</v>
      </c>
      <c r="AE577" s="1">
        <f>(Table2[[#This Row],[Close Price]]/Table2[[#This Row],[Current Week Low]])-1</f>
        <v>3.1927178860131633E-3</v>
      </c>
      <c r="AF577" s="1">
        <f>(Table2[[#This Row],[Current Week High]]/Table2[[#This Row],[Close Price]])-1</f>
        <v>3.0877573131094405E-2</v>
      </c>
      <c r="AG577" s="1">
        <f>(Table2[[#This Row],[Close Price]]/Table2[[#This Row],[Current Month Low]])-1</f>
        <v>3.1927178860131633E-3</v>
      </c>
      <c r="AH577" s="1">
        <f>(Table2[[#This Row],[Current Month High]]/Table2[[#This Row],[Close Price]])-1</f>
        <v>3.0877573131094405E-2</v>
      </c>
      <c r="AI577">
        <v>3.08775731310944</v>
      </c>
      <c r="AJ577">
        <v>44.387954634337099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0.21</v>
      </c>
      <c r="AM577" t="s">
        <v>3176</v>
      </c>
      <c r="AN577">
        <v>1.91</v>
      </c>
      <c r="AO577" t="s">
        <v>3176</v>
      </c>
      <c r="AP577">
        <v>-5.3523710929001003E-2</v>
      </c>
      <c r="AQ577">
        <f>(Table2[[#This Row],[Sharpe Ratio]]-AVERAGE(Table2[Sharpe Ratio]))/_xlfn.STDEV.P(Table2[Sharpe Ratio])</f>
        <v>-1.3574534000215597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-1.8790429942846998</v>
      </c>
      <c r="AS577">
        <f>_xlfn.RANK.AVG(Table2[[#This Row],[1Y Return vs Nifty Z-Score]],Table2[1Y Return vs Nifty Z-Score])</f>
        <v>540</v>
      </c>
      <c r="AT577">
        <f>_xlfn.RANK.AVG(Table2[[#This Row],[6M Return vs Nifty Z-Score]],Table2[6M Return vs Nifty Z-Score])</f>
        <v>361</v>
      </c>
      <c r="AU577">
        <f>_xlfn.RANK.AVG(Table2[[#This Row],[Sharpe Ratio Z-Score]],Table2[Sharpe Ratio Z-Score])</f>
        <v>671</v>
      </c>
      <c r="AV577">
        <f>(Table2[[#This Row],[Rank 1Y]]+Table2[[#This Row],[Rank 6M]]+Table2[[#This Row],[Rank Sharpe]])/3</f>
        <v>524</v>
      </c>
    </row>
    <row r="578" spans="1:48" x14ac:dyDescent="0.3">
      <c r="A578" t="s">
        <v>1338</v>
      </c>
      <c r="B578" t="s">
        <v>1339</v>
      </c>
      <c r="C578" t="s">
        <v>3142</v>
      </c>
      <c r="D578" t="s">
        <v>141</v>
      </c>
      <c r="E578">
        <v>8598.7951032000001</v>
      </c>
      <c r="F578">
        <v>554</v>
      </c>
      <c r="G578">
        <v>-26.833425167205</v>
      </c>
      <c r="H578">
        <f>(Table2[[#This Row],[1Y Return vs Nifty]]-AVERAGE(Table2[1Y Return vs Nifty]))/_xlfn.STDEV.P(Table2[1Y Return vs Nifty])</f>
        <v>-0.87458453477747966</v>
      </c>
      <c r="I578">
        <v>-7.4658541473980202</v>
      </c>
      <c r="J578">
        <f>(Table2[[#This Row],[1M Return vs Nifty]]-AVERAGE(Table2[1M Return vs Nifty]))/_xlfn.STDEV.P(Table2[1M Return vs Nifty])</f>
        <v>-0.80918628733064646</v>
      </c>
      <c r="K578">
        <v>-16.179219915490901</v>
      </c>
      <c r="L578">
        <f>(Table2[[#This Row],[6M Return vs Nifty]]-AVERAGE(Table2[6M Return vs Nifty]))/_xlfn.STDEV.P(Table2[6M Return vs Nifty])</f>
        <v>-0.94481654697601292</v>
      </c>
      <c r="M578">
        <v>-3.33338533359851</v>
      </c>
      <c r="N578">
        <f>(Table2[[#This Row],[1W Return vs Nifty]]-AVERAGE(Table2[1W Return vs Nifty]))/_xlfn.STDEV.P(Table2[1W Return vs Nifty])</f>
        <v>-1.0883550540508622</v>
      </c>
      <c r="O578">
        <v>573.82000000000005</v>
      </c>
      <c r="P578">
        <v>585.75313386624498</v>
      </c>
      <c r="Q578">
        <v>574.36599185931095</v>
      </c>
      <c r="R578">
        <v>31.0737034216226</v>
      </c>
      <c r="S578" s="1">
        <f>(Table2[[#This Row],[Close Price]]-Table2[[#This Row],[20D EMA]])/Table2[[#This Row],[20D EMA]]</f>
        <v>-3.4540448224181883E-2</v>
      </c>
      <c r="T578" s="1">
        <f>(Table2[[#This Row],[Close Price]]-Table2[[#This Row],[50D EMA]])/Table2[[#This Row],[50D EMA]]</f>
        <v>-5.4209072099468639E-2</v>
      </c>
      <c r="U578" s="1">
        <f>(Table2[[#This Row],[Close Price]]-Table2[[#This Row],[200D EMA]])/Table2[[#This Row],[200D EMA]]</f>
        <v>-3.5458213313401633E-2</v>
      </c>
      <c r="V578">
        <v>0.76112124504319201</v>
      </c>
      <c r="W578">
        <v>547.1</v>
      </c>
      <c r="X578">
        <v>568.45000000000005</v>
      </c>
      <c r="Y578">
        <v>547.1</v>
      </c>
      <c r="Z578">
        <v>573.95000000000005</v>
      </c>
      <c r="AA578">
        <v>547.1</v>
      </c>
      <c r="AB578">
        <v>573.95000000000005</v>
      </c>
      <c r="AC578" s="1">
        <f>(Table2[[#This Row],[Close Price]]/Table2[[#This Row],[Day Low]])-1</f>
        <v>1.2611953938950871E-2</v>
      </c>
      <c r="AD578" s="1">
        <f>(Table2[[#This Row],[Day High]]/Table2[[#This Row],[Close Price]])-1</f>
        <v>2.6083032490974878E-2</v>
      </c>
      <c r="AE578" s="1">
        <f>(Table2[[#This Row],[Close Price]]/Table2[[#This Row],[Current Week Low]])-1</f>
        <v>1.2611953938950871E-2</v>
      </c>
      <c r="AF578" s="1">
        <f>(Table2[[#This Row],[Current Week High]]/Table2[[#This Row],[Close Price]])-1</f>
        <v>3.6010830324909815E-2</v>
      </c>
      <c r="AG578" s="1">
        <f>(Table2[[#This Row],[Close Price]]/Table2[[#This Row],[Current Month Low]])-1</f>
        <v>1.2611953938950871E-2</v>
      </c>
      <c r="AH578" s="1">
        <f>(Table2[[#This Row],[Current Month High]]/Table2[[#This Row],[Close Price]])-1</f>
        <v>3.6010830324909815E-2</v>
      </c>
      <c r="AI578">
        <v>22.527075812274301</v>
      </c>
      <c r="AJ578">
        <v>16.6315789473684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-0.05</v>
      </c>
      <c r="AM578" t="s">
        <v>3174</v>
      </c>
      <c r="AN578">
        <v>-4.12</v>
      </c>
      <c r="AO578" t="s">
        <v>3174</v>
      </c>
      <c r="AP578">
        <v>7.2976153342791006E-2</v>
      </c>
      <c r="AQ578">
        <f>(Table2[[#This Row],[Sharpe Ratio]]-AVERAGE(Table2[Sharpe Ratio]))/_xlfn.STDEV.P(Table2[Sharpe Ratio])</f>
        <v>0.11442786781294323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626</v>
      </c>
      <c r="AT578">
        <f>_xlfn.RANK.AVG(Table2[[#This Row],[6M Return vs Nifty Z-Score]],Table2[6M Return vs Nifty Z-Score])</f>
        <v>631</v>
      </c>
      <c r="AU578">
        <f>_xlfn.RANK.AVG(Table2[[#This Row],[Sharpe Ratio Z-Score]],Table2[Sharpe Ratio Z-Score])</f>
        <v>320</v>
      </c>
      <c r="AV578">
        <f>(Table2[[#This Row],[Rank 1Y]]+Table2[[#This Row],[Rank 6M]]+Table2[[#This Row],[Rank Sharpe]])/3</f>
        <v>525.66666666666663</v>
      </c>
    </row>
    <row r="579" spans="1:48" x14ac:dyDescent="0.3">
      <c r="A579" t="s">
        <v>1206</v>
      </c>
      <c r="B579" t="s">
        <v>1207</v>
      </c>
      <c r="C579" t="s">
        <v>3131</v>
      </c>
      <c r="D579" t="s">
        <v>990</v>
      </c>
      <c r="E579">
        <v>10046.47172856</v>
      </c>
      <c r="F579">
        <v>47.2</v>
      </c>
      <c r="G579">
        <v>-38.169891995214797</v>
      </c>
      <c r="H579">
        <f>(Table2[[#This Row],[1Y Return vs Nifty]]-AVERAGE(Table2[1Y Return vs Nifty]))/_xlfn.STDEV.P(Table2[1Y Return vs Nifty])</f>
        <v>-1.0665484822689351</v>
      </c>
      <c r="I579">
        <v>1.7442025562939001</v>
      </c>
      <c r="J579">
        <f>(Table2[[#This Row],[1M Return vs Nifty]]-AVERAGE(Table2[1M Return vs Nifty]))/_xlfn.STDEV.P(Table2[1M Return vs Nifty])</f>
        <v>-1.3785873367078314E-2</v>
      </c>
      <c r="K579">
        <v>-6.2721451079102799</v>
      </c>
      <c r="L579">
        <f>(Table2[[#This Row],[6M Return vs Nifty]]-AVERAGE(Table2[6M Return vs Nifty]))/_xlfn.STDEV.P(Table2[6M Return vs Nifty])</f>
        <v>-0.6226212608253584</v>
      </c>
      <c r="M579">
        <v>-4.2705555269111297</v>
      </c>
      <c r="N579">
        <f>(Table2[[#This Row],[1W Return vs Nifty]]-AVERAGE(Table2[1W Return vs Nifty]))/_xlfn.STDEV.P(Table2[1W Return vs Nifty])</f>
        <v>-1.2635304643055423</v>
      </c>
      <c r="O579">
        <v>47.98</v>
      </c>
      <c r="P579">
        <v>47.651388689089003</v>
      </c>
      <c r="Q579">
        <v>46.809631897232698</v>
      </c>
      <c r="R579">
        <v>42.669455304671402</v>
      </c>
      <c r="S579" s="1">
        <f>(Table2[[#This Row],[Close Price]]-Table2[[#This Row],[20D EMA]])/Table2[[#This Row],[20D EMA]]</f>
        <v>-1.6256773655689748E-2</v>
      </c>
      <c r="T579" s="1">
        <f>(Table2[[#This Row],[Close Price]]-Table2[[#This Row],[50D EMA]])/Table2[[#This Row],[50D EMA]]</f>
        <v>-9.4727289488702252E-3</v>
      </c>
      <c r="U579" s="1">
        <f>(Table2[[#This Row],[Close Price]]-Table2[[#This Row],[200D EMA]])/Table2[[#This Row],[200D EMA]]</f>
        <v>8.339482430118882E-3</v>
      </c>
      <c r="V579">
        <v>0.73621136851605395</v>
      </c>
      <c r="W579">
        <v>47.01</v>
      </c>
      <c r="X579">
        <v>48.68</v>
      </c>
      <c r="Y579">
        <v>47.01</v>
      </c>
      <c r="Z579">
        <v>50.55</v>
      </c>
      <c r="AA579">
        <v>47.01</v>
      </c>
      <c r="AB579">
        <v>50.55</v>
      </c>
      <c r="AC579" s="1">
        <f>(Table2[[#This Row],[Close Price]]/Table2[[#This Row],[Day Low]])-1</f>
        <v>4.0416932567539643E-3</v>
      </c>
      <c r="AD579" s="1">
        <f>(Table2[[#This Row],[Day High]]/Table2[[#This Row],[Close Price]])-1</f>
        <v>3.1355932203389836E-2</v>
      </c>
      <c r="AE579" s="1">
        <f>(Table2[[#This Row],[Close Price]]/Table2[[#This Row],[Current Week Low]])-1</f>
        <v>4.0416932567539643E-3</v>
      </c>
      <c r="AF579" s="1">
        <f>(Table2[[#This Row],[Current Week High]]/Table2[[#This Row],[Close Price]])-1</f>
        <v>7.0974576271186418E-2</v>
      </c>
      <c r="AG579" s="1">
        <f>(Table2[[#This Row],[Close Price]]/Table2[[#This Row],[Current Month Low]])-1</f>
        <v>4.0416932567539643E-3</v>
      </c>
      <c r="AH579" s="1">
        <f>(Table2[[#This Row],[Current Month High]]/Table2[[#This Row],[Close Price]])-1</f>
        <v>7.0974576271186418E-2</v>
      </c>
      <c r="AI579">
        <v>21.292372881355899</v>
      </c>
      <c r="AJ579">
        <v>29.138166894664799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-0.17</v>
      </c>
      <c r="AM579" t="s">
        <v>3174</v>
      </c>
      <c r="AN579">
        <v>-1.58</v>
      </c>
      <c r="AO579" t="s">
        <v>3174</v>
      </c>
      <c r="AP579">
        <v>5.5578659786376002E-2</v>
      </c>
      <c r="AQ579">
        <f>(Table2[[#This Row],[Sharpe Ratio]]-AVERAGE(Table2[Sharpe Ratio]))/_xlfn.STDEV.P(Table2[Sharpe Ratio])</f>
        <v>-8.7999581578943456E-2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-3.0544856623458574</v>
      </c>
      <c r="AS579">
        <f>_xlfn.RANK.AVG(Table2[[#This Row],[1Y Return vs Nifty Z-Score]],Table2[1Y Return vs Nifty Z-Score])</f>
        <v>682</v>
      </c>
      <c r="AT579">
        <f>_xlfn.RANK.AVG(Table2[[#This Row],[6M Return vs Nifty Z-Score]],Table2[6M Return vs Nifty Z-Score])</f>
        <v>525</v>
      </c>
      <c r="AU579">
        <f>_xlfn.RANK.AVG(Table2[[#This Row],[Sharpe Ratio Z-Score]],Table2[Sharpe Ratio Z-Score])</f>
        <v>371</v>
      </c>
      <c r="AV579">
        <f>(Table2[[#This Row],[Rank 1Y]]+Table2[[#This Row],[Rank 6M]]+Table2[[#This Row],[Rank Sharpe]])/3</f>
        <v>526</v>
      </c>
    </row>
    <row r="580" spans="1:48" x14ac:dyDescent="0.3">
      <c r="A580" t="s">
        <v>233</v>
      </c>
      <c r="B580" t="s">
        <v>234</v>
      </c>
      <c r="C580" t="s">
        <v>3131</v>
      </c>
      <c r="D580" t="s">
        <v>182</v>
      </c>
      <c r="E580">
        <v>114207.74539164</v>
      </c>
      <c r="F580">
        <v>644.4</v>
      </c>
      <c r="G580">
        <v>-11.9714326585122</v>
      </c>
      <c r="H580">
        <f>(Table2[[#This Row],[1Y Return vs Nifty]]-AVERAGE(Table2[1Y Return vs Nifty]))/_xlfn.STDEV.P(Table2[1Y Return vs Nifty])</f>
        <v>-0.6229217554617863</v>
      </c>
      <c r="I580">
        <v>-2.3741773454901098</v>
      </c>
      <c r="J580">
        <f>(Table2[[#This Row],[1M Return vs Nifty]]-AVERAGE(Table2[1M Return vs Nifty]))/_xlfn.STDEV.P(Table2[1M Return vs Nifty])</f>
        <v>-0.36945806780917412</v>
      </c>
      <c r="K580">
        <v>10.6602312063883</v>
      </c>
      <c r="L580">
        <f>(Table2[[#This Row],[6M Return vs Nifty]]-AVERAGE(Table2[6M Return vs Nifty]))/_xlfn.STDEV.P(Table2[6M Return vs Nifty])</f>
        <v>-7.1950963310134897E-2</v>
      </c>
      <c r="M580">
        <v>1.9646109458358501</v>
      </c>
      <c r="N580">
        <f>(Table2[[#This Row],[1W Return vs Nifty]]-AVERAGE(Table2[1W Return vs Nifty]))/_xlfn.STDEV.P(Table2[1W Return vs Nifty])</f>
        <v>-9.8056089785686515E-2</v>
      </c>
      <c r="O580">
        <v>638.11</v>
      </c>
      <c r="P580">
        <v>625.44520546056503</v>
      </c>
      <c r="Q580">
        <v>581.21450486687195</v>
      </c>
      <c r="R580">
        <v>56.1996778619813</v>
      </c>
      <c r="S580" s="1">
        <f>(Table2[[#This Row],[Close Price]]-Table2[[#This Row],[20D EMA]])/Table2[[#This Row],[20D EMA]]</f>
        <v>9.857234646064101E-3</v>
      </c>
      <c r="T580" s="1">
        <f>(Table2[[#This Row],[Close Price]]-Table2[[#This Row],[50D EMA]])/Table2[[#This Row],[50D EMA]]</f>
        <v>3.0306083369009154E-2</v>
      </c>
      <c r="U580" s="1">
        <f>(Table2[[#This Row],[Close Price]]-Table2[[#This Row],[200D EMA]])/Table2[[#This Row],[200D EMA]]</f>
        <v>0.10871286694333404</v>
      </c>
      <c r="V580">
        <v>0.71621735781363405</v>
      </c>
      <c r="W580">
        <v>643.35</v>
      </c>
      <c r="X580">
        <v>653.70000000000005</v>
      </c>
      <c r="Y580">
        <v>634.20000000000005</v>
      </c>
      <c r="Z580">
        <v>655</v>
      </c>
      <c r="AA580">
        <v>634.20000000000005</v>
      </c>
      <c r="AB580">
        <v>655</v>
      </c>
      <c r="AC580" s="1">
        <f>(Table2[[#This Row],[Close Price]]/Table2[[#This Row],[Day Low]])-1</f>
        <v>1.6320820704125438E-3</v>
      </c>
      <c r="AD580" s="1">
        <f>(Table2[[#This Row],[Day High]]/Table2[[#This Row],[Close Price]])-1</f>
        <v>1.4432029795158341E-2</v>
      </c>
      <c r="AE580" s="1">
        <f>(Table2[[#This Row],[Close Price]]/Table2[[#This Row],[Current Week Low]])-1</f>
        <v>1.6083254493850507E-2</v>
      </c>
      <c r="AF580" s="1">
        <f>(Table2[[#This Row],[Current Week High]]/Table2[[#This Row],[Close Price]])-1</f>
        <v>1.6449410304159029E-2</v>
      </c>
      <c r="AG580" s="1">
        <f>(Table2[[#This Row],[Close Price]]/Table2[[#This Row],[Current Month Low]])-1</f>
        <v>1.6083254493850507E-2</v>
      </c>
      <c r="AH580" s="1">
        <f>(Table2[[#This Row],[Current Month High]]/Table2[[#This Row],[Close Price]])-1</f>
        <v>1.6449410304159029E-2</v>
      </c>
      <c r="AI580">
        <v>2.7855369335816298</v>
      </c>
      <c r="AJ580">
        <v>31.725265739983598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-0.03</v>
      </c>
      <c r="AM580" t="s">
        <v>3174</v>
      </c>
      <c r="AN580">
        <v>1.58</v>
      </c>
      <c r="AO580" t="s">
        <v>3176</v>
      </c>
      <c r="AP580">
        <v>-7.7427755772248003E-2</v>
      </c>
      <c r="AQ580">
        <f>(Table2[[#This Row],[Sharpe Ratio]]-AVERAGE(Table2[Sharpe Ratio]))/_xlfn.STDEV.P(Table2[Sharpe Ratio])</f>
        <v>-1.6355874204237997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-2.7979742967905818</v>
      </c>
      <c r="AS580">
        <f>_xlfn.RANK.AVG(Table2[[#This Row],[1Y Return vs Nifty Z-Score]],Table2[1Y Return vs Nifty Z-Score])</f>
        <v>532</v>
      </c>
      <c r="AT580">
        <f>_xlfn.RANK.AVG(Table2[[#This Row],[6M Return vs Nifty Z-Score]],Table2[6M Return vs Nifty Z-Score])</f>
        <v>349</v>
      </c>
      <c r="AU580">
        <f>_xlfn.RANK.AVG(Table2[[#This Row],[Sharpe Ratio Z-Score]],Table2[Sharpe Ratio Z-Score])</f>
        <v>699</v>
      </c>
      <c r="AV580">
        <f>(Table2[[#This Row],[Rank 1Y]]+Table2[[#This Row],[Rank 6M]]+Table2[[#This Row],[Rank Sharpe]])/3</f>
        <v>526.66666666666663</v>
      </c>
    </row>
    <row r="581" spans="1:48" x14ac:dyDescent="0.3">
      <c r="A581" t="s">
        <v>1815</v>
      </c>
      <c r="B581" t="s">
        <v>1816</v>
      </c>
      <c r="C581" t="s">
        <v>3133</v>
      </c>
      <c r="D581" t="s">
        <v>54</v>
      </c>
      <c r="E581">
        <v>4276.6865137499999</v>
      </c>
      <c r="F581">
        <v>346.85</v>
      </c>
      <c r="G581">
        <v>-15.519724499138301</v>
      </c>
      <c r="H581">
        <f>(Table2[[#This Row],[1Y Return vs Nifty]]-AVERAGE(Table2[1Y Return vs Nifty]))/_xlfn.STDEV.P(Table2[1Y Return vs Nifty])</f>
        <v>-0.68300609381095856</v>
      </c>
      <c r="I581">
        <v>5.9794689282205402</v>
      </c>
      <c r="J581">
        <f>(Table2[[#This Row],[1M Return vs Nifty]]-AVERAGE(Table2[1M Return vs Nifty]))/_xlfn.STDEV.P(Table2[1M Return vs Nifty])</f>
        <v>0.35198088940714506</v>
      </c>
      <c r="K581">
        <v>14.4094536178873</v>
      </c>
      <c r="L581">
        <f>(Table2[[#This Row],[6M Return vs Nifty]]-AVERAGE(Table2[6M Return vs Nifty]))/_xlfn.STDEV.P(Table2[6M Return vs Nifty])</f>
        <v>4.9980263734911032E-2</v>
      </c>
      <c r="M581">
        <v>8.2014250173812009</v>
      </c>
      <c r="N581">
        <f>(Table2[[#This Row],[1W Return vs Nifty]]-AVERAGE(Table2[1W Return vs Nifty]))/_xlfn.STDEV.P(Table2[1W Return vs Nifty])</f>
        <v>1.0677262531240084</v>
      </c>
      <c r="O581">
        <v>333.21</v>
      </c>
      <c r="P581">
        <v>329.95320496689698</v>
      </c>
      <c r="Q581">
        <v>311.93227936594297</v>
      </c>
      <c r="R581">
        <v>68.499771212375606</v>
      </c>
      <c r="S581" s="1">
        <f>(Table2[[#This Row],[Close Price]]-Table2[[#This Row],[20D EMA]])/Table2[[#This Row],[20D EMA]]</f>
        <v>4.0935146004021622E-2</v>
      </c>
      <c r="T581" s="1">
        <f>(Table2[[#This Row],[Close Price]]-Table2[[#This Row],[50D EMA]])/Table2[[#This Row],[50D EMA]]</f>
        <v>5.1209670882870317E-2</v>
      </c>
      <c r="U581" s="1">
        <f>(Table2[[#This Row],[Close Price]]-Table2[[#This Row],[200D EMA]])/Table2[[#This Row],[200D EMA]]</f>
        <v>0.11194006822581309</v>
      </c>
      <c r="V581">
        <v>0.62605573062214603</v>
      </c>
      <c r="W581">
        <v>343.55</v>
      </c>
      <c r="X581">
        <v>362.8</v>
      </c>
      <c r="Y581">
        <v>325.10000000000002</v>
      </c>
      <c r="Z581">
        <v>362.8</v>
      </c>
      <c r="AA581">
        <v>325.10000000000002</v>
      </c>
      <c r="AB581">
        <v>362.8</v>
      </c>
      <c r="AC581" s="1">
        <f>(Table2[[#This Row],[Close Price]]/Table2[[#This Row],[Day Low]])-1</f>
        <v>9.6055887061563539E-3</v>
      </c>
      <c r="AD581" s="1">
        <f>(Table2[[#This Row],[Day High]]/Table2[[#This Row],[Close Price]])-1</f>
        <v>4.5985296237566642E-2</v>
      </c>
      <c r="AE581" s="1">
        <f>(Table2[[#This Row],[Close Price]]/Table2[[#This Row],[Current Week Low]])-1</f>
        <v>6.6902491541064313E-2</v>
      </c>
      <c r="AF581" s="1">
        <f>(Table2[[#This Row],[Current Week High]]/Table2[[#This Row],[Close Price]])-1</f>
        <v>4.5985296237566642E-2</v>
      </c>
      <c r="AG581" s="1">
        <f>(Table2[[#This Row],[Close Price]]/Table2[[#This Row],[Current Month Low]])-1</f>
        <v>6.6902491541064313E-2</v>
      </c>
      <c r="AH581" s="1">
        <f>(Table2[[#This Row],[Current Month High]]/Table2[[#This Row],[Close Price]])-1</f>
        <v>4.5985296237566642E-2</v>
      </c>
      <c r="AI581">
        <v>8.9664119936571893</v>
      </c>
      <c r="AJ581">
        <v>38.684526189524199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-0.02</v>
      </c>
      <c r="AM581" t="s">
        <v>3174</v>
      </c>
      <c r="AN581">
        <v>6.01</v>
      </c>
      <c r="AO581" t="s">
        <v>3176</v>
      </c>
      <c r="AP581">
        <v>-8.2681040220966007E-2</v>
      </c>
      <c r="AQ581">
        <f>(Table2[[#This Row],[Sharpe Ratio]]-AVERAGE(Table2[Sharpe Ratio]))/_xlfn.STDEV.P(Table2[Sharpe Ratio])</f>
        <v>-1.6967116834353493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-0.91003037098024331</v>
      </c>
      <c r="AS581">
        <f>_xlfn.RANK.AVG(Table2[[#This Row],[1Y Return vs Nifty Z-Score]],Table2[1Y Return vs Nifty Z-Score])</f>
        <v>563</v>
      </c>
      <c r="AT581">
        <f>_xlfn.RANK.AVG(Table2[[#This Row],[6M Return vs Nifty Z-Score]],Table2[6M Return vs Nifty Z-Score])</f>
        <v>311</v>
      </c>
      <c r="AU581">
        <f>_xlfn.RANK.AVG(Table2[[#This Row],[Sharpe Ratio Z-Score]],Table2[Sharpe Ratio Z-Score])</f>
        <v>706</v>
      </c>
      <c r="AV581">
        <f>(Table2[[#This Row],[Rank 1Y]]+Table2[[#This Row],[Rank 6M]]+Table2[[#This Row],[Rank Sharpe]])/3</f>
        <v>526.66666666666663</v>
      </c>
    </row>
    <row r="582" spans="1:48" x14ac:dyDescent="0.3">
      <c r="A582" t="s">
        <v>1143</v>
      </c>
      <c r="B582" t="s">
        <v>1144</v>
      </c>
      <c r="C582" t="s">
        <v>3143</v>
      </c>
      <c r="D582" t="s">
        <v>505</v>
      </c>
      <c r="E582">
        <v>10835.504032479999</v>
      </c>
      <c r="F582">
        <v>3056.15</v>
      </c>
      <c r="G582">
        <v>-15.0136426327929</v>
      </c>
      <c r="H582">
        <f>(Table2[[#This Row],[1Y Return vs Nifty]]-AVERAGE(Table2[1Y Return vs Nifty]))/_xlfn.STDEV.P(Table2[1Y Return vs Nifty])</f>
        <v>-0.67443645087975246</v>
      </c>
      <c r="I582">
        <v>-0.47220215290323803</v>
      </c>
      <c r="J582">
        <f>(Table2[[#This Row],[1M Return vs Nifty]]-AVERAGE(Table2[1M Return vs Nifty]))/_xlfn.STDEV.P(Table2[1M Return vs Nifty])</f>
        <v>-0.20519937709713915</v>
      </c>
      <c r="K582">
        <v>10.947441650656099</v>
      </c>
      <c r="L582">
        <f>(Table2[[#This Row],[6M Return vs Nifty]]-AVERAGE(Table2[6M Return vs Nifty]))/_xlfn.STDEV.P(Table2[6M Return vs Nifty])</f>
        <v>-6.2610380638293869E-2</v>
      </c>
      <c r="M582">
        <v>1.94952521225241</v>
      </c>
      <c r="N582">
        <f>(Table2[[#This Row],[1W Return vs Nifty]]-AVERAGE(Table2[1W Return vs Nifty]))/_xlfn.STDEV.P(Table2[1W Return vs Nifty])</f>
        <v>-0.10087590798768344</v>
      </c>
      <c r="O582">
        <v>2898.1</v>
      </c>
      <c r="P582">
        <v>2846.0118750368101</v>
      </c>
      <c r="Q582">
        <v>2711.4551889896902</v>
      </c>
      <c r="R582">
        <v>69.171288462128899</v>
      </c>
      <c r="S582" s="1">
        <f>(Table2[[#This Row],[Close Price]]-Table2[[#This Row],[20D EMA]])/Table2[[#This Row],[20D EMA]]</f>
        <v>5.4535730306062659E-2</v>
      </c>
      <c r="T582" s="1">
        <f>(Table2[[#This Row],[Close Price]]-Table2[[#This Row],[50D EMA]])/Table2[[#This Row],[50D EMA]]</f>
        <v>7.3835997244555432E-2</v>
      </c>
      <c r="U582" s="1">
        <f>(Table2[[#This Row],[Close Price]]-Table2[[#This Row],[200D EMA]])/Table2[[#This Row],[200D EMA]]</f>
        <v>0.12712539466261505</v>
      </c>
      <c r="V582">
        <v>1.0527559264759501</v>
      </c>
      <c r="W582">
        <v>2939.9</v>
      </c>
      <c r="X582">
        <v>3085</v>
      </c>
      <c r="Y582">
        <v>2840.35</v>
      </c>
      <c r="Z582">
        <v>3085</v>
      </c>
      <c r="AA582">
        <v>2840.35</v>
      </c>
      <c r="AB582">
        <v>3085</v>
      </c>
      <c r="AC582" s="1">
        <f>(Table2[[#This Row],[Close Price]]/Table2[[#This Row],[Day Low]])-1</f>
        <v>3.9542161298003364E-2</v>
      </c>
      <c r="AD582" s="1">
        <f>(Table2[[#This Row],[Day High]]/Table2[[#This Row],[Close Price]])-1</f>
        <v>9.4399816762920086E-3</v>
      </c>
      <c r="AE582" s="1">
        <f>(Table2[[#This Row],[Close Price]]/Table2[[#This Row],[Current Week Low]])-1</f>
        <v>7.5976552185470059E-2</v>
      </c>
      <c r="AF582" s="1">
        <f>(Table2[[#This Row],[Current Week High]]/Table2[[#This Row],[Close Price]])-1</f>
        <v>9.4399816762920086E-3</v>
      </c>
      <c r="AG582" s="1">
        <f>(Table2[[#This Row],[Close Price]]/Table2[[#This Row],[Current Month Low]])-1</f>
        <v>7.5976552185470059E-2</v>
      </c>
      <c r="AH582" s="1">
        <f>(Table2[[#This Row],[Current Month High]]/Table2[[#This Row],[Close Price]])-1</f>
        <v>9.4399816762920086E-3</v>
      </c>
      <c r="AI582">
        <v>4.9703057768761303</v>
      </c>
      <c r="AJ582">
        <v>36.010235870048902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0.03</v>
      </c>
      <c r="AM582" t="s">
        <v>3176</v>
      </c>
      <c r="AN582">
        <v>7.82</v>
      </c>
      <c r="AO582" t="s">
        <v>3176</v>
      </c>
      <c r="AP582">
        <v>-5.8377141006547999E-2</v>
      </c>
      <c r="AQ582">
        <f>(Table2[[#This Row],[Sharpe Ratio]]-AVERAGE(Table2[Sharpe Ratio]))/_xlfn.STDEV.P(Table2[Sharpe Ratio])</f>
        <v>-1.4139251824776848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-2.4570472990805543</v>
      </c>
      <c r="AS582">
        <f>_xlfn.RANK.AVG(Table2[[#This Row],[1Y Return vs Nifty Z-Score]],Table2[1Y Return vs Nifty Z-Score])</f>
        <v>559</v>
      </c>
      <c r="AT582">
        <f>_xlfn.RANK.AVG(Table2[[#This Row],[6M Return vs Nifty Z-Score]],Table2[6M Return vs Nifty Z-Score])</f>
        <v>346</v>
      </c>
      <c r="AU582">
        <f>_xlfn.RANK.AVG(Table2[[#This Row],[Sharpe Ratio Z-Score]],Table2[Sharpe Ratio Z-Score])</f>
        <v>677</v>
      </c>
      <c r="AV582">
        <f>(Table2[[#This Row],[Rank 1Y]]+Table2[[#This Row],[Rank 6M]]+Table2[[#This Row],[Rank Sharpe]])/3</f>
        <v>527.33333333333337</v>
      </c>
    </row>
    <row r="583" spans="1:48" x14ac:dyDescent="0.3">
      <c r="A583" t="s">
        <v>1866</v>
      </c>
      <c r="B583" t="s">
        <v>1867</v>
      </c>
      <c r="C583" t="s">
        <v>3147</v>
      </c>
      <c r="D583" t="s">
        <v>693</v>
      </c>
      <c r="E583">
        <v>3981.0979296999999</v>
      </c>
      <c r="F583">
        <v>602.75</v>
      </c>
      <c r="G583">
        <v>-44.526604782502503</v>
      </c>
      <c r="H583">
        <f>(Table2[[#This Row],[1Y Return vs Nifty]]-AVERAGE(Table2[1Y Return vs Nifty]))/_xlfn.STDEV.P(Table2[1Y Return vs Nifty])</f>
        <v>-1.1741886931238885</v>
      </c>
      <c r="I583">
        <v>-2.0715489636993198</v>
      </c>
      <c r="J583">
        <f>(Table2[[#This Row],[1M Return vs Nifty]]-AVERAGE(Table2[1M Return vs Nifty]))/_xlfn.STDEV.P(Table2[1M Return vs Nifty])</f>
        <v>-0.34332242631447751</v>
      </c>
      <c r="K583">
        <v>-20.638987197769701</v>
      </c>
      <c r="L583">
        <f>(Table2[[#This Row],[6M Return vs Nifty]]-AVERAGE(Table2[6M Return vs Nifty]))/_xlfn.STDEV.P(Table2[6M Return vs Nifty])</f>
        <v>-1.0898559277808957</v>
      </c>
      <c r="M583">
        <v>0.76963072771855001</v>
      </c>
      <c r="N583">
        <f>(Table2[[#This Row],[1W Return vs Nifty]]-AVERAGE(Table2[1W Return vs Nifty]))/_xlfn.STDEV.P(Table2[1W Return vs Nifty])</f>
        <v>-0.32142122820841112</v>
      </c>
      <c r="O583">
        <v>610.59</v>
      </c>
      <c r="P583">
        <v>623.09423203797803</v>
      </c>
      <c r="Q583">
        <v>635.42012475681202</v>
      </c>
      <c r="R583">
        <v>42.883744131910497</v>
      </c>
      <c r="S583" s="1">
        <f>(Table2[[#This Row],[Close Price]]-Table2[[#This Row],[20D EMA]])/Table2[[#This Row],[20D EMA]]</f>
        <v>-1.2840039961348911E-2</v>
      </c>
      <c r="T583" s="1">
        <f>(Table2[[#This Row],[Close Price]]-Table2[[#This Row],[50D EMA]])/Table2[[#This Row],[50D EMA]]</f>
        <v>-3.2650329584078118E-2</v>
      </c>
      <c r="U583" s="1">
        <f>(Table2[[#This Row],[Close Price]]-Table2[[#This Row],[200D EMA]])/Table2[[#This Row],[200D EMA]]</f>
        <v>-5.1414998493029357E-2</v>
      </c>
      <c r="V583">
        <v>0.45087414122901898</v>
      </c>
      <c r="W583">
        <v>596.95000000000005</v>
      </c>
      <c r="X583">
        <v>612.04999999999995</v>
      </c>
      <c r="Y583">
        <v>596.5</v>
      </c>
      <c r="Z583">
        <v>613.5</v>
      </c>
      <c r="AA583">
        <v>596.5</v>
      </c>
      <c r="AB583">
        <v>613.5</v>
      </c>
      <c r="AC583" s="1">
        <f>(Table2[[#This Row],[Close Price]]/Table2[[#This Row],[Day Low]])-1</f>
        <v>9.7160566211573762E-3</v>
      </c>
      <c r="AD583" s="1">
        <f>(Table2[[#This Row],[Day High]]/Table2[[#This Row],[Close Price]])-1</f>
        <v>1.542928245541253E-2</v>
      </c>
      <c r="AE583" s="1">
        <f>(Table2[[#This Row],[Close Price]]/Table2[[#This Row],[Current Week Low]])-1</f>
        <v>1.0477787091366375E-2</v>
      </c>
      <c r="AF583" s="1">
        <f>(Table2[[#This Row],[Current Week High]]/Table2[[#This Row],[Close Price]])-1</f>
        <v>1.7834923268353453E-2</v>
      </c>
      <c r="AG583" s="1">
        <f>(Table2[[#This Row],[Close Price]]/Table2[[#This Row],[Current Month Low]])-1</f>
        <v>1.0477787091366375E-2</v>
      </c>
      <c r="AH583" s="1">
        <f>(Table2[[#This Row],[Current Month High]]/Table2[[#This Row],[Close Price]])-1</f>
        <v>1.7834923268353453E-2</v>
      </c>
      <c r="AI583">
        <v>35.213604313562797</v>
      </c>
      <c r="AJ583">
        <v>9.2730239303843298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-0.19</v>
      </c>
      <c r="AM583" t="s">
        <v>3174</v>
      </c>
      <c r="AN583">
        <v>-1.62</v>
      </c>
      <c r="AO583" t="s">
        <v>3174</v>
      </c>
      <c r="AP583">
        <v>0.10330686513734701</v>
      </c>
      <c r="AQ583">
        <f>(Table2[[#This Row],[Sharpe Ratio]]-AVERAGE(Table2[Sharpe Ratio]))/_xlfn.STDEV.P(Table2[Sharpe Ratio])</f>
        <v>0.46733897003021974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701</v>
      </c>
      <c r="AT583">
        <f>_xlfn.RANK.AVG(Table2[[#This Row],[6M Return vs Nifty Z-Score]],Table2[6M Return vs Nifty Z-Score])</f>
        <v>665</v>
      </c>
      <c r="AU583">
        <f>_xlfn.RANK.AVG(Table2[[#This Row],[Sharpe Ratio Z-Score]],Table2[Sharpe Ratio Z-Score])</f>
        <v>219</v>
      </c>
      <c r="AV583">
        <f>(Table2[[#This Row],[Rank 1Y]]+Table2[[#This Row],[Rank 6M]]+Table2[[#This Row],[Rank Sharpe]])/3</f>
        <v>528.33333333333337</v>
      </c>
    </row>
    <row r="584" spans="1:48" x14ac:dyDescent="0.3">
      <c r="A584" t="s">
        <v>614</v>
      </c>
      <c r="B584" t="s">
        <v>615</v>
      </c>
      <c r="C584" t="s">
        <v>3134</v>
      </c>
      <c r="D584" t="s">
        <v>532</v>
      </c>
      <c r="E584">
        <v>30907.965552612</v>
      </c>
      <c r="F584">
        <v>69.91</v>
      </c>
      <c r="G584">
        <v>-19.910876978667499</v>
      </c>
      <c r="H584">
        <f>(Table2[[#This Row],[1Y Return vs Nifty]]-AVERAGE(Table2[1Y Return vs Nifty]))/_xlfn.STDEV.P(Table2[1Y Return vs Nifty])</f>
        <v>-0.75736285564830619</v>
      </c>
      <c r="I584">
        <v>-6.1315253390315103</v>
      </c>
      <c r="J584">
        <f>(Table2[[#This Row],[1M Return vs Nifty]]-AVERAGE(Table2[1M Return vs Nifty]))/_xlfn.STDEV.P(Table2[1M Return vs Nifty])</f>
        <v>-0.69395076591276017</v>
      </c>
      <c r="K584">
        <v>-10.852578742575799</v>
      </c>
      <c r="L584">
        <f>(Table2[[#This Row],[6M Return vs Nifty]]-AVERAGE(Table2[6M Return vs Nifty]))/_xlfn.STDEV.P(Table2[6M Return vs Nifty])</f>
        <v>-0.77158492106600818</v>
      </c>
      <c r="M584">
        <v>0.76887808623642695</v>
      </c>
      <c r="N584">
        <f>(Table2[[#This Row],[1W Return vs Nifty]]-AVERAGE(Table2[1W Return vs Nifty]))/_xlfn.STDEV.P(Table2[1W Return vs Nifty])</f>
        <v>-0.32156191159905506</v>
      </c>
      <c r="O584">
        <v>70.87</v>
      </c>
      <c r="P584">
        <v>71.407155094384095</v>
      </c>
      <c r="Q584">
        <v>68.272256149427193</v>
      </c>
      <c r="R584">
        <v>38.849348037291897</v>
      </c>
      <c r="S584" s="1">
        <f>(Table2[[#This Row],[Close Price]]-Table2[[#This Row],[20D EMA]])/Table2[[#This Row],[20D EMA]]</f>
        <v>-1.3545929166078847E-2</v>
      </c>
      <c r="T584" s="1">
        <f>(Table2[[#This Row],[Close Price]]-Table2[[#This Row],[50D EMA]])/Table2[[#This Row],[50D EMA]]</f>
        <v>-2.096645766667497E-2</v>
      </c>
      <c r="U584" s="1">
        <f>(Table2[[#This Row],[Close Price]]-Table2[[#This Row],[200D EMA]])/Table2[[#This Row],[200D EMA]]</f>
        <v>2.3988424331375262E-2</v>
      </c>
      <c r="V584">
        <v>0.46292606296940098</v>
      </c>
      <c r="W584">
        <v>69.430000000000007</v>
      </c>
      <c r="X584">
        <v>70.95</v>
      </c>
      <c r="Y584">
        <v>69.430000000000007</v>
      </c>
      <c r="Z584">
        <v>70.95</v>
      </c>
      <c r="AA584">
        <v>69.430000000000007</v>
      </c>
      <c r="AB584">
        <v>70.95</v>
      </c>
      <c r="AC584" s="1">
        <f>(Table2[[#This Row],[Close Price]]/Table2[[#This Row],[Day Low]])-1</f>
        <v>6.9134379951028002E-3</v>
      </c>
      <c r="AD584" s="1">
        <f>(Table2[[#This Row],[Day High]]/Table2[[#This Row],[Close Price]])-1</f>
        <v>1.4876269489343619E-2</v>
      </c>
      <c r="AE584" s="1">
        <f>(Table2[[#This Row],[Close Price]]/Table2[[#This Row],[Current Week Low]])-1</f>
        <v>6.9134379951028002E-3</v>
      </c>
      <c r="AF584" s="1">
        <f>(Table2[[#This Row],[Current Week High]]/Table2[[#This Row],[Close Price]])-1</f>
        <v>1.4876269489343619E-2</v>
      </c>
      <c r="AG584" s="1">
        <f>(Table2[[#This Row],[Close Price]]/Table2[[#This Row],[Current Month Low]])-1</f>
        <v>6.9134379951028002E-3</v>
      </c>
      <c r="AH584" s="1">
        <f>(Table2[[#This Row],[Current Month High]]/Table2[[#This Row],[Close Price]])-1</f>
        <v>1.4876269489343619E-2</v>
      </c>
      <c r="AI584">
        <v>14.4328422257187</v>
      </c>
      <c r="AJ584">
        <v>20.847018150388902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-0.03</v>
      </c>
      <c r="AM584" t="s">
        <v>3174</v>
      </c>
      <c r="AN584">
        <v>-3.27</v>
      </c>
      <c r="AO584" t="s">
        <v>3174</v>
      </c>
      <c r="AP584">
        <v>3.5144118059948999E-2</v>
      </c>
      <c r="AQ584">
        <f>(Table2[[#This Row],[Sharpe Ratio]]-AVERAGE(Table2[Sharpe Ratio]))/_xlfn.STDEV.P(Table2[Sharpe Ratio])</f>
        <v>-0.32576441521771993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582</v>
      </c>
      <c r="AT584">
        <f>_xlfn.RANK.AVG(Table2[[#This Row],[6M Return vs Nifty Z-Score]],Table2[6M Return vs Nifty Z-Score])</f>
        <v>577</v>
      </c>
      <c r="AU584">
        <f>_xlfn.RANK.AVG(Table2[[#This Row],[Sharpe Ratio Z-Score]],Table2[Sharpe Ratio Z-Score])</f>
        <v>427</v>
      </c>
      <c r="AV584">
        <f>(Table2[[#This Row],[Rank 1Y]]+Table2[[#This Row],[Rank 6M]]+Table2[[#This Row],[Rank Sharpe]])/3</f>
        <v>528.66666666666663</v>
      </c>
    </row>
    <row r="585" spans="1:48" x14ac:dyDescent="0.3">
      <c r="A585" t="s">
        <v>964</v>
      </c>
      <c r="B585" t="s">
        <v>965</v>
      </c>
      <c r="C585" t="s">
        <v>3141</v>
      </c>
      <c r="D585" t="s">
        <v>966</v>
      </c>
      <c r="E585">
        <v>15519.786004211999</v>
      </c>
      <c r="F585">
        <v>198.52</v>
      </c>
      <c r="G585">
        <v>-6.3006106370411299</v>
      </c>
      <c r="H585">
        <f>(Table2[[#This Row],[1Y Return vs Nifty]]-AVERAGE(Table2[1Y Return vs Nifty]))/_xlfn.STDEV.P(Table2[1Y Return vs Nifty])</f>
        <v>-0.52689594801414319</v>
      </c>
      <c r="I585">
        <v>-0.47364834108319998</v>
      </c>
      <c r="J585">
        <f>(Table2[[#This Row],[1M Return vs Nifty]]-AVERAGE(Table2[1M Return vs Nifty]))/_xlfn.STDEV.P(Table2[1M Return vs Nifty])</f>
        <v>-0.2053242730357874</v>
      </c>
      <c r="K585">
        <v>-13.695251379936201</v>
      </c>
      <c r="L585">
        <f>(Table2[[#This Row],[6M Return vs Nifty]]-AVERAGE(Table2[6M Return vs Nifty]))/_xlfn.STDEV.P(Table2[6M Return vs Nifty])</f>
        <v>-0.86403357433812755</v>
      </c>
      <c r="M585">
        <v>0.147664766612916</v>
      </c>
      <c r="N585">
        <f>(Table2[[#This Row],[1W Return vs Nifty]]-AVERAGE(Table2[1W Return vs Nifty]))/_xlfn.STDEV.P(Table2[1W Return vs Nifty])</f>
        <v>-0.43767881213349158</v>
      </c>
      <c r="O585">
        <v>201.67</v>
      </c>
      <c r="P585">
        <v>204.250004030014</v>
      </c>
      <c r="Q585">
        <v>198.36985226117901</v>
      </c>
      <c r="R585">
        <v>40.1132822190349</v>
      </c>
      <c r="S585" s="1">
        <f>(Table2[[#This Row],[Close Price]]-Table2[[#This Row],[20D EMA]])/Table2[[#This Row],[20D EMA]]</f>
        <v>-1.5619576535924913E-2</v>
      </c>
      <c r="T585" s="1">
        <f>(Table2[[#This Row],[Close Price]]-Table2[[#This Row],[50D EMA]])/Table2[[#This Row],[50D EMA]]</f>
        <v>-2.8053874746420949E-2</v>
      </c>
      <c r="U585" s="1">
        <f>(Table2[[#This Row],[Close Price]]-Table2[[#This Row],[200D EMA]])/Table2[[#This Row],[200D EMA]]</f>
        <v>7.5690805386756225E-4</v>
      </c>
      <c r="V585">
        <v>0.66805198450771797</v>
      </c>
      <c r="W585">
        <v>197.15</v>
      </c>
      <c r="X585">
        <v>202.7</v>
      </c>
      <c r="Y585">
        <v>197.15</v>
      </c>
      <c r="Z585">
        <v>203.65</v>
      </c>
      <c r="AA585">
        <v>197.15</v>
      </c>
      <c r="AB585">
        <v>203.65</v>
      </c>
      <c r="AC585" s="1">
        <f>(Table2[[#This Row],[Close Price]]/Table2[[#This Row],[Day Low]])-1</f>
        <v>6.9490235861020544E-3</v>
      </c>
      <c r="AD585" s="1">
        <f>(Table2[[#This Row],[Day High]]/Table2[[#This Row],[Close Price]])-1</f>
        <v>2.1055813016320757E-2</v>
      </c>
      <c r="AE585" s="1">
        <f>(Table2[[#This Row],[Close Price]]/Table2[[#This Row],[Current Week Low]])-1</f>
        <v>6.9490235861020544E-3</v>
      </c>
      <c r="AF585" s="1">
        <f>(Table2[[#This Row],[Current Week High]]/Table2[[#This Row],[Close Price]])-1</f>
        <v>2.5841225065484474E-2</v>
      </c>
      <c r="AG585" s="1">
        <f>(Table2[[#This Row],[Close Price]]/Table2[[#This Row],[Current Month Low]])-1</f>
        <v>6.9490235861020544E-3</v>
      </c>
      <c r="AH585" s="1">
        <f>(Table2[[#This Row],[Current Month High]]/Table2[[#This Row],[Close Price]])-1</f>
        <v>2.5841225065484474E-2</v>
      </c>
      <c r="AI585">
        <v>19.660487608301398</v>
      </c>
      <c r="AJ585">
        <v>45.756240822320102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-0.13</v>
      </c>
      <c r="AM585" t="s">
        <v>3174</v>
      </c>
      <c r="AN585">
        <v>-3.84</v>
      </c>
      <c r="AO585" t="s">
        <v>3174</v>
      </c>
      <c r="AP585">
        <v>1.6050861841394998E-2</v>
      </c>
      <c r="AQ585">
        <f>(Table2[[#This Row],[Sharpe Ratio]]-AVERAGE(Table2[Sharpe Ratio]))/_xlfn.STDEV.P(Table2[Sharpe Ratio])</f>
        <v>-0.54792280512455327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490</v>
      </c>
      <c r="AT585">
        <f>_xlfn.RANK.AVG(Table2[[#This Row],[6M Return vs Nifty Z-Score]],Table2[6M Return vs Nifty Z-Score])</f>
        <v>611</v>
      </c>
      <c r="AU585">
        <f>_xlfn.RANK.AVG(Table2[[#This Row],[Sharpe Ratio Z-Score]],Table2[Sharpe Ratio Z-Score])</f>
        <v>486</v>
      </c>
      <c r="AV585">
        <f>(Table2[[#This Row],[Rank 1Y]]+Table2[[#This Row],[Rank 6M]]+Table2[[#This Row],[Rank Sharpe]])/3</f>
        <v>529</v>
      </c>
    </row>
    <row r="586" spans="1:48" x14ac:dyDescent="0.3">
      <c r="A586" t="s">
        <v>1639</v>
      </c>
      <c r="B586" t="s">
        <v>1640</v>
      </c>
      <c r="C586" t="s">
        <v>3139</v>
      </c>
      <c r="D586" t="s">
        <v>353</v>
      </c>
      <c r="E586">
        <v>5563.5158164249997</v>
      </c>
      <c r="F586">
        <v>260.75</v>
      </c>
      <c r="G586">
        <v>-16.843233187442198</v>
      </c>
      <c r="H586">
        <f>(Table2[[#This Row],[1Y Return vs Nifty]]-AVERAGE(Table2[1Y Return vs Nifty]))/_xlfn.STDEV.P(Table2[1Y Return vs Nifty])</f>
        <v>-0.70541748143292171</v>
      </c>
      <c r="I586">
        <v>-4.43861754287318</v>
      </c>
      <c r="J586">
        <f>(Table2[[#This Row],[1M Return vs Nifty]]-AVERAGE(Table2[1M Return vs Nifty]))/_xlfn.STDEV.P(Table2[1M Return vs Nifty])</f>
        <v>-0.54774758767101095</v>
      </c>
      <c r="K586">
        <v>15.384646201775499</v>
      </c>
      <c r="L586">
        <f>(Table2[[#This Row],[6M Return vs Nifty]]-AVERAGE(Table2[6M Return vs Nifty]))/_xlfn.STDEV.P(Table2[6M Return vs Nifty])</f>
        <v>8.1695220946845643E-2</v>
      </c>
      <c r="M586">
        <v>-2.2985370560001002</v>
      </c>
      <c r="N586">
        <f>(Table2[[#This Row],[1W Return vs Nifty]]-AVERAGE(Table2[1W Return vs Nifty]))/_xlfn.STDEV.P(Table2[1W Return vs Nifty])</f>
        <v>-0.8949217023787619</v>
      </c>
      <c r="O586">
        <v>266</v>
      </c>
      <c r="P586">
        <v>263.13431805461403</v>
      </c>
      <c r="Q586">
        <v>242.37474145756599</v>
      </c>
      <c r="R586">
        <v>38.807969761105298</v>
      </c>
      <c r="S586" s="1">
        <f>(Table2[[#This Row],[Close Price]]-Table2[[#This Row],[20D EMA]])/Table2[[#This Row],[20D EMA]]</f>
        <v>-1.9736842105263157E-2</v>
      </c>
      <c r="T586" s="1">
        <f>(Table2[[#This Row],[Close Price]]-Table2[[#This Row],[50D EMA]])/Table2[[#This Row],[50D EMA]]</f>
        <v>-9.0612204148877214E-3</v>
      </c>
      <c r="U586" s="1">
        <f>(Table2[[#This Row],[Close Price]]-Table2[[#This Row],[200D EMA]])/Table2[[#This Row],[200D EMA]]</f>
        <v>7.5813421942942341E-2</v>
      </c>
      <c r="V586">
        <v>0.59958189059536104</v>
      </c>
      <c r="W586">
        <v>258.35000000000002</v>
      </c>
      <c r="X586">
        <v>267.5</v>
      </c>
      <c r="Y586">
        <v>258.35000000000002</v>
      </c>
      <c r="Z586">
        <v>270</v>
      </c>
      <c r="AA586">
        <v>258.35000000000002</v>
      </c>
      <c r="AB586">
        <v>270</v>
      </c>
      <c r="AC586" s="1">
        <f>(Table2[[#This Row],[Close Price]]/Table2[[#This Row],[Day Low]])-1</f>
        <v>9.2897232436615074E-3</v>
      </c>
      <c r="AD586" s="1">
        <f>(Table2[[#This Row],[Day High]]/Table2[[#This Row],[Close Price]])-1</f>
        <v>2.5886864813039256E-2</v>
      </c>
      <c r="AE586" s="1">
        <f>(Table2[[#This Row],[Close Price]]/Table2[[#This Row],[Current Week Low]])-1</f>
        <v>9.2897232436615074E-3</v>
      </c>
      <c r="AF586" s="1">
        <f>(Table2[[#This Row],[Current Week High]]/Table2[[#This Row],[Close Price]])-1</f>
        <v>3.5474592521572479E-2</v>
      </c>
      <c r="AG586" s="1">
        <f>(Table2[[#This Row],[Close Price]]/Table2[[#This Row],[Current Month Low]])-1</f>
        <v>9.2897232436615074E-3</v>
      </c>
      <c r="AH586" s="1">
        <f>(Table2[[#This Row],[Current Month High]]/Table2[[#This Row],[Close Price]])-1</f>
        <v>3.5474592521572479E-2</v>
      </c>
      <c r="AI586">
        <v>13.940556088207099</v>
      </c>
      <c r="AJ586">
        <v>37.962962962962898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-0.03</v>
      </c>
      <c r="AM586" t="s">
        <v>3174</v>
      </c>
      <c r="AN586">
        <v>-4.38</v>
      </c>
      <c r="AO586" t="s">
        <v>3174</v>
      </c>
      <c r="AP586">
        <v>-9.1717365993406005E-2</v>
      </c>
      <c r="AQ586">
        <f>(Table2[[#This Row],[Sharpe Ratio]]-AVERAGE(Table2[Sharpe Ratio]))/_xlfn.STDEV.P(Table2[Sharpe Ratio])</f>
        <v>-1.8018532874289153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-3.8682448379647645</v>
      </c>
      <c r="AS586">
        <f>_xlfn.RANK.AVG(Table2[[#This Row],[1Y Return vs Nifty Z-Score]],Table2[1Y Return vs Nifty Z-Score])</f>
        <v>569</v>
      </c>
      <c r="AT586">
        <f>_xlfn.RANK.AVG(Table2[[#This Row],[6M Return vs Nifty Z-Score]],Table2[6M Return vs Nifty Z-Score])</f>
        <v>302</v>
      </c>
      <c r="AU586">
        <f>_xlfn.RANK.AVG(Table2[[#This Row],[Sharpe Ratio Z-Score]],Table2[Sharpe Ratio Z-Score])</f>
        <v>717</v>
      </c>
      <c r="AV586">
        <f>(Table2[[#This Row],[Rank 1Y]]+Table2[[#This Row],[Rank 6M]]+Table2[[#This Row],[Rank Sharpe]])/3</f>
        <v>529.33333333333337</v>
      </c>
    </row>
    <row r="587" spans="1:48" x14ac:dyDescent="0.3">
      <c r="A587" t="s">
        <v>2199</v>
      </c>
      <c r="B587" t="s">
        <v>2200</v>
      </c>
      <c r="C587" t="s">
        <v>3128</v>
      </c>
      <c r="D587" t="s">
        <v>294</v>
      </c>
      <c r="E587">
        <v>2673.59187032</v>
      </c>
      <c r="F587">
        <v>1791.2</v>
      </c>
      <c r="G587">
        <v>-12.4796161002544</v>
      </c>
      <c r="H587">
        <f>(Table2[[#This Row],[1Y Return vs Nifty]]-AVERAGE(Table2[1Y Return vs Nifty]))/_xlfn.STDEV.P(Table2[1Y Return vs Nifty])</f>
        <v>-0.63152698502816185</v>
      </c>
      <c r="I587">
        <v>-2.9744333492437298</v>
      </c>
      <c r="J587">
        <f>(Table2[[#This Row],[1M Return vs Nifty]]-AVERAGE(Table2[1M Return vs Nifty]))/_xlfn.STDEV.P(Table2[1M Return vs Nifty])</f>
        <v>-0.42129747436552673</v>
      </c>
      <c r="K587">
        <v>-11.5299157290635</v>
      </c>
      <c r="L587">
        <f>(Table2[[#This Row],[6M Return vs Nifty]]-AVERAGE(Table2[6M Return vs Nifty]))/_xlfn.STDEV.P(Table2[6M Return vs Nifty])</f>
        <v>-0.79361309673041702</v>
      </c>
      <c r="M587">
        <v>1.14169185986371</v>
      </c>
      <c r="N587">
        <f>(Table2[[#This Row],[1W Return vs Nifty]]-AVERAGE(Table2[1W Return vs Nifty]))/_xlfn.STDEV.P(Table2[1W Return vs Nifty])</f>
        <v>-0.25187573697488047</v>
      </c>
      <c r="O587">
        <v>1769.55</v>
      </c>
      <c r="P587">
        <v>1768.82953266246</v>
      </c>
      <c r="Q587">
        <v>1693.38773360043</v>
      </c>
      <c r="R587">
        <v>61.987467962913101</v>
      </c>
      <c r="S587" s="1">
        <f>(Table2[[#This Row],[Close Price]]-Table2[[#This Row],[20D EMA]])/Table2[[#This Row],[20D EMA]]</f>
        <v>1.2234748947472573E-2</v>
      </c>
      <c r="T587" s="1">
        <f>(Table2[[#This Row],[Close Price]]-Table2[[#This Row],[50D EMA]])/Table2[[#This Row],[50D EMA]]</f>
        <v>1.264704536217676E-2</v>
      </c>
      <c r="U587" s="1">
        <f>(Table2[[#This Row],[Close Price]]-Table2[[#This Row],[200D EMA]])/Table2[[#This Row],[200D EMA]]</f>
        <v>5.7761293801039018E-2</v>
      </c>
      <c r="V587">
        <v>0.53389240435575802</v>
      </c>
      <c r="W587">
        <v>1751</v>
      </c>
      <c r="X587">
        <v>1842</v>
      </c>
      <c r="Y587">
        <v>1733</v>
      </c>
      <c r="Z587">
        <v>1842</v>
      </c>
      <c r="AA587">
        <v>1733</v>
      </c>
      <c r="AB587">
        <v>1842</v>
      </c>
      <c r="AC587" s="1">
        <f>(Table2[[#This Row],[Close Price]]/Table2[[#This Row],[Day Low]])-1</f>
        <v>2.2958309537407295E-2</v>
      </c>
      <c r="AD587" s="1">
        <f>(Table2[[#This Row],[Day High]]/Table2[[#This Row],[Close Price]])-1</f>
        <v>2.8360875390799345E-2</v>
      </c>
      <c r="AE587" s="1">
        <f>(Table2[[#This Row],[Close Price]]/Table2[[#This Row],[Current Week Low]])-1</f>
        <v>3.3583381419503677E-2</v>
      </c>
      <c r="AF587" s="1">
        <f>(Table2[[#This Row],[Current Week High]]/Table2[[#This Row],[Close Price]])-1</f>
        <v>2.8360875390799345E-2</v>
      </c>
      <c r="AG587" s="1">
        <f>(Table2[[#This Row],[Close Price]]/Table2[[#This Row],[Current Month Low]])-1</f>
        <v>3.3583381419503677E-2</v>
      </c>
      <c r="AH587" s="1">
        <f>(Table2[[#This Row],[Current Month High]]/Table2[[#This Row],[Close Price]])-1</f>
        <v>2.8360875390799345E-2</v>
      </c>
      <c r="AI587">
        <v>18.769539973202299</v>
      </c>
      <c r="AJ587">
        <v>36.732824427480899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-0.14000000000000001</v>
      </c>
      <c r="AM587" t="s">
        <v>3174</v>
      </c>
      <c r="AN587">
        <v>1.23</v>
      </c>
      <c r="AO587" t="s">
        <v>3176</v>
      </c>
      <c r="AP587">
        <v>2.1853541357452998E-2</v>
      </c>
      <c r="AQ587">
        <f>(Table2[[#This Row],[Sharpe Ratio]]-AVERAGE(Table2[Sharpe Ratio]))/_xlfn.STDEV.P(Table2[Sharpe Ratio])</f>
        <v>-0.48040609012964819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-2.5787193832286341</v>
      </c>
      <c r="AS587">
        <f>_xlfn.RANK.AVG(Table2[[#This Row],[1Y Return vs Nifty Z-Score]],Table2[1Y Return vs Nifty Z-Score])</f>
        <v>538</v>
      </c>
      <c r="AT587">
        <f>_xlfn.RANK.AVG(Table2[[#This Row],[6M Return vs Nifty Z-Score]],Table2[6M Return vs Nifty Z-Score])</f>
        <v>583</v>
      </c>
      <c r="AU587">
        <f>_xlfn.RANK.AVG(Table2[[#This Row],[Sharpe Ratio Z-Score]],Table2[Sharpe Ratio Z-Score])</f>
        <v>467</v>
      </c>
      <c r="AV587">
        <f>(Table2[[#This Row],[Rank 1Y]]+Table2[[#This Row],[Rank 6M]]+Table2[[#This Row],[Rank Sharpe]])/3</f>
        <v>529.33333333333337</v>
      </c>
    </row>
    <row r="588" spans="1:48" x14ac:dyDescent="0.3">
      <c r="A588" t="s">
        <v>1946</v>
      </c>
      <c r="B588" t="s">
        <v>1947</v>
      </c>
      <c r="C588" t="s">
        <v>3131</v>
      </c>
      <c r="D588" t="s">
        <v>990</v>
      </c>
      <c r="E588">
        <v>3652.7907443899999</v>
      </c>
      <c r="F588">
        <v>451.3</v>
      </c>
      <c r="G588">
        <v>-21.293630630191299</v>
      </c>
      <c r="H588">
        <f>(Table2[[#This Row],[1Y Return vs Nifty]]-AVERAGE(Table2[1Y Return vs Nifty]))/_xlfn.STDEV.P(Table2[1Y Return vs Nifty])</f>
        <v>-0.78077745680948063</v>
      </c>
      <c r="I588">
        <v>14.9904859605653</v>
      </c>
      <c r="J588">
        <f>(Table2[[#This Row],[1M Return vs Nifty]]-AVERAGE(Table2[1M Return vs Nifty]))/_xlfn.STDEV.P(Table2[1M Return vs Nifty])</f>
        <v>1.1301918069237216</v>
      </c>
      <c r="K588">
        <v>4.6341889480605003</v>
      </c>
      <c r="L588">
        <f>(Table2[[#This Row],[6M Return vs Nifty]]-AVERAGE(Table2[6M Return vs Nifty]))/_xlfn.STDEV.P(Table2[6M Return vs Nifty])</f>
        <v>-0.26792832771766234</v>
      </c>
      <c r="M588">
        <v>-1.15895641765758</v>
      </c>
      <c r="N588">
        <f>(Table2[[#This Row],[1W Return vs Nifty]]-AVERAGE(Table2[1W Return vs Nifty]))/_xlfn.STDEV.P(Table2[1W Return vs Nifty])</f>
        <v>-0.68191182726278077</v>
      </c>
      <c r="O588">
        <v>439.6</v>
      </c>
      <c r="P588">
        <v>421.15387719186498</v>
      </c>
      <c r="Q588">
        <v>403.08750401812398</v>
      </c>
      <c r="R588">
        <v>53.146673996650897</v>
      </c>
      <c r="S588" s="1">
        <f>(Table2[[#This Row],[Close Price]]-Table2[[#This Row],[20D EMA]])/Table2[[#This Row],[20D EMA]]</f>
        <v>2.661510464058232E-2</v>
      </c>
      <c r="T588" s="1">
        <f>(Table2[[#This Row],[Close Price]]-Table2[[#This Row],[50D EMA]])/Table2[[#This Row],[50D EMA]]</f>
        <v>7.1579829702960021E-2</v>
      </c>
      <c r="U588" s="1">
        <f>(Table2[[#This Row],[Close Price]]-Table2[[#This Row],[200D EMA]])/Table2[[#This Row],[200D EMA]]</f>
        <v>0.11960801439210147</v>
      </c>
      <c r="V588">
        <v>2.46572609929565</v>
      </c>
      <c r="W588">
        <v>446.55</v>
      </c>
      <c r="X588">
        <v>465.2</v>
      </c>
      <c r="Y588">
        <v>446.55</v>
      </c>
      <c r="Z588">
        <v>486.8</v>
      </c>
      <c r="AA588">
        <v>446.55</v>
      </c>
      <c r="AB588">
        <v>486.8</v>
      </c>
      <c r="AC588" s="1">
        <f>(Table2[[#This Row],[Close Price]]/Table2[[#This Row],[Day Low]])-1</f>
        <v>1.0637106706975707E-2</v>
      </c>
      <c r="AD588" s="1">
        <f>(Table2[[#This Row],[Day High]]/Table2[[#This Row],[Close Price]])-1</f>
        <v>3.0799911367161537E-2</v>
      </c>
      <c r="AE588" s="1">
        <f>(Table2[[#This Row],[Close Price]]/Table2[[#This Row],[Current Week Low]])-1</f>
        <v>1.0637106706975707E-2</v>
      </c>
      <c r="AF588" s="1">
        <f>(Table2[[#This Row],[Current Week High]]/Table2[[#This Row],[Close Price]])-1</f>
        <v>7.8661644139153664E-2</v>
      </c>
      <c r="AG588" s="1">
        <f>(Table2[[#This Row],[Close Price]]/Table2[[#This Row],[Current Month Low]])-1</f>
        <v>1.0637106706975707E-2</v>
      </c>
      <c r="AH588" s="1">
        <f>(Table2[[#This Row],[Current Month High]]/Table2[[#This Row],[Close Price]])-1</f>
        <v>7.8661644139153664E-2</v>
      </c>
      <c r="AI588">
        <v>10.569465987148201</v>
      </c>
      <c r="AJ588">
        <v>33.500961396243099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-0.06</v>
      </c>
      <c r="AM588" t="s">
        <v>3174</v>
      </c>
      <c r="AN588">
        <v>4.7300000000000004</v>
      </c>
      <c r="AO588" t="s">
        <v>3176</v>
      </c>
      <c r="AP588">
        <v>-5.8078171064499997E-3</v>
      </c>
      <c r="AQ588">
        <f>(Table2[[#This Row],[Sharpe Ratio]]-AVERAGE(Table2[Sharpe Ratio]))/_xlfn.STDEV.P(Table2[Sharpe Ratio])</f>
        <v>-0.80225809843218199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-1.4026839032983842</v>
      </c>
      <c r="AS588">
        <f>_xlfn.RANK.AVG(Table2[[#This Row],[1Y Return vs Nifty Z-Score]],Table2[1Y Return vs Nifty Z-Score])</f>
        <v>593</v>
      </c>
      <c r="AT588">
        <f>_xlfn.RANK.AVG(Table2[[#This Row],[6M Return vs Nifty Z-Score]],Table2[6M Return vs Nifty Z-Score])</f>
        <v>409</v>
      </c>
      <c r="AU588">
        <f>_xlfn.RANK.AVG(Table2[[#This Row],[Sharpe Ratio Z-Score]],Table2[Sharpe Ratio Z-Score])</f>
        <v>587</v>
      </c>
      <c r="AV588">
        <f>(Table2[[#This Row],[Rank 1Y]]+Table2[[#This Row],[Rank 6M]]+Table2[[#This Row],[Rank Sharpe]])/3</f>
        <v>529.66666666666663</v>
      </c>
    </row>
    <row r="589" spans="1:48" x14ac:dyDescent="0.3">
      <c r="A589" t="s">
        <v>2306</v>
      </c>
      <c r="B589" t="s">
        <v>2307</v>
      </c>
      <c r="C589" t="s">
        <v>3133</v>
      </c>
      <c r="D589" t="s">
        <v>274</v>
      </c>
      <c r="E589">
        <v>2420.44063448</v>
      </c>
      <c r="F589">
        <v>749.6</v>
      </c>
      <c r="G589">
        <v>-16.425062512691699</v>
      </c>
      <c r="H589">
        <f>(Table2[[#This Row],[1Y Return vs Nifty]]-AVERAGE(Table2[1Y Return vs Nifty]))/_xlfn.STDEV.P(Table2[1Y Return vs Nifty])</f>
        <v>-0.69833646627465973</v>
      </c>
      <c r="I589">
        <v>11.0410716238202</v>
      </c>
      <c r="J589">
        <f>(Table2[[#This Row],[1M Return vs Nifty]]-AVERAGE(Table2[1M Return vs Nifty]))/_xlfn.STDEV.P(Table2[1M Return vs Nifty])</f>
        <v>0.78911184407165103</v>
      </c>
      <c r="K589">
        <v>8.1575724003796406</v>
      </c>
      <c r="L589">
        <f>(Table2[[#This Row],[6M Return vs Nifty]]-AVERAGE(Table2[6M Return vs Nifty]))/_xlfn.STDEV.P(Table2[6M Return vs Nifty])</f>
        <v>-0.1533417760172745</v>
      </c>
      <c r="M589">
        <v>7.9828789591682403</v>
      </c>
      <c r="N589">
        <f>(Table2[[#This Row],[1W Return vs Nifty]]-AVERAGE(Table2[1W Return vs Nifty]))/_xlfn.STDEV.P(Table2[1W Return vs Nifty])</f>
        <v>1.0268757270614197</v>
      </c>
      <c r="O589">
        <v>716.03</v>
      </c>
      <c r="P589">
        <v>686.75470666683498</v>
      </c>
      <c r="Q589">
        <v>645.19279203108294</v>
      </c>
      <c r="R589">
        <v>64.401850107415498</v>
      </c>
      <c r="S589" s="1">
        <f>(Table2[[#This Row],[Close Price]]-Table2[[#This Row],[20D EMA]])/Table2[[#This Row],[20D EMA]]</f>
        <v>4.6883510467438584E-2</v>
      </c>
      <c r="T589" s="1">
        <f>(Table2[[#This Row],[Close Price]]-Table2[[#This Row],[50D EMA]])/Table2[[#This Row],[50D EMA]]</f>
        <v>9.1510538949466799E-2</v>
      </c>
      <c r="U589" s="1">
        <f>(Table2[[#This Row],[Close Price]]-Table2[[#This Row],[200D EMA]])/Table2[[#This Row],[200D EMA]]</f>
        <v>0.16182327090208276</v>
      </c>
      <c r="V589">
        <v>0.72577636714621196</v>
      </c>
      <c r="W589">
        <v>738.95</v>
      </c>
      <c r="X589">
        <v>769.9</v>
      </c>
      <c r="Y589">
        <v>701.05</v>
      </c>
      <c r="Z589">
        <v>787.5</v>
      </c>
      <c r="AA589">
        <v>701.05</v>
      </c>
      <c r="AB589">
        <v>787.5</v>
      </c>
      <c r="AC589" s="1">
        <f>(Table2[[#This Row],[Close Price]]/Table2[[#This Row],[Day Low]])-1</f>
        <v>1.4412341836389508E-2</v>
      </c>
      <c r="AD589" s="1">
        <f>(Table2[[#This Row],[Day High]]/Table2[[#This Row],[Close Price]])-1</f>
        <v>2.7081109925293445E-2</v>
      </c>
      <c r="AE589" s="1">
        <f>(Table2[[#This Row],[Close Price]]/Table2[[#This Row],[Current Week Low]])-1</f>
        <v>6.9253262962698958E-2</v>
      </c>
      <c r="AF589" s="1">
        <f>(Table2[[#This Row],[Current Week High]]/Table2[[#This Row],[Close Price]])-1</f>
        <v>5.0560298826040517E-2</v>
      </c>
      <c r="AG589" s="1">
        <f>(Table2[[#This Row],[Close Price]]/Table2[[#This Row],[Current Month Low]])-1</f>
        <v>6.9253262962698958E-2</v>
      </c>
      <c r="AH589" s="1">
        <f>(Table2[[#This Row],[Current Month High]]/Table2[[#This Row],[Close Price]])-1</f>
        <v>5.0560298826040517E-2</v>
      </c>
      <c r="AI589">
        <v>5.05602988260405</v>
      </c>
      <c r="AJ589">
        <v>41.956254142600102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-0.01</v>
      </c>
      <c r="AM589" t="s">
        <v>3174</v>
      </c>
      <c r="AN589">
        <v>3.87</v>
      </c>
      <c r="AO589" t="s">
        <v>3176</v>
      </c>
      <c r="AP589">
        <v>-3.6550244993674E-2</v>
      </c>
      <c r="AQ589">
        <f>(Table2[[#This Row],[Sharpe Ratio]]-AVERAGE(Table2[Sharpe Ratio]))/_xlfn.STDEV.P(Table2[Sharpe Ratio])</f>
        <v>-1.1599596975243172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-0.19565036868318075</v>
      </c>
      <c r="AS589">
        <f>_xlfn.RANK.AVG(Table2[[#This Row],[1Y Return vs Nifty Z-Score]],Table2[1Y Return vs Nifty Z-Score])</f>
        <v>567</v>
      </c>
      <c r="AT589">
        <f>_xlfn.RANK.AVG(Table2[[#This Row],[6M Return vs Nifty Z-Score]],Table2[6M Return vs Nifty Z-Score])</f>
        <v>377</v>
      </c>
      <c r="AU589">
        <f>_xlfn.RANK.AVG(Table2[[#This Row],[Sharpe Ratio Z-Score]],Table2[Sharpe Ratio Z-Score])</f>
        <v>653</v>
      </c>
      <c r="AV589">
        <f>(Table2[[#This Row],[Rank 1Y]]+Table2[[#This Row],[Rank 6M]]+Table2[[#This Row],[Rank Sharpe]])/3</f>
        <v>532.33333333333337</v>
      </c>
    </row>
    <row r="590" spans="1:48" x14ac:dyDescent="0.3">
      <c r="A590" t="s">
        <v>1032</v>
      </c>
      <c r="B590" t="s">
        <v>1033</v>
      </c>
      <c r="C590" t="s">
        <v>624</v>
      </c>
      <c r="D590" t="s">
        <v>624</v>
      </c>
      <c r="E590">
        <v>13500.488650318999</v>
      </c>
      <c r="F590">
        <v>27.19</v>
      </c>
      <c r="G590">
        <v>-1.4256999166403801</v>
      </c>
      <c r="H590">
        <f>(Table2[[#This Row],[1Y Return vs Nifty]]-AVERAGE(Table2[1Y Return vs Nifty]))/_xlfn.STDEV.P(Table2[1Y Return vs Nifty])</f>
        <v>-0.44434755619559357</v>
      </c>
      <c r="I590">
        <v>8.0838878457409997</v>
      </c>
      <c r="J590">
        <f>(Table2[[#This Row],[1M Return vs Nifty]]-AVERAGE(Table2[1M Return vs Nifty]))/_xlfn.STDEV.P(Table2[1M Return vs Nifty])</f>
        <v>0.53372305799526687</v>
      </c>
      <c r="K590">
        <v>-16.984291245737001</v>
      </c>
      <c r="L590">
        <f>(Table2[[#This Row],[6M Return vs Nifty]]-AVERAGE(Table2[6M Return vs Nifty]))/_xlfn.STDEV.P(Table2[6M Return vs Nifty])</f>
        <v>-0.97099886543613523</v>
      </c>
      <c r="M590">
        <v>2.3808661896452601</v>
      </c>
      <c r="N590">
        <f>(Table2[[#This Row],[1W Return vs Nifty]]-AVERAGE(Table2[1W Return vs Nifty]))/_xlfn.STDEV.P(Table2[1W Return vs Nifty])</f>
        <v>-2.0249856056428907E-2</v>
      </c>
      <c r="O590">
        <v>27.11</v>
      </c>
      <c r="P590">
        <v>26.955934049007301</v>
      </c>
      <c r="Q590">
        <v>25.770874558607499</v>
      </c>
      <c r="R590">
        <v>49.505997242201801</v>
      </c>
      <c r="S590" s="1">
        <f>(Table2[[#This Row],[Close Price]]-Table2[[#This Row],[20D EMA]])/Table2[[#This Row],[20D EMA]]</f>
        <v>2.9509406123202453E-3</v>
      </c>
      <c r="T590" s="1">
        <f>(Table2[[#This Row],[Close Price]]-Table2[[#This Row],[50D EMA]])/Table2[[#This Row],[50D EMA]]</f>
        <v>8.6832810381252835E-3</v>
      </c>
      <c r="U590" s="1">
        <f>(Table2[[#This Row],[Close Price]]-Table2[[#This Row],[200D EMA]])/Table2[[#This Row],[200D EMA]]</f>
        <v>5.5067026854876869E-2</v>
      </c>
      <c r="V590">
        <v>1.81560083331356</v>
      </c>
      <c r="W590">
        <v>27</v>
      </c>
      <c r="X590">
        <v>28.25</v>
      </c>
      <c r="Y590">
        <v>26.4</v>
      </c>
      <c r="Z590">
        <v>28.3</v>
      </c>
      <c r="AA590">
        <v>26.4</v>
      </c>
      <c r="AB590">
        <v>28.3</v>
      </c>
      <c r="AC590" s="1">
        <f>(Table2[[#This Row],[Close Price]]/Table2[[#This Row],[Day Low]])-1</f>
        <v>7.0370370370371749E-3</v>
      </c>
      <c r="AD590" s="1">
        <f>(Table2[[#This Row],[Day High]]/Table2[[#This Row],[Close Price]])-1</f>
        <v>3.8984920926811384E-2</v>
      </c>
      <c r="AE590" s="1">
        <f>(Table2[[#This Row],[Close Price]]/Table2[[#This Row],[Current Week Low]])-1</f>
        <v>2.992424242424252E-2</v>
      </c>
      <c r="AF590" s="1">
        <f>(Table2[[#This Row],[Current Week High]]/Table2[[#This Row],[Close Price]])-1</f>
        <v>4.0823832291283502E-2</v>
      </c>
      <c r="AG590" s="1">
        <f>(Table2[[#This Row],[Close Price]]/Table2[[#This Row],[Current Month Low]])-1</f>
        <v>2.992424242424252E-2</v>
      </c>
      <c r="AH590" s="1">
        <f>(Table2[[#This Row],[Current Month High]]/Table2[[#This Row],[Close Price]])-1</f>
        <v>4.0823832291283502E-2</v>
      </c>
      <c r="AI590">
        <v>43.618977565281298</v>
      </c>
      <c r="AJ590">
        <v>68.881987577639705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-0.15</v>
      </c>
      <c r="AM590" t="s">
        <v>3174</v>
      </c>
      <c r="AN590">
        <v>-3.24</v>
      </c>
      <c r="AO590" t="s">
        <v>3174</v>
      </c>
      <c r="AP590">
        <v>6.8048893845209998E-3</v>
      </c>
      <c r="AQ590">
        <f>(Table2[[#This Row],[Sharpe Ratio]]-AVERAGE(Table2[Sharpe Ratio]))/_xlfn.STDEV.P(Table2[Sharpe Ratio])</f>
        <v>-0.65550374001747103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-1.5573769597103617</v>
      </c>
      <c r="AS590">
        <f>_xlfn.RANK.AVG(Table2[[#This Row],[1Y Return vs Nifty Z-Score]],Table2[1Y Return vs Nifty Z-Score])</f>
        <v>451</v>
      </c>
      <c r="AT590">
        <f>_xlfn.RANK.AVG(Table2[[#This Row],[6M Return vs Nifty Z-Score]],Table2[6M Return vs Nifty Z-Score])</f>
        <v>639</v>
      </c>
      <c r="AU590">
        <f>_xlfn.RANK.AVG(Table2[[#This Row],[Sharpe Ratio Z-Score]],Table2[Sharpe Ratio Z-Score])</f>
        <v>511</v>
      </c>
      <c r="AV590">
        <f>(Table2[[#This Row],[Rank 1Y]]+Table2[[#This Row],[Rank 6M]]+Table2[[#This Row],[Rank Sharpe]])/3</f>
        <v>533.66666666666663</v>
      </c>
    </row>
    <row r="591" spans="1:48" x14ac:dyDescent="0.3">
      <c r="A591" t="s">
        <v>1550</v>
      </c>
      <c r="B591" t="s">
        <v>1551</v>
      </c>
      <c r="C591" t="s">
        <v>3140</v>
      </c>
      <c r="D591" t="s">
        <v>1552</v>
      </c>
      <c r="E591">
        <v>6521.6682381999999</v>
      </c>
      <c r="F591">
        <v>499.6</v>
      </c>
      <c r="G591">
        <v>-13.1926859681835</v>
      </c>
      <c r="H591">
        <f>(Table2[[#This Row],[1Y Return vs Nifty]]-AVERAGE(Table2[1Y Return vs Nifty]))/_xlfn.STDEV.P(Table2[1Y Return vs Nifty])</f>
        <v>-0.64360162069389448</v>
      </c>
      <c r="I591">
        <v>-5.76703277685227</v>
      </c>
      <c r="J591">
        <f>(Table2[[#This Row],[1M Return vs Nifty]]-AVERAGE(Table2[1M Return vs Nifty]))/_xlfn.STDEV.P(Table2[1M Return vs Nifty])</f>
        <v>-0.66247240001651186</v>
      </c>
      <c r="K591">
        <v>-18.0030142562686</v>
      </c>
      <c r="L591">
        <f>(Table2[[#This Row],[6M Return vs Nifty]]-AVERAGE(Table2[6M Return vs Nifty]))/_xlfn.STDEV.P(Table2[6M Return vs Nifty])</f>
        <v>-1.0041295077560393</v>
      </c>
      <c r="M591">
        <v>-1.72497974562385</v>
      </c>
      <c r="N591">
        <f>(Table2[[#This Row],[1W Return vs Nifty]]-AVERAGE(Table2[1W Return vs Nifty]))/_xlfn.STDEV.P(Table2[1W Return vs Nifty])</f>
        <v>-0.78771264060249313</v>
      </c>
      <c r="O591">
        <v>510.38</v>
      </c>
      <c r="P591">
        <v>511.52501751668098</v>
      </c>
      <c r="Q591">
        <v>504.79535343608802</v>
      </c>
      <c r="R591">
        <v>36.745461718935701</v>
      </c>
      <c r="S591" s="1">
        <f>(Table2[[#This Row],[Close Price]]-Table2[[#This Row],[20D EMA]])/Table2[[#This Row],[20D EMA]]</f>
        <v>-2.112151730083462E-2</v>
      </c>
      <c r="T591" s="1">
        <f>(Table2[[#This Row],[Close Price]]-Table2[[#This Row],[50D EMA]])/Table2[[#This Row],[50D EMA]]</f>
        <v>-2.3312677011524806E-2</v>
      </c>
      <c r="U591" s="1">
        <f>(Table2[[#This Row],[Close Price]]-Table2[[#This Row],[200D EMA]])/Table2[[#This Row],[200D EMA]]</f>
        <v>-1.0291999323535335E-2</v>
      </c>
      <c r="V591">
        <v>0.361810137417447</v>
      </c>
      <c r="W591">
        <v>495.5</v>
      </c>
      <c r="X591">
        <v>508.2</v>
      </c>
      <c r="Y591">
        <v>495.5</v>
      </c>
      <c r="Z591">
        <v>515.95000000000005</v>
      </c>
      <c r="AA591">
        <v>495.5</v>
      </c>
      <c r="AB591">
        <v>515.95000000000005</v>
      </c>
      <c r="AC591" s="1">
        <f>(Table2[[#This Row],[Close Price]]/Table2[[#This Row],[Day Low]])-1</f>
        <v>8.2744702320889374E-3</v>
      </c>
      <c r="AD591" s="1">
        <f>(Table2[[#This Row],[Day High]]/Table2[[#This Row],[Close Price]])-1</f>
        <v>1.7213771016813428E-2</v>
      </c>
      <c r="AE591" s="1">
        <f>(Table2[[#This Row],[Close Price]]/Table2[[#This Row],[Current Week Low]])-1</f>
        <v>8.2744702320889374E-3</v>
      </c>
      <c r="AF591" s="1">
        <f>(Table2[[#This Row],[Current Week High]]/Table2[[#This Row],[Close Price]])-1</f>
        <v>3.2726180944755878E-2</v>
      </c>
      <c r="AG591" s="1">
        <f>(Table2[[#This Row],[Close Price]]/Table2[[#This Row],[Current Month Low]])-1</f>
        <v>8.2744702320889374E-3</v>
      </c>
      <c r="AH591" s="1">
        <f>(Table2[[#This Row],[Current Month High]]/Table2[[#This Row],[Close Price]])-1</f>
        <v>3.2726180944755878E-2</v>
      </c>
      <c r="AI591">
        <v>33.977181745396301</v>
      </c>
      <c r="AJ591">
        <v>27.758598644674599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-0.01</v>
      </c>
      <c r="AM591" t="s">
        <v>3174</v>
      </c>
      <c r="AN591">
        <v>-2.5099999999999998</v>
      </c>
      <c r="AO591" t="s">
        <v>3174</v>
      </c>
      <c r="AP591">
        <v>4.2278221233498003E-2</v>
      </c>
      <c r="AQ591">
        <f>(Table2[[#This Row],[Sharpe Ratio]]-AVERAGE(Table2[Sharpe Ratio]))/_xlfn.STDEV.P(Table2[Sharpe Ratio])</f>
        <v>-0.2427560034348864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546</v>
      </c>
      <c r="AT591">
        <f>_xlfn.RANK.AVG(Table2[[#This Row],[6M Return vs Nifty Z-Score]],Table2[6M Return vs Nifty Z-Score])</f>
        <v>647</v>
      </c>
      <c r="AU591">
        <f>_xlfn.RANK.AVG(Table2[[#This Row],[Sharpe Ratio Z-Score]],Table2[Sharpe Ratio Z-Score])</f>
        <v>410</v>
      </c>
      <c r="AV591">
        <f>(Table2[[#This Row],[Rank 1Y]]+Table2[[#This Row],[Rank 6M]]+Table2[[#This Row],[Rank Sharpe]])/3</f>
        <v>534.33333333333337</v>
      </c>
    </row>
    <row r="592" spans="1:48" x14ac:dyDescent="0.3">
      <c r="A592" t="s">
        <v>464</v>
      </c>
      <c r="B592" t="s">
        <v>465</v>
      </c>
      <c r="C592" t="s">
        <v>3128</v>
      </c>
      <c r="D592" t="s">
        <v>294</v>
      </c>
      <c r="E592">
        <v>47266.802406174997</v>
      </c>
      <c r="F592">
        <v>7589.45</v>
      </c>
      <c r="G592">
        <v>-21.6839134026906</v>
      </c>
      <c r="H592">
        <f>(Table2[[#This Row],[1Y Return vs Nifty]]-AVERAGE(Table2[1Y Return vs Nifty]))/_xlfn.STDEV.P(Table2[1Y Return vs Nifty])</f>
        <v>-0.78738623737431812</v>
      </c>
      <c r="I592">
        <v>10.0620081424382</v>
      </c>
      <c r="J592">
        <f>(Table2[[#This Row],[1M Return vs Nifty]]-AVERAGE(Table2[1M Return vs Nifty]))/_xlfn.STDEV.P(Table2[1M Return vs Nifty])</f>
        <v>0.70455780456441464</v>
      </c>
      <c r="K592">
        <v>-10.750565167323799</v>
      </c>
      <c r="L592">
        <f>(Table2[[#This Row],[6M Return vs Nifty]]-AVERAGE(Table2[6M Return vs Nifty]))/_xlfn.STDEV.P(Table2[6M Return vs Nifty])</f>
        <v>-0.76826726235160947</v>
      </c>
      <c r="M592">
        <v>-1.5154889067835</v>
      </c>
      <c r="N592">
        <f>(Table2[[#This Row],[1W Return vs Nifty]]-AVERAGE(Table2[1W Return vs Nifty]))/_xlfn.STDEV.P(Table2[1W Return vs Nifty])</f>
        <v>-0.74855471187159728</v>
      </c>
      <c r="O592">
        <v>7533.57</v>
      </c>
      <c r="P592">
        <v>7302.11661751273</v>
      </c>
      <c r="Q592">
        <v>7391.6820297402501</v>
      </c>
      <c r="R592">
        <v>48.117884783164698</v>
      </c>
      <c r="S592" s="1">
        <f>(Table2[[#This Row],[Close Price]]-Table2[[#This Row],[20D EMA]])/Table2[[#This Row],[20D EMA]]</f>
        <v>7.4174660884547584E-3</v>
      </c>
      <c r="T592" s="1">
        <f>(Table2[[#This Row],[Close Price]]-Table2[[#This Row],[50D EMA]])/Table2[[#This Row],[50D EMA]]</f>
        <v>3.9349328083607374E-2</v>
      </c>
      <c r="U592" s="1">
        <f>(Table2[[#This Row],[Close Price]]-Table2[[#This Row],[200D EMA]])/Table2[[#This Row],[200D EMA]]</f>
        <v>2.6755475880054797E-2</v>
      </c>
      <c r="V592">
        <v>4.1227187995639101</v>
      </c>
      <c r="W592">
        <v>7567.1</v>
      </c>
      <c r="X592">
        <v>7857.45</v>
      </c>
      <c r="Y592">
        <v>7567.1</v>
      </c>
      <c r="Z592">
        <v>8050</v>
      </c>
      <c r="AA592">
        <v>7567.1</v>
      </c>
      <c r="AB592">
        <v>8050</v>
      </c>
      <c r="AC592" s="1">
        <f>(Table2[[#This Row],[Close Price]]/Table2[[#This Row],[Day Low]])-1</f>
        <v>2.9535753459051239E-3</v>
      </c>
      <c r="AD592" s="1">
        <f>(Table2[[#This Row],[Day High]]/Table2[[#This Row],[Close Price]])-1</f>
        <v>3.5312176771702841E-2</v>
      </c>
      <c r="AE592" s="1">
        <f>(Table2[[#This Row],[Close Price]]/Table2[[#This Row],[Current Week Low]])-1</f>
        <v>2.9535753459051239E-3</v>
      </c>
      <c r="AF592" s="1">
        <f>(Table2[[#This Row],[Current Week High]]/Table2[[#This Row],[Close Price]])-1</f>
        <v>6.068292168734235E-2</v>
      </c>
      <c r="AG592" s="1">
        <f>(Table2[[#This Row],[Close Price]]/Table2[[#This Row],[Current Month Low]])-1</f>
        <v>2.9535753459051239E-3</v>
      </c>
      <c r="AH592" s="1">
        <f>(Table2[[#This Row],[Current Month High]]/Table2[[#This Row],[Close Price]])-1</f>
        <v>6.068292168734235E-2</v>
      </c>
      <c r="AI592">
        <v>21.220905335696202</v>
      </c>
      <c r="AJ592">
        <v>18.377994759171401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-0.13</v>
      </c>
      <c r="AM592" t="s">
        <v>3174</v>
      </c>
      <c r="AN592">
        <v>9.57</v>
      </c>
      <c r="AO592" t="s">
        <v>3176</v>
      </c>
      <c r="AP592">
        <v>3.3077217905941002E-2</v>
      </c>
      <c r="AQ592">
        <f>(Table2[[#This Row],[Sharpe Ratio]]-AVERAGE(Table2[Sharpe Ratio]))/_xlfn.STDEV.P(Table2[Sharpe Ratio])</f>
        <v>-0.34981370283301899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598</v>
      </c>
      <c r="AT592">
        <f>_xlfn.RANK.AVG(Table2[[#This Row],[6M Return vs Nifty Z-Score]],Table2[6M Return vs Nifty Z-Score])</f>
        <v>573</v>
      </c>
      <c r="AU592">
        <f>_xlfn.RANK.AVG(Table2[[#This Row],[Sharpe Ratio Z-Score]],Table2[Sharpe Ratio Z-Score])</f>
        <v>434</v>
      </c>
      <c r="AV592">
        <f>(Table2[[#This Row],[Rank 1Y]]+Table2[[#This Row],[Rank 6M]]+Table2[[#This Row],[Rank Sharpe]])/3</f>
        <v>535</v>
      </c>
    </row>
    <row r="593" spans="1:48" x14ac:dyDescent="0.3">
      <c r="A593" t="s">
        <v>707</v>
      </c>
      <c r="B593" t="s">
        <v>708</v>
      </c>
      <c r="C593" t="s">
        <v>3133</v>
      </c>
      <c r="D593" t="s">
        <v>54</v>
      </c>
      <c r="E593">
        <v>25952.433579389999</v>
      </c>
      <c r="F593">
        <v>481.35</v>
      </c>
      <c r="G593">
        <v>-8.5445369020257704</v>
      </c>
      <c r="H593">
        <f>(Table2[[#This Row],[1Y Return vs Nifty]]-AVERAGE(Table2[1Y Return vs Nifty]))/_xlfn.STDEV.P(Table2[1Y Return vs Nifty])</f>
        <v>-0.56489305507063081</v>
      </c>
      <c r="I593">
        <v>9.2720561663810397</v>
      </c>
      <c r="J593">
        <f>(Table2[[#This Row],[1M Return vs Nifty]]-AVERAGE(Table2[1M Return vs Nifty]))/_xlfn.STDEV.P(Table2[1M Return vs Nifty])</f>
        <v>0.63633584361651574</v>
      </c>
      <c r="K593">
        <v>6.6350704437720402</v>
      </c>
      <c r="L593">
        <f>(Table2[[#This Row],[6M Return vs Nifty]]-AVERAGE(Table2[6M Return vs Nifty]))/_xlfn.STDEV.P(Table2[6M Return vs Nifty])</f>
        <v>-0.20285618497265728</v>
      </c>
      <c r="M593">
        <v>8.0333934578160306</v>
      </c>
      <c r="N593">
        <f>(Table2[[#This Row],[1W Return vs Nifty]]-AVERAGE(Table2[1W Return vs Nifty]))/_xlfn.STDEV.P(Table2[1W Return vs Nifty])</f>
        <v>1.0363178733093257</v>
      </c>
      <c r="O593">
        <v>458.59</v>
      </c>
      <c r="P593">
        <v>449.17980862549399</v>
      </c>
      <c r="Q593">
        <v>426.47790533003399</v>
      </c>
      <c r="R593">
        <v>69.847097195423601</v>
      </c>
      <c r="S593" s="1">
        <f>(Table2[[#This Row],[Close Price]]-Table2[[#This Row],[20D EMA]])/Table2[[#This Row],[20D EMA]]</f>
        <v>4.9630388800453673E-2</v>
      </c>
      <c r="T593" s="1">
        <f>(Table2[[#This Row],[Close Price]]-Table2[[#This Row],[50D EMA]])/Table2[[#This Row],[50D EMA]]</f>
        <v>7.1619851909523607E-2</v>
      </c>
      <c r="U593" s="1">
        <f>(Table2[[#This Row],[Close Price]]-Table2[[#This Row],[200D EMA]])/Table2[[#This Row],[200D EMA]]</f>
        <v>0.12866339377535335</v>
      </c>
      <c r="V593">
        <v>1.09736412844552</v>
      </c>
      <c r="W593">
        <v>479</v>
      </c>
      <c r="X593">
        <v>493.5</v>
      </c>
      <c r="Y593">
        <v>458.65</v>
      </c>
      <c r="Z593">
        <v>501.3</v>
      </c>
      <c r="AA593">
        <v>458.65</v>
      </c>
      <c r="AB593">
        <v>501.3</v>
      </c>
      <c r="AC593" s="1">
        <f>(Table2[[#This Row],[Close Price]]/Table2[[#This Row],[Day Low]])-1</f>
        <v>4.9060542797494389E-3</v>
      </c>
      <c r="AD593" s="1">
        <f>(Table2[[#This Row],[Day High]]/Table2[[#This Row],[Close Price]])-1</f>
        <v>2.5241508258024181E-2</v>
      </c>
      <c r="AE593" s="1">
        <f>(Table2[[#This Row],[Close Price]]/Table2[[#This Row],[Current Week Low]])-1</f>
        <v>4.9493077510084138E-2</v>
      </c>
      <c r="AF593" s="1">
        <f>(Table2[[#This Row],[Current Week High]]/Table2[[#This Row],[Close Price]])-1</f>
        <v>4.1445933312558303E-2</v>
      </c>
      <c r="AG593" s="1">
        <f>(Table2[[#This Row],[Close Price]]/Table2[[#This Row],[Current Month Low]])-1</f>
        <v>4.9493077510084138E-2</v>
      </c>
      <c r="AH593" s="1">
        <f>(Table2[[#This Row],[Current Month High]]/Table2[[#This Row],[Close Price]])-1</f>
        <v>4.1445933312558303E-2</v>
      </c>
      <c r="AI593">
        <v>4.1445933312558303</v>
      </c>
      <c r="AJ593">
        <v>37.7647395535203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-0.05</v>
      </c>
      <c r="AM593" t="s">
        <v>3174</v>
      </c>
      <c r="AN593">
        <v>8.36</v>
      </c>
      <c r="AO593" t="s">
        <v>3176</v>
      </c>
      <c r="AP593">
        <v>-7.8879098160462E-2</v>
      </c>
      <c r="AQ593">
        <f>(Table2[[#This Row],[Sharpe Ratio]]-AVERAGE(Table2[Sharpe Ratio]))/_xlfn.STDEV.P(Table2[Sharpe Ratio])</f>
        <v>-1.652474424111303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-0.74756994722874959</v>
      </c>
      <c r="AS593">
        <f>_xlfn.RANK.AVG(Table2[[#This Row],[1Y Return vs Nifty Z-Score]],Table2[1Y Return vs Nifty Z-Score])</f>
        <v>514</v>
      </c>
      <c r="AT593">
        <f>_xlfn.RANK.AVG(Table2[[#This Row],[6M Return vs Nifty Z-Score]],Table2[6M Return vs Nifty Z-Score])</f>
        <v>390</v>
      </c>
      <c r="AU593">
        <f>_xlfn.RANK.AVG(Table2[[#This Row],[Sharpe Ratio Z-Score]],Table2[Sharpe Ratio Z-Score])</f>
        <v>701</v>
      </c>
      <c r="AV593">
        <f>(Table2[[#This Row],[Rank 1Y]]+Table2[[#This Row],[Rank 6M]]+Table2[[#This Row],[Rank Sharpe]])/3</f>
        <v>535</v>
      </c>
    </row>
    <row r="594" spans="1:48" x14ac:dyDescent="0.3">
      <c r="A594" t="s">
        <v>1979</v>
      </c>
      <c r="B594" t="s">
        <v>1980</v>
      </c>
      <c r="C594" t="s">
        <v>3146</v>
      </c>
      <c r="D594" t="s">
        <v>1605</v>
      </c>
      <c r="E594">
        <v>3483.4567742190002</v>
      </c>
      <c r="F594">
        <v>153.99</v>
      </c>
      <c r="G594">
        <v>-28.922762110329199</v>
      </c>
      <c r="H594">
        <f>(Table2[[#This Row],[1Y Return vs Nifty]]-AVERAGE(Table2[1Y Return vs Nifty]))/_xlfn.STDEV.P(Table2[1Y Return vs Nifty])</f>
        <v>-0.90996393237346451</v>
      </c>
      <c r="I594">
        <v>-8.1235299317662406</v>
      </c>
      <c r="J594">
        <f>(Table2[[#This Row],[1M Return vs Nifty]]-AVERAGE(Table2[1M Return vs Nifty]))/_xlfn.STDEV.P(Table2[1M Return vs Nifty])</f>
        <v>-0.86598459031292896</v>
      </c>
      <c r="K594">
        <v>-6.1815373731036498</v>
      </c>
      <c r="L594">
        <f>(Table2[[#This Row],[6M Return vs Nifty]]-AVERAGE(Table2[6M Return vs Nifty]))/_xlfn.STDEV.P(Table2[6M Return vs Nifty])</f>
        <v>-0.61967453985973631</v>
      </c>
      <c r="M594">
        <v>1.41237088110475</v>
      </c>
      <c r="N594">
        <f>(Table2[[#This Row],[1W Return vs Nifty]]-AVERAGE(Table2[1W Return vs Nifty]))/_xlfn.STDEV.P(Table2[1W Return vs Nifty])</f>
        <v>-0.20128054206622489</v>
      </c>
      <c r="O594">
        <v>157.47999999999999</v>
      </c>
      <c r="P594">
        <v>157.089789431816</v>
      </c>
      <c r="Q594">
        <v>151.03495760780001</v>
      </c>
      <c r="R594">
        <v>39.377966842063302</v>
      </c>
      <c r="S594" s="1">
        <f>(Table2[[#This Row],[Close Price]]-Table2[[#This Row],[20D EMA]])/Table2[[#This Row],[20D EMA]]</f>
        <v>-2.2161544323088526E-2</v>
      </c>
      <c r="T594" s="1">
        <f>(Table2[[#This Row],[Close Price]]-Table2[[#This Row],[50D EMA]])/Table2[[#This Row],[50D EMA]]</f>
        <v>-1.9732596517111251E-2</v>
      </c>
      <c r="U594" s="1">
        <f>(Table2[[#This Row],[Close Price]]-Table2[[#This Row],[200D EMA]])/Table2[[#This Row],[200D EMA]]</f>
        <v>1.9565287659255051E-2</v>
      </c>
      <c r="V594">
        <v>0.60744117505266104</v>
      </c>
      <c r="W594">
        <v>153.91</v>
      </c>
      <c r="X594">
        <v>157.94999999999999</v>
      </c>
      <c r="Y594">
        <v>152.1</v>
      </c>
      <c r="Z594">
        <v>162</v>
      </c>
      <c r="AA594">
        <v>152.1</v>
      </c>
      <c r="AB594">
        <v>162</v>
      </c>
      <c r="AC594" s="1">
        <f>(Table2[[#This Row],[Close Price]]/Table2[[#This Row],[Day Low]])-1</f>
        <v>5.1978428951993116E-4</v>
      </c>
      <c r="AD594" s="1">
        <f>(Table2[[#This Row],[Day High]]/Table2[[#This Row],[Close Price]])-1</f>
        <v>2.5715955581531169E-2</v>
      </c>
      <c r="AE594" s="1">
        <f>(Table2[[#This Row],[Close Price]]/Table2[[#This Row],[Current Week Low]])-1</f>
        <v>1.2426035502958621E-2</v>
      </c>
      <c r="AF594" s="1">
        <f>(Table2[[#This Row],[Current Week High]]/Table2[[#This Row],[Close Price]])-1</f>
        <v>5.201636469900639E-2</v>
      </c>
      <c r="AG594" s="1">
        <f>(Table2[[#This Row],[Close Price]]/Table2[[#This Row],[Current Month Low]])-1</f>
        <v>1.2426035502958621E-2</v>
      </c>
      <c r="AH594" s="1">
        <f>(Table2[[#This Row],[Current Month High]]/Table2[[#This Row],[Close Price]])-1</f>
        <v>5.201636469900639E-2</v>
      </c>
      <c r="AI594">
        <v>16.299759724657399</v>
      </c>
      <c r="AJ594">
        <v>19.3720930232558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-0.01</v>
      </c>
      <c r="AM594" t="s">
        <v>3174</v>
      </c>
      <c r="AN594">
        <v>-2.0499999999999998</v>
      </c>
      <c r="AO594" t="s">
        <v>3174</v>
      </c>
      <c r="AP594">
        <v>3.1663400774778E-2</v>
      </c>
      <c r="AQ594">
        <f>(Table2[[#This Row],[Sharpe Ratio]]-AVERAGE(Table2[Sharpe Ratio]))/_xlfn.STDEV.P(Table2[Sharpe Ratio])</f>
        <v>-0.36626408373644237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-2.963167688348797</v>
      </c>
      <c r="AS594">
        <f>_xlfn.RANK.AVG(Table2[[#This Row],[1Y Return vs Nifty Z-Score]],Table2[1Y Return vs Nifty Z-Score])</f>
        <v>644</v>
      </c>
      <c r="AT594">
        <f>_xlfn.RANK.AVG(Table2[[#This Row],[6M Return vs Nifty Z-Score]],Table2[6M Return vs Nifty Z-Score])</f>
        <v>523</v>
      </c>
      <c r="AU594">
        <f>_xlfn.RANK.AVG(Table2[[#This Row],[Sharpe Ratio Z-Score]],Table2[Sharpe Ratio Z-Score])</f>
        <v>438</v>
      </c>
      <c r="AV594">
        <f>(Table2[[#This Row],[Rank 1Y]]+Table2[[#This Row],[Rank 6M]]+Table2[[#This Row],[Rank Sharpe]])/3</f>
        <v>535</v>
      </c>
    </row>
    <row r="595" spans="1:48" x14ac:dyDescent="0.3">
      <c r="A595" t="s">
        <v>1073</v>
      </c>
      <c r="B595" t="s">
        <v>1074</v>
      </c>
      <c r="C595" t="s">
        <v>3140</v>
      </c>
      <c r="D595" t="s">
        <v>78</v>
      </c>
      <c r="E595">
        <v>12360.14285323</v>
      </c>
      <c r="F595">
        <v>598.54999999999995</v>
      </c>
      <c r="G595">
        <v>-44.331406063539298</v>
      </c>
      <c r="H595">
        <f>(Table2[[#This Row],[1Y Return vs Nifty]]-AVERAGE(Table2[1Y Return vs Nifty]))/_xlfn.STDEV.P(Table2[1Y Return vs Nifty])</f>
        <v>-1.1708833320086538</v>
      </c>
      <c r="I595">
        <v>-1.3224117237128701</v>
      </c>
      <c r="J595">
        <f>(Table2[[#This Row],[1M Return vs Nifty]]-AVERAGE(Table2[1M Return vs Nifty]))/_xlfn.STDEV.P(Table2[1M Return vs Nifty])</f>
        <v>-0.2786253142367755</v>
      </c>
      <c r="K595">
        <v>-3.4297292814459501</v>
      </c>
      <c r="L595">
        <f>(Table2[[#This Row],[6M Return vs Nifty]]-AVERAGE(Table2[6M Return vs Nifty]))/_xlfn.STDEV.P(Table2[6M Return vs Nifty])</f>
        <v>-0.53018095948978461</v>
      </c>
      <c r="M595">
        <v>0.127665229621576</v>
      </c>
      <c r="N595">
        <f>(Table2[[#This Row],[1W Return vs Nifty]]-AVERAGE(Table2[1W Return vs Nifty]))/_xlfn.STDEV.P(Table2[1W Return vs Nifty])</f>
        <v>-0.4414171161495189</v>
      </c>
      <c r="O595">
        <v>610.07000000000005</v>
      </c>
      <c r="P595">
        <v>615.17388282875299</v>
      </c>
      <c r="Q595">
        <v>643.04771760551102</v>
      </c>
      <c r="R595">
        <v>32.5016377633725</v>
      </c>
      <c r="S595" s="1">
        <f>(Table2[[#This Row],[Close Price]]-Table2[[#This Row],[20D EMA]])/Table2[[#This Row],[20D EMA]]</f>
        <v>-1.8883078990935623E-2</v>
      </c>
      <c r="T595" s="1">
        <f>(Table2[[#This Row],[Close Price]]-Table2[[#This Row],[50D EMA]])/Table2[[#This Row],[50D EMA]]</f>
        <v>-2.7023063385447164E-2</v>
      </c>
      <c r="U595" s="1">
        <f>(Table2[[#This Row],[Close Price]]-Table2[[#This Row],[200D EMA]])/Table2[[#This Row],[200D EMA]]</f>
        <v>-6.9198158063923002E-2</v>
      </c>
      <c r="V595">
        <v>0.46660062088697202</v>
      </c>
      <c r="W595">
        <v>595.1</v>
      </c>
      <c r="X595">
        <v>616.5</v>
      </c>
      <c r="Y595">
        <v>595.1</v>
      </c>
      <c r="Z595">
        <v>619.5</v>
      </c>
      <c r="AA595">
        <v>595.1</v>
      </c>
      <c r="AB595">
        <v>619.5</v>
      </c>
      <c r="AC595" s="1">
        <f>(Table2[[#This Row],[Close Price]]/Table2[[#This Row],[Day Low]])-1</f>
        <v>5.797344984036279E-3</v>
      </c>
      <c r="AD595" s="1">
        <f>(Table2[[#This Row],[Day High]]/Table2[[#This Row],[Close Price]])-1</f>
        <v>2.9989140422688187E-2</v>
      </c>
      <c r="AE595" s="1">
        <f>(Table2[[#This Row],[Close Price]]/Table2[[#This Row],[Current Week Low]])-1</f>
        <v>5.797344984036279E-3</v>
      </c>
      <c r="AF595" s="1">
        <f>(Table2[[#This Row],[Current Week High]]/Table2[[#This Row],[Close Price]])-1</f>
        <v>3.500125302815138E-2</v>
      </c>
      <c r="AG595" s="1">
        <f>(Table2[[#This Row],[Close Price]]/Table2[[#This Row],[Current Month Low]])-1</f>
        <v>5.797344984036279E-3</v>
      </c>
      <c r="AH595" s="1">
        <f>(Table2[[#This Row],[Current Month High]]/Table2[[#This Row],[Close Price]])-1</f>
        <v>3.500125302815138E-2</v>
      </c>
      <c r="AI595">
        <v>37.666026230055898</v>
      </c>
      <c r="AJ595">
        <v>18.701041150222999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-0.12</v>
      </c>
      <c r="AM595" t="s">
        <v>3174</v>
      </c>
      <c r="AN595">
        <v>-5.26</v>
      </c>
      <c r="AO595" t="s">
        <v>3174</v>
      </c>
      <c r="AP595">
        <v>3.9594818617878003E-2</v>
      </c>
      <c r="AQ595">
        <f>(Table2[[#This Row],[Sharpe Ratio]]-AVERAGE(Table2[Sharpe Ratio]))/_xlfn.STDEV.P(Table2[Sharpe Ratio])</f>
        <v>-0.27397856692715344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700</v>
      </c>
      <c r="AT595">
        <f>_xlfn.RANK.AVG(Table2[[#This Row],[6M Return vs Nifty Z-Score]],Table2[6M Return vs Nifty Z-Score])</f>
        <v>494</v>
      </c>
      <c r="AU595">
        <f>_xlfn.RANK.AVG(Table2[[#This Row],[Sharpe Ratio Z-Score]],Table2[Sharpe Ratio Z-Score])</f>
        <v>416</v>
      </c>
      <c r="AV595">
        <f>(Table2[[#This Row],[Rank 1Y]]+Table2[[#This Row],[Rank 6M]]+Table2[[#This Row],[Rank Sharpe]])/3</f>
        <v>536.66666666666663</v>
      </c>
    </row>
    <row r="596" spans="1:48" x14ac:dyDescent="0.3">
      <c r="A596" t="s">
        <v>1055</v>
      </c>
      <c r="B596" t="s">
        <v>1056</v>
      </c>
      <c r="C596" t="s">
        <v>3136</v>
      </c>
      <c r="D596" t="s">
        <v>498</v>
      </c>
      <c r="E596">
        <v>12806.397550400001</v>
      </c>
      <c r="F596">
        <v>824</v>
      </c>
      <c r="G596">
        <v>-40.958643910079701</v>
      </c>
      <c r="H596">
        <f>(Table2[[#This Row],[1Y Return vs Nifty]]-AVERAGE(Table2[1Y Return vs Nifty]))/_xlfn.STDEV.P(Table2[1Y Return vs Nifty])</f>
        <v>-1.1137712928918289</v>
      </c>
      <c r="I596">
        <v>0.439553370420595</v>
      </c>
      <c r="J596">
        <f>(Table2[[#This Row],[1M Return vs Nifty]]-AVERAGE(Table2[1M Return vs Nifty]))/_xlfn.STDEV.P(Table2[1M Return vs Nifty])</f>
        <v>-0.1264581984033489</v>
      </c>
      <c r="K596">
        <v>-3.4084867130269201</v>
      </c>
      <c r="L596">
        <f>(Table2[[#This Row],[6M Return vs Nifty]]-AVERAGE(Table2[6M Return vs Nifty]))/_xlfn.STDEV.P(Table2[6M Return vs Nifty])</f>
        <v>-0.52949011425612325</v>
      </c>
      <c r="M596">
        <v>-2.4052834709387598</v>
      </c>
      <c r="N596">
        <f>(Table2[[#This Row],[1W Return vs Nifty]]-AVERAGE(Table2[1W Return vs Nifty]))/_xlfn.STDEV.P(Table2[1W Return vs Nifty])</f>
        <v>-0.91487469188219372</v>
      </c>
      <c r="O596">
        <v>828.76</v>
      </c>
      <c r="P596">
        <v>828.39145284961501</v>
      </c>
      <c r="Q596">
        <v>826.14685194774995</v>
      </c>
      <c r="R596">
        <v>45.5292037851112</v>
      </c>
      <c r="S596" s="1">
        <f>(Table2[[#This Row],[Close Price]]-Table2[[#This Row],[20D EMA]])/Table2[[#This Row],[20D EMA]]</f>
        <v>-5.743520440175673E-3</v>
      </c>
      <c r="T596" s="1">
        <f>(Table2[[#This Row],[Close Price]]-Table2[[#This Row],[50D EMA]])/Table2[[#This Row],[50D EMA]]</f>
        <v>-5.3011807817532194E-3</v>
      </c>
      <c r="U596" s="1">
        <f>(Table2[[#This Row],[Close Price]]-Table2[[#This Row],[200D EMA]])/Table2[[#This Row],[200D EMA]]</f>
        <v>-2.5986323650431702E-3</v>
      </c>
      <c r="V596">
        <v>0.92897222868934703</v>
      </c>
      <c r="W596">
        <v>816.45</v>
      </c>
      <c r="X596">
        <v>835</v>
      </c>
      <c r="Y596">
        <v>811.65</v>
      </c>
      <c r="Z596">
        <v>845.75</v>
      </c>
      <c r="AA596">
        <v>811.65</v>
      </c>
      <c r="AB596">
        <v>845.75</v>
      </c>
      <c r="AC596" s="1">
        <f>(Table2[[#This Row],[Close Price]]/Table2[[#This Row],[Day Low]])-1</f>
        <v>9.2473513381099437E-3</v>
      </c>
      <c r="AD596" s="1">
        <f>(Table2[[#This Row],[Day High]]/Table2[[#This Row],[Close Price]])-1</f>
        <v>1.3349514563106846E-2</v>
      </c>
      <c r="AE596" s="1">
        <f>(Table2[[#This Row],[Close Price]]/Table2[[#This Row],[Current Week Low]])-1</f>
        <v>1.5215918191338718E-2</v>
      </c>
      <c r="AF596" s="1">
        <f>(Table2[[#This Row],[Current Week High]]/Table2[[#This Row],[Close Price]])-1</f>
        <v>2.6395631067961167E-2</v>
      </c>
      <c r="AG596" s="1">
        <f>(Table2[[#This Row],[Close Price]]/Table2[[#This Row],[Current Month Low]])-1</f>
        <v>1.5215918191338718E-2</v>
      </c>
      <c r="AH596" s="1">
        <f>(Table2[[#This Row],[Current Month High]]/Table2[[#This Row],[Close Price]])-1</f>
        <v>2.6395631067961167E-2</v>
      </c>
      <c r="AI596">
        <v>24.387135922330099</v>
      </c>
      <c r="AJ596">
        <v>16.228224839551402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-0.05</v>
      </c>
      <c r="AM596" t="s">
        <v>3174</v>
      </c>
      <c r="AN596">
        <v>1.07</v>
      </c>
      <c r="AO596" t="s">
        <v>3176</v>
      </c>
      <c r="AP596">
        <v>3.5423737050839003E-2</v>
      </c>
      <c r="AQ596">
        <f>(Table2[[#This Row],[Sharpe Ratio]]-AVERAGE(Table2[Sharpe Ratio]))/_xlfn.STDEV.P(Table2[Sharpe Ratio])</f>
        <v>-0.32251092591801983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-3.0071052233515143</v>
      </c>
      <c r="AS596">
        <f>_xlfn.RANK.AVG(Table2[[#This Row],[1Y Return vs Nifty Z-Score]],Table2[1Y Return vs Nifty Z-Score])</f>
        <v>692</v>
      </c>
      <c r="AT596">
        <f>_xlfn.RANK.AVG(Table2[[#This Row],[6M Return vs Nifty Z-Score]],Table2[6M Return vs Nifty Z-Score])</f>
        <v>493</v>
      </c>
      <c r="AU596">
        <f>_xlfn.RANK.AVG(Table2[[#This Row],[Sharpe Ratio Z-Score]],Table2[Sharpe Ratio Z-Score])</f>
        <v>426</v>
      </c>
      <c r="AV596">
        <f>(Table2[[#This Row],[Rank 1Y]]+Table2[[#This Row],[Rank 6M]]+Table2[[#This Row],[Rank Sharpe]])/3</f>
        <v>537</v>
      </c>
    </row>
    <row r="597" spans="1:48" x14ac:dyDescent="0.3">
      <c r="A597" t="s">
        <v>472</v>
      </c>
      <c r="B597" t="s">
        <v>473</v>
      </c>
      <c r="C597" t="s">
        <v>3143</v>
      </c>
      <c r="D597" t="s">
        <v>382</v>
      </c>
      <c r="E597">
        <v>45772.053948180001</v>
      </c>
      <c r="F597">
        <v>609.79999999999995</v>
      </c>
      <c r="G597">
        <v>-26.651389903590999</v>
      </c>
      <c r="H597">
        <f>(Table2[[#This Row],[1Y Return vs Nifty]]-AVERAGE(Table2[1Y Return vs Nifty]))/_xlfn.STDEV.P(Table2[1Y Return vs Nifty])</f>
        <v>-0.87150207457924123</v>
      </c>
      <c r="I597">
        <v>12.289493863782599</v>
      </c>
      <c r="J597">
        <f>(Table2[[#This Row],[1M Return vs Nifty]]-AVERAGE(Table2[1M Return vs Nifty]))/_xlfn.STDEV.P(Table2[1M Return vs Nifty])</f>
        <v>0.89692828846654471</v>
      </c>
      <c r="K597">
        <v>18.285749186490499</v>
      </c>
      <c r="L597">
        <f>(Table2[[#This Row],[6M Return vs Nifty]]-AVERAGE(Table2[6M Return vs Nifty]))/_xlfn.STDEV.P(Table2[6M Return vs Nifty])</f>
        <v>0.1760441306368728</v>
      </c>
      <c r="M597">
        <v>7.6441502782488904</v>
      </c>
      <c r="N597">
        <f>(Table2[[#This Row],[1W Return vs Nifty]]-AVERAGE(Table2[1W Return vs Nifty]))/_xlfn.STDEV.P(Table2[1W Return vs Nifty])</f>
        <v>0.96356072188041275</v>
      </c>
      <c r="O597">
        <v>584.08000000000004</v>
      </c>
      <c r="P597">
        <v>565.528374121458</v>
      </c>
      <c r="Q597">
        <v>554.05797705591499</v>
      </c>
      <c r="R597">
        <v>70.171511817751906</v>
      </c>
      <c r="S597" s="1">
        <f>(Table2[[#This Row],[Close Price]]-Table2[[#This Row],[20D EMA]])/Table2[[#This Row],[20D EMA]]</f>
        <v>4.403506368990534E-2</v>
      </c>
      <c r="T597" s="1">
        <f>(Table2[[#This Row],[Close Price]]-Table2[[#This Row],[50D EMA]])/Table2[[#This Row],[50D EMA]]</f>
        <v>7.8283651014535618E-2</v>
      </c>
      <c r="U597" s="1">
        <f>(Table2[[#This Row],[Close Price]]-Table2[[#This Row],[200D EMA]])/Table2[[#This Row],[200D EMA]]</f>
        <v>0.1006068412556391</v>
      </c>
      <c r="V597">
        <v>1.0020430235890301</v>
      </c>
      <c r="W597">
        <v>607.25</v>
      </c>
      <c r="X597">
        <v>623.70000000000005</v>
      </c>
      <c r="Y597">
        <v>593</v>
      </c>
      <c r="Z597">
        <v>623.70000000000005</v>
      </c>
      <c r="AA597">
        <v>593</v>
      </c>
      <c r="AB597">
        <v>623.70000000000005</v>
      </c>
      <c r="AC597" s="1">
        <f>(Table2[[#This Row],[Close Price]]/Table2[[#This Row],[Day Low]])-1</f>
        <v>4.1992589543020653E-3</v>
      </c>
      <c r="AD597" s="1">
        <f>(Table2[[#This Row],[Day High]]/Table2[[#This Row],[Close Price]])-1</f>
        <v>2.2794358806166093E-2</v>
      </c>
      <c r="AE597" s="1">
        <f>(Table2[[#This Row],[Close Price]]/Table2[[#This Row],[Current Week Low]])-1</f>
        <v>2.8330522765598554E-2</v>
      </c>
      <c r="AF597" s="1">
        <f>(Table2[[#This Row],[Current Week High]]/Table2[[#This Row],[Close Price]])-1</f>
        <v>2.2794358806166093E-2</v>
      </c>
      <c r="AG597" s="1">
        <f>(Table2[[#This Row],[Close Price]]/Table2[[#This Row],[Current Month Low]])-1</f>
        <v>2.8330522765598554E-2</v>
      </c>
      <c r="AH597" s="1">
        <f>(Table2[[#This Row],[Current Month High]]/Table2[[#This Row],[Close Price]])-1</f>
        <v>2.2794358806166093E-2</v>
      </c>
      <c r="AI597">
        <v>4.7966546408658397</v>
      </c>
      <c r="AJ597">
        <v>36.176864671728403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7.0000000000000007E-2</v>
      </c>
      <c r="AM597" t="s">
        <v>3176</v>
      </c>
      <c r="AN597">
        <v>7.3</v>
      </c>
      <c r="AO597" t="s">
        <v>3176</v>
      </c>
      <c r="AP597">
        <v>-9.8281994664341996E-2</v>
      </c>
      <c r="AQ597">
        <f>(Table2[[#This Row],[Sharpe Ratio]]-AVERAGE(Table2[Sharpe Ratio]))/_xlfn.STDEV.P(Table2[Sharpe Ratio])</f>
        <v>-1.8782356142137084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-0.71320454780911913</v>
      </c>
      <c r="AS597">
        <f>_xlfn.RANK.AVG(Table2[[#This Row],[1Y Return vs Nifty Z-Score]],Table2[1Y Return vs Nifty Z-Score])</f>
        <v>620</v>
      </c>
      <c r="AT597">
        <f>_xlfn.RANK.AVG(Table2[[#This Row],[6M Return vs Nifty Z-Score]],Table2[6M Return vs Nifty Z-Score])</f>
        <v>270</v>
      </c>
      <c r="AU597">
        <f>_xlfn.RANK.AVG(Table2[[#This Row],[Sharpe Ratio Z-Score]],Table2[Sharpe Ratio Z-Score])</f>
        <v>722</v>
      </c>
      <c r="AV597">
        <f>(Table2[[#This Row],[Rank 1Y]]+Table2[[#This Row],[Rank 6M]]+Table2[[#This Row],[Rank Sharpe]])/3</f>
        <v>537.33333333333337</v>
      </c>
    </row>
    <row r="598" spans="1:48" x14ac:dyDescent="0.3">
      <c r="A598" t="s">
        <v>1889</v>
      </c>
      <c r="B598" t="s">
        <v>1890</v>
      </c>
      <c r="C598" t="s">
        <v>3131</v>
      </c>
      <c r="D598" t="s">
        <v>182</v>
      </c>
      <c r="E598">
        <v>3837.5834556250002</v>
      </c>
      <c r="F598">
        <v>268.75</v>
      </c>
      <c r="G598">
        <v>-19.9937061244785</v>
      </c>
      <c r="H598">
        <f>(Table2[[#This Row],[1Y Return vs Nifty]]-AVERAGE(Table2[1Y Return vs Nifty]))/_xlfn.STDEV.P(Table2[1Y Return vs Nifty])</f>
        <v>-0.75876542754645171</v>
      </c>
      <c r="I598">
        <v>3.3721461613421599E-2</v>
      </c>
      <c r="J598">
        <f>(Table2[[#This Row],[1M Return vs Nifty]]-AVERAGE(Table2[1M Return vs Nifty]))/_xlfn.STDEV.P(Table2[1M Return vs Nifty])</f>
        <v>-0.16150671967200236</v>
      </c>
      <c r="K598">
        <v>7.1879630651084403</v>
      </c>
      <c r="L598">
        <f>(Table2[[#This Row],[6M Return vs Nifty]]-AVERAGE(Table2[6M Return vs Nifty]))/_xlfn.STDEV.P(Table2[6M Return vs Nifty])</f>
        <v>-0.18487515628336551</v>
      </c>
      <c r="M598">
        <v>5.0201807689956501</v>
      </c>
      <c r="N598">
        <f>(Table2[[#This Row],[1W Return vs Nifty]]-AVERAGE(Table2[1W Return vs Nifty]))/_xlfn.STDEV.P(Table2[1W Return vs Nifty])</f>
        <v>0.4730895795423673</v>
      </c>
      <c r="O598">
        <v>272.10000000000002</v>
      </c>
      <c r="P598">
        <v>268.22465439349901</v>
      </c>
      <c r="Q598">
        <v>245.098518151429</v>
      </c>
      <c r="R598">
        <v>43.4062711743953</v>
      </c>
      <c r="S598" s="1">
        <f>(Table2[[#This Row],[Close Price]]-Table2[[#This Row],[20D EMA]])/Table2[[#This Row],[20D EMA]]</f>
        <v>-1.2311650128629262E-2</v>
      </c>
      <c r="T598" s="1">
        <f>(Table2[[#This Row],[Close Price]]-Table2[[#This Row],[50D EMA]])/Table2[[#This Row],[50D EMA]]</f>
        <v>1.9586029766312349E-3</v>
      </c>
      <c r="U598" s="1">
        <f>(Table2[[#This Row],[Close Price]]-Table2[[#This Row],[200D EMA]])/Table2[[#This Row],[200D EMA]]</f>
        <v>9.6497857379775842E-2</v>
      </c>
      <c r="V598">
        <v>0.65933381106792399</v>
      </c>
      <c r="W598">
        <v>268</v>
      </c>
      <c r="X598">
        <v>276.39999999999998</v>
      </c>
      <c r="Y598">
        <v>262.25</v>
      </c>
      <c r="Z598">
        <v>288.95</v>
      </c>
      <c r="AA598">
        <v>262.25</v>
      </c>
      <c r="AB598">
        <v>288.95</v>
      </c>
      <c r="AC598" s="1">
        <f>(Table2[[#This Row],[Close Price]]/Table2[[#This Row],[Day Low]])-1</f>
        <v>2.7985074626866169E-3</v>
      </c>
      <c r="AD598" s="1">
        <f>(Table2[[#This Row],[Day High]]/Table2[[#This Row],[Close Price]])-1</f>
        <v>2.8465116279069669E-2</v>
      </c>
      <c r="AE598" s="1">
        <f>(Table2[[#This Row],[Close Price]]/Table2[[#This Row],[Current Week Low]])-1</f>
        <v>2.4785510009532885E-2</v>
      </c>
      <c r="AF598" s="1">
        <f>(Table2[[#This Row],[Current Week High]]/Table2[[#This Row],[Close Price]])-1</f>
        <v>7.5162790697674398E-2</v>
      </c>
      <c r="AG598" s="1">
        <f>(Table2[[#This Row],[Close Price]]/Table2[[#This Row],[Current Month Low]])-1</f>
        <v>2.4785510009532885E-2</v>
      </c>
      <c r="AH598" s="1">
        <f>(Table2[[#This Row],[Current Month High]]/Table2[[#This Row],[Close Price]])-1</f>
        <v>7.5162790697674398E-2</v>
      </c>
      <c r="AI598">
        <v>7.5162790697674398</v>
      </c>
      <c r="AJ598">
        <v>34.543178973717097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-7.0000000000000007E-2</v>
      </c>
      <c r="AM598" t="s">
        <v>3174</v>
      </c>
      <c r="AN598">
        <v>-3.85</v>
      </c>
      <c r="AO598" t="s">
        <v>3174</v>
      </c>
      <c r="AP598">
        <v>-3.1968030047516999E-2</v>
      </c>
      <c r="AQ598">
        <f>(Table2[[#This Row],[Sharpe Ratio]]-AVERAGE(Table2[Sharpe Ratio]))/_xlfn.STDEV.P(Table2[Sharpe Ratio])</f>
        <v>-1.106643621785699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-1.7387013457451514</v>
      </c>
      <c r="AS598">
        <f>_xlfn.RANK.AVG(Table2[[#This Row],[1Y Return vs Nifty Z-Score]],Table2[1Y Return vs Nifty Z-Score])</f>
        <v>584</v>
      </c>
      <c r="AT598">
        <f>_xlfn.RANK.AVG(Table2[[#This Row],[6M Return vs Nifty Z-Score]],Table2[6M Return vs Nifty Z-Score])</f>
        <v>385</v>
      </c>
      <c r="AU598">
        <f>_xlfn.RANK.AVG(Table2[[#This Row],[Sharpe Ratio Z-Score]],Table2[Sharpe Ratio Z-Score])</f>
        <v>643</v>
      </c>
      <c r="AV598">
        <f>(Table2[[#This Row],[Rank 1Y]]+Table2[[#This Row],[Rank 6M]]+Table2[[#This Row],[Rank Sharpe]])/3</f>
        <v>537.33333333333337</v>
      </c>
    </row>
    <row r="599" spans="1:48" x14ac:dyDescent="0.3">
      <c r="A599" t="s">
        <v>2175</v>
      </c>
      <c r="B599" t="s">
        <v>2176</v>
      </c>
      <c r="C599" t="s">
        <v>3133</v>
      </c>
      <c r="D599" t="s">
        <v>267</v>
      </c>
      <c r="E599">
        <v>2735.0893381800001</v>
      </c>
      <c r="F599">
        <v>465.9</v>
      </c>
      <c r="G599">
        <v>-21.638964135077799</v>
      </c>
      <c r="H599">
        <f>(Table2[[#This Row],[1Y Return vs Nifty]]-AVERAGE(Table2[1Y Return vs Nifty]))/_xlfn.STDEV.P(Table2[1Y Return vs Nifty])</f>
        <v>-0.78662509733141828</v>
      </c>
      <c r="I599">
        <v>10.8862852304122</v>
      </c>
      <c r="J599">
        <f>(Table2[[#This Row],[1M Return vs Nifty]]-AVERAGE(Table2[1M Return vs Nifty]))/_xlfn.STDEV.P(Table2[1M Return vs Nifty])</f>
        <v>0.7757441564065688</v>
      </c>
      <c r="K599">
        <v>7.2336099274400203</v>
      </c>
      <c r="L599">
        <f>(Table2[[#This Row],[6M Return vs Nifty]]-AVERAGE(Table2[6M Return vs Nifty]))/_xlfn.STDEV.P(Table2[6M Return vs Nifty])</f>
        <v>-0.18339064100953822</v>
      </c>
      <c r="M599">
        <v>7.8289835321485404</v>
      </c>
      <c r="N599">
        <f>(Table2[[#This Row],[1W Return vs Nifty]]-AVERAGE(Table2[1W Return vs Nifty]))/_xlfn.STDEV.P(Table2[1W Return vs Nifty])</f>
        <v>0.99810966647086241</v>
      </c>
      <c r="O599">
        <v>440.68</v>
      </c>
      <c r="P599">
        <v>425.111298710151</v>
      </c>
      <c r="Q599">
        <v>412.40640268361199</v>
      </c>
      <c r="R599">
        <v>67.533049049714506</v>
      </c>
      <c r="S599" s="1">
        <f>(Table2[[#This Row],[Close Price]]-Table2[[#This Row],[20D EMA]])/Table2[[#This Row],[20D EMA]]</f>
        <v>5.7229735862757487E-2</v>
      </c>
      <c r="T599" s="1">
        <f>(Table2[[#This Row],[Close Price]]-Table2[[#This Row],[50D EMA]])/Table2[[#This Row],[50D EMA]]</f>
        <v>9.5948287927438716E-2</v>
      </c>
      <c r="U599" s="1">
        <f>(Table2[[#This Row],[Close Price]]-Table2[[#This Row],[200D EMA]])/Table2[[#This Row],[200D EMA]]</f>
        <v>0.12971087977367549</v>
      </c>
      <c r="V599">
        <v>1.17848546685299</v>
      </c>
      <c r="W599">
        <v>460</v>
      </c>
      <c r="X599">
        <v>487.95</v>
      </c>
      <c r="Y599">
        <v>428.55</v>
      </c>
      <c r="Z599">
        <v>487.95</v>
      </c>
      <c r="AA599">
        <v>428.55</v>
      </c>
      <c r="AB599">
        <v>487.95</v>
      </c>
      <c r="AC599" s="1">
        <f>(Table2[[#This Row],[Close Price]]/Table2[[#This Row],[Day Low]])-1</f>
        <v>1.2826086956521765E-2</v>
      </c>
      <c r="AD599" s="1">
        <f>(Table2[[#This Row],[Day High]]/Table2[[#This Row],[Close Price]])-1</f>
        <v>4.7327752736638695E-2</v>
      </c>
      <c r="AE599" s="1">
        <f>(Table2[[#This Row],[Close Price]]/Table2[[#This Row],[Current Week Low]])-1</f>
        <v>8.7154357717885711E-2</v>
      </c>
      <c r="AF599" s="1">
        <f>(Table2[[#This Row],[Current Week High]]/Table2[[#This Row],[Close Price]])-1</f>
        <v>4.7327752736638695E-2</v>
      </c>
      <c r="AG599" s="1">
        <f>(Table2[[#This Row],[Close Price]]/Table2[[#This Row],[Current Month Low]])-1</f>
        <v>8.7154357717885711E-2</v>
      </c>
      <c r="AH599" s="1">
        <f>(Table2[[#This Row],[Current Month High]]/Table2[[#This Row],[Close Price]])-1</f>
        <v>4.7327752736638695E-2</v>
      </c>
      <c r="AI599">
        <v>15.024683408456699</v>
      </c>
      <c r="AJ599">
        <v>40.819102312226001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-0.02</v>
      </c>
      <c r="AM599" t="s">
        <v>3174</v>
      </c>
      <c r="AN599">
        <v>6.59</v>
      </c>
      <c r="AO599" t="s">
        <v>3176</v>
      </c>
      <c r="AP599">
        <v>-3.0592345099369998E-2</v>
      </c>
      <c r="AQ599">
        <f>(Table2[[#This Row],[Sharpe Ratio]]-AVERAGE(Table2[Sharpe Ratio]))/_xlfn.STDEV.P(Table2[Sharpe Ratio])</f>
        <v>-1.0906369255155042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-0.28679884097902963</v>
      </c>
      <c r="AS599">
        <f>_xlfn.RANK.AVG(Table2[[#This Row],[1Y Return vs Nifty Z-Score]],Table2[1Y Return vs Nifty Z-Score])</f>
        <v>597</v>
      </c>
      <c r="AT599">
        <f>_xlfn.RANK.AVG(Table2[[#This Row],[6M Return vs Nifty Z-Score]],Table2[6M Return vs Nifty Z-Score])</f>
        <v>384</v>
      </c>
      <c r="AU599">
        <f>_xlfn.RANK.AVG(Table2[[#This Row],[Sharpe Ratio Z-Score]],Table2[Sharpe Ratio Z-Score])</f>
        <v>639</v>
      </c>
      <c r="AV599">
        <f>(Table2[[#This Row],[Rank 1Y]]+Table2[[#This Row],[Rank 6M]]+Table2[[#This Row],[Rank Sharpe]])/3</f>
        <v>540</v>
      </c>
    </row>
    <row r="600" spans="1:48" x14ac:dyDescent="0.3">
      <c r="A600" t="s">
        <v>35</v>
      </c>
      <c r="B600" t="s">
        <v>36</v>
      </c>
      <c r="C600" t="s">
        <v>3131</v>
      </c>
      <c r="D600" t="s">
        <v>37</v>
      </c>
      <c r="E600">
        <v>667037.21132549003</v>
      </c>
      <c r="F600">
        <v>2838.95</v>
      </c>
      <c r="G600">
        <v>-14.224743743378699</v>
      </c>
      <c r="H600">
        <f>(Table2[[#This Row],[1Y Return vs Nifty]]-AVERAGE(Table2[1Y Return vs Nifty]))/_xlfn.STDEV.P(Table2[1Y Return vs Nifty])</f>
        <v>-0.66107777861606265</v>
      </c>
      <c r="I600">
        <v>0.56905767413907704</v>
      </c>
      <c r="J600">
        <f>(Table2[[#This Row],[1M Return vs Nifty]]-AVERAGE(Table2[1M Return vs Nifty]))/_xlfn.STDEV.P(Table2[1M Return vs Nifty])</f>
        <v>-0.115273926677155</v>
      </c>
      <c r="K600">
        <v>7.6686292380259502</v>
      </c>
      <c r="L600">
        <f>(Table2[[#This Row],[6M Return vs Nifty]]-AVERAGE(Table2[6M Return vs Nifty]))/_xlfn.STDEV.P(Table2[6M Return vs Nifty])</f>
        <v>-0.16924305718913074</v>
      </c>
      <c r="M600">
        <v>2.5996533259357499</v>
      </c>
      <c r="N600">
        <f>(Table2[[#This Row],[1W Return vs Nifty]]-AVERAGE(Table2[1W Return vs Nifty]))/_xlfn.STDEV.P(Table2[1W Return vs Nifty])</f>
        <v>2.0645732206639508E-2</v>
      </c>
      <c r="O600">
        <v>2782</v>
      </c>
      <c r="P600">
        <v>2699.8140676654398</v>
      </c>
      <c r="Q600">
        <v>2542.0415010900701</v>
      </c>
      <c r="R600">
        <v>72.062001327125998</v>
      </c>
      <c r="S600" s="1">
        <f>(Table2[[#This Row],[Close Price]]-Table2[[#This Row],[20D EMA]])/Table2[[#This Row],[20D EMA]]</f>
        <v>2.0470884255930921E-2</v>
      </c>
      <c r="T600" s="1">
        <f>(Table2[[#This Row],[Close Price]]-Table2[[#This Row],[50D EMA]])/Table2[[#This Row],[50D EMA]]</f>
        <v>5.1535375713807015E-2</v>
      </c>
      <c r="U600" s="1">
        <f>(Table2[[#This Row],[Close Price]]-Table2[[#This Row],[200D EMA]])/Table2[[#This Row],[200D EMA]]</f>
        <v>0.11679923352258817</v>
      </c>
      <c r="V600">
        <v>0.93353848128569195</v>
      </c>
      <c r="W600">
        <v>2828.1</v>
      </c>
      <c r="X600">
        <v>2866.45</v>
      </c>
      <c r="Y600">
        <v>2771.65</v>
      </c>
      <c r="Z600">
        <v>2866.45</v>
      </c>
      <c r="AA600">
        <v>2771.65</v>
      </c>
      <c r="AB600">
        <v>2866.45</v>
      </c>
      <c r="AC600" s="1">
        <f>(Table2[[#This Row],[Close Price]]/Table2[[#This Row],[Day Low]])-1</f>
        <v>3.8364980021923234E-3</v>
      </c>
      <c r="AD600" s="1">
        <f>(Table2[[#This Row],[Day High]]/Table2[[#This Row],[Close Price]])-1</f>
        <v>9.6866799344828003E-3</v>
      </c>
      <c r="AE600" s="1">
        <f>(Table2[[#This Row],[Close Price]]/Table2[[#This Row],[Current Week Low]])-1</f>
        <v>2.4281565132682648E-2</v>
      </c>
      <c r="AF600" s="1">
        <f>(Table2[[#This Row],[Current Week High]]/Table2[[#This Row],[Close Price]])-1</f>
        <v>9.6866799344828003E-3</v>
      </c>
      <c r="AG600" s="1">
        <f>(Table2[[#This Row],[Close Price]]/Table2[[#This Row],[Current Month Low]])-1</f>
        <v>2.4281565132682648E-2</v>
      </c>
      <c r="AH600" s="1">
        <f>(Table2[[#This Row],[Current Month High]]/Table2[[#This Row],[Close Price]])-1</f>
        <v>9.6866799344828003E-3</v>
      </c>
      <c r="AI600">
        <v>0.96866799344828003</v>
      </c>
      <c r="AJ600">
        <v>30.7037130821113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0.04</v>
      </c>
      <c r="AM600" t="s">
        <v>3176</v>
      </c>
      <c r="AN600">
        <v>1.71</v>
      </c>
      <c r="AO600" t="s">
        <v>3176</v>
      </c>
      <c r="AP600">
        <v>-6.9065015528783996E-2</v>
      </c>
      <c r="AQ600">
        <f>(Table2[[#This Row],[Sharpe Ratio]]-AVERAGE(Table2[Sharpe Ratio]))/_xlfn.STDEV.P(Table2[Sharpe Ratio])</f>
        <v>-1.5382832787713319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-2.4632323090470409</v>
      </c>
      <c r="AS600">
        <f>_xlfn.RANK.AVG(Table2[[#This Row],[1Y Return vs Nifty Z-Score]],Table2[1Y Return vs Nifty Z-Score])</f>
        <v>552</v>
      </c>
      <c r="AT600">
        <f>_xlfn.RANK.AVG(Table2[[#This Row],[6M Return vs Nifty Z-Score]],Table2[6M Return vs Nifty Z-Score])</f>
        <v>382</v>
      </c>
      <c r="AU600">
        <f>_xlfn.RANK.AVG(Table2[[#This Row],[Sharpe Ratio Z-Score]],Table2[Sharpe Ratio Z-Score])</f>
        <v>692</v>
      </c>
      <c r="AV600">
        <f>(Table2[[#This Row],[Rank 1Y]]+Table2[[#This Row],[Rank 6M]]+Table2[[#This Row],[Rank Sharpe]])/3</f>
        <v>542</v>
      </c>
    </row>
    <row r="601" spans="1:48" x14ac:dyDescent="0.3">
      <c r="A601" t="s">
        <v>1914</v>
      </c>
      <c r="B601" t="s">
        <v>1915</v>
      </c>
      <c r="C601" t="s">
        <v>3140</v>
      </c>
      <c r="D601" t="s">
        <v>532</v>
      </c>
      <c r="E601">
        <v>3762.0765719249998</v>
      </c>
      <c r="F601">
        <v>337.75</v>
      </c>
      <c r="G601">
        <v>-27.503734974338801</v>
      </c>
      <c r="H601">
        <f>(Table2[[#This Row],[1Y Return vs Nifty]]-AVERAGE(Table2[1Y Return vs Nifty]))/_xlfn.STDEV.P(Table2[1Y Return vs Nifty])</f>
        <v>-0.88593510092580685</v>
      </c>
      <c r="I601">
        <v>-11.5335984930568</v>
      </c>
      <c r="J601">
        <f>(Table2[[#This Row],[1M Return vs Nifty]]-AVERAGE(Table2[1M Return vs Nifty]))/_xlfn.STDEV.P(Table2[1M Return vs Nifty])</f>
        <v>-1.1604854856448097</v>
      </c>
      <c r="K601">
        <v>-0.34981413550573798</v>
      </c>
      <c r="L601">
        <f>(Table2[[#This Row],[6M Return vs Nifty]]-AVERAGE(Table2[6M Return vs Nifty]))/_xlfn.STDEV.P(Table2[6M Return vs Nifty])</f>
        <v>-0.43001676763300828</v>
      </c>
      <c r="M601">
        <v>0.60888642999945897</v>
      </c>
      <c r="N601">
        <f>(Table2[[#This Row],[1W Return vs Nifty]]-AVERAGE(Table2[1W Return vs Nifty]))/_xlfn.STDEV.P(Table2[1W Return vs Nifty])</f>
        <v>-0.35146747647790683</v>
      </c>
      <c r="O601">
        <v>344.38</v>
      </c>
      <c r="P601">
        <v>353.428901997004</v>
      </c>
      <c r="Q601">
        <v>333.04465639913201</v>
      </c>
      <c r="R601">
        <v>44.675190460634497</v>
      </c>
      <c r="S601" s="1">
        <f>(Table2[[#This Row],[Close Price]]-Table2[[#This Row],[20D EMA]])/Table2[[#This Row],[20D EMA]]</f>
        <v>-1.9251989081828201E-2</v>
      </c>
      <c r="T601" s="1">
        <f>(Table2[[#This Row],[Close Price]]-Table2[[#This Row],[50D EMA]])/Table2[[#This Row],[50D EMA]]</f>
        <v>-4.4362251950568872E-2</v>
      </c>
      <c r="U601" s="1">
        <f>(Table2[[#This Row],[Close Price]]-Table2[[#This Row],[200D EMA]])/Table2[[#This Row],[200D EMA]]</f>
        <v>1.4128266316421386E-2</v>
      </c>
      <c r="V601">
        <v>0.216323214792908</v>
      </c>
      <c r="W601">
        <v>332</v>
      </c>
      <c r="X601">
        <v>340</v>
      </c>
      <c r="Y601">
        <v>330</v>
      </c>
      <c r="Z601">
        <v>348</v>
      </c>
      <c r="AA601">
        <v>330</v>
      </c>
      <c r="AB601">
        <v>348</v>
      </c>
      <c r="AC601" s="1">
        <f>(Table2[[#This Row],[Close Price]]/Table2[[#This Row],[Day Low]])-1</f>
        <v>1.7319277108433839E-2</v>
      </c>
      <c r="AD601" s="1">
        <f>(Table2[[#This Row],[Day High]]/Table2[[#This Row],[Close Price]])-1</f>
        <v>6.6617320503330468E-3</v>
      </c>
      <c r="AE601" s="1">
        <f>(Table2[[#This Row],[Close Price]]/Table2[[#This Row],[Current Week Low]])-1</f>
        <v>2.3484848484848442E-2</v>
      </c>
      <c r="AF601" s="1">
        <f>(Table2[[#This Row],[Current Week High]]/Table2[[#This Row],[Close Price]])-1</f>
        <v>3.0347890451517312E-2</v>
      </c>
      <c r="AG601" s="1">
        <f>(Table2[[#This Row],[Close Price]]/Table2[[#This Row],[Current Month Low]])-1</f>
        <v>2.3484848484848442E-2</v>
      </c>
      <c r="AH601" s="1">
        <f>(Table2[[#This Row],[Current Month High]]/Table2[[#This Row],[Close Price]])-1</f>
        <v>3.0347890451517312E-2</v>
      </c>
      <c r="AI601">
        <v>33.797187268689797</v>
      </c>
      <c r="AJ601">
        <v>43.5401614959626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-0.12</v>
      </c>
      <c r="AM601" t="s">
        <v>3174</v>
      </c>
      <c r="AN601">
        <v>-2.19</v>
      </c>
      <c r="AO601" t="s">
        <v>3174</v>
      </c>
      <c r="AQ601">
        <f>(Table2[[#This Row],[Sharpe Ratio]]-AVERAGE(Table2[Sharpe Ratio]))/_xlfn.STDEV.P(Table2[Sharpe Ratio])</f>
        <v>-0.73468160532523463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631</v>
      </c>
      <c r="AT601">
        <f>_xlfn.RANK.AVG(Table2[[#This Row],[6M Return vs Nifty Z-Score]],Table2[6M Return vs Nifty Z-Score])</f>
        <v>462</v>
      </c>
      <c r="AU601">
        <f>_xlfn.RANK.AVG(Table2[[#This Row],[Sharpe Ratio Z-Score]],Table2[Sharpe Ratio Z-Score])</f>
        <v>544</v>
      </c>
      <c r="AV601">
        <f>(Table2[[#This Row],[Rank 1Y]]+Table2[[#This Row],[Rank 6M]]+Table2[[#This Row],[Rank Sharpe]])/3</f>
        <v>545.66666666666663</v>
      </c>
    </row>
    <row r="602" spans="1:48" x14ac:dyDescent="0.3">
      <c r="A602" t="s">
        <v>1661</v>
      </c>
      <c r="B602" t="s">
        <v>1662</v>
      </c>
      <c r="C602" t="s">
        <v>3138</v>
      </c>
      <c r="D602" t="s">
        <v>78</v>
      </c>
      <c r="E602">
        <v>5232.0436222079998</v>
      </c>
      <c r="F602">
        <v>230.88</v>
      </c>
      <c r="G602">
        <v>-5.1134402986300502</v>
      </c>
      <c r="H602">
        <f>(Table2[[#This Row],[1Y Return vs Nifty]]-AVERAGE(Table2[1Y Return vs Nifty]))/_xlfn.STDEV.P(Table2[1Y Return vs Nifty])</f>
        <v>-0.50679322042153163</v>
      </c>
      <c r="I602">
        <v>1.7164052225919999</v>
      </c>
      <c r="J602">
        <f>(Table2[[#This Row],[1M Return vs Nifty]]-AVERAGE(Table2[1M Return vs Nifty]))/_xlfn.STDEV.P(Table2[1M Return vs Nifty])</f>
        <v>-1.6186511218169056E-2</v>
      </c>
      <c r="K602">
        <v>0.71275040708434401</v>
      </c>
      <c r="L602">
        <f>(Table2[[#This Row],[6M Return vs Nifty]]-AVERAGE(Table2[6M Return vs Nifty]))/_xlfn.STDEV.P(Table2[6M Return vs Nifty])</f>
        <v>-0.39546032251649499</v>
      </c>
      <c r="M602">
        <v>2.6306015145707602</v>
      </c>
      <c r="N602">
        <f>(Table2[[#This Row],[1W Return vs Nifty]]-AVERAGE(Table2[1W Return vs Nifty]))/_xlfn.STDEV.P(Table2[1W Return vs Nifty])</f>
        <v>2.6430553020897623E-2</v>
      </c>
      <c r="O602">
        <v>228.63</v>
      </c>
      <c r="P602">
        <v>225.29847979747501</v>
      </c>
      <c r="Q602">
        <v>212.69599964676999</v>
      </c>
      <c r="R602">
        <v>55.413190446834001</v>
      </c>
      <c r="S602" s="1">
        <f>(Table2[[#This Row],[Close Price]]-Table2[[#This Row],[20D EMA]])/Table2[[#This Row],[20D EMA]]</f>
        <v>9.841228185277523E-3</v>
      </c>
      <c r="T602" s="1">
        <f>(Table2[[#This Row],[Close Price]]-Table2[[#This Row],[50D EMA]])/Table2[[#This Row],[50D EMA]]</f>
        <v>2.4773891983391617E-2</v>
      </c>
      <c r="U602" s="1">
        <f>(Table2[[#This Row],[Close Price]]-Table2[[#This Row],[200D EMA]])/Table2[[#This Row],[200D EMA]]</f>
        <v>8.5492911871538096E-2</v>
      </c>
      <c r="V602">
        <v>0.60017011176150004</v>
      </c>
      <c r="W602">
        <v>229.45</v>
      </c>
      <c r="X602">
        <v>233</v>
      </c>
      <c r="Y602">
        <v>224</v>
      </c>
      <c r="Z602">
        <v>239.89</v>
      </c>
      <c r="AA602">
        <v>224</v>
      </c>
      <c r="AB602">
        <v>239.89</v>
      </c>
      <c r="AC602" s="1">
        <f>(Table2[[#This Row],[Close Price]]/Table2[[#This Row],[Day Low]])-1</f>
        <v>6.232294617563694E-3</v>
      </c>
      <c r="AD602" s="1">
        <f>(Table2[[#This Row],[Day High]]/Table2[[#This Row],[Close Price]])-1</f>
        <v>9.1822591822592337E-3</v>
      </c>
      <c r="AE602" s="1">
        <f>(Table2[[#This Row],[Close Price]]/Table2[[#This Row],[Current Week Low]])-1</f>
        <v>3.0714285714285694E-2</v>
      </c>
      <c r="AF602" s="1">
        <f>(Table2[[#This Row],[Current Week High]]/Table2[[#This Row],[Close Price]])-1</f>
        <v>3.902460152460141E-2</v>
      </c>
      <c r="AG602" s="1">
        <f>(Table2[[#This Row],[Close Price]]/Table2[[#This Row],[Current Month Low]])-1</f>
        <v>3.0714285714285694E-2</v>
      </c>
      <c r="AH602" s="1">
        <f>(Table2[[#This Row],[Current Month High]]/Table2[[#This Row],[Close Price]])-1</f>
        <v>3.902460152460141E-2</v>
      </c>
      <c r="AI602">
        <v>6.9819819819819804</v>
      </c>
      <c r="AJ602">
        <v>31.070110701107001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0.04</v>
      </c>
      <c r="AM602" t="s">
        <v>3176</v>
      </c>
      <c r="AN602">
        <v>2.78</v>
      </c>
      <c r="AO602" t="s">
        <v>3176</v>
      </c>
      <c r="AP602">
        <v>-8.2364731415719997E-2</v>
      </c>
      <c r="AQ602">
        <f>(Table2[[#This Row],[Sharpe Ratio]]-AVERAGE(Table2[Sharpe Ratio]))/_xlfn.STDEV.P(Table2[Sharpe Ratio])</f>
        <v>-1.6930312920928541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-2.5850407932281523</v>
      </c>
      <c r="AS602">
        <f>_xlfn.RANK.AVG(Table2[[#This Row],[1Y Return vs Nifty Z-Score]],Table2[1Y Return vs Nifty Z-Score])</f>
        <v>483</v>
      </c>
      <c r="AT602">
        <f>_xlfn.RANK.AVG(Table2[[#This Row],[6M Return vs Nifty Z-Score]],Table2[6M Return vs Nifty Z-Score])</f>
        <v>452</v>
      </c>
      <c r="AU602">
        <f>_xlfn.RANK.AVG(Table2[[#This Row],[Sharpe Ratio Z-Score]],Table2[Sharpe Ratio Z-Score])</f>
        <v>704</v>
      </c>
      <c r="AV602">
        <f>(Table2[[#This Row],[Rank 1Y]]+Table2[[#This Row],[Rank 6M]]+Table2[[#This Row],[Rank Sharpe]])/3</f>
        <v>546.33333333333337</v>
      </c>
    </row>
    <row r="603" spans="1:48" x14ac:dyDescent="0.3">
      <c r="A603" t="s">
        <v>1506</v>
      </c>
      <c r="B603" t="s">
        <v>1507</v>
      </c>
      <c r="C603" t="s">
        <v>3136</v>
      </c>
      <c r="D603" t="s">
        <v>1508</v>
      </c>
      <c r="E603">
        <v>6910.4523746699997</v>
      </c>
      <c r="F603">
        <v>507.45</v>
      </c>
      <c r="G603">
        <v>-3.12275461509762</v>
      </c>
      <c r="H603">
        <f>(Table2[[#This Row],[1Y Return vs Nifty]]-AVERAGE(Table2[1Y Return vs Nifty]))/_xlfn.STDEV.P(Table2[1Y Return vs Nifty])</f>
        <v>-0.47308431553756625</v>
      </c>
      <c r="I603">
        <v>8.35200378776997</v>
      </c>
      <c r="J603">
        <f>(Table2[[#This Row],[1M Return vs Nifty]]-AVERAGE(Table2[1M Return vs Nifty]))/_xlfn.STDEV.P(Table2[1M Return vs Nifty])</f>
        <v>0.55687813055791335</v>
      </c>
      <c r="K603">
        <v>-16.224899217655501</v>
      </c>
      <c r="L603">
        <f>(Table2[[#This Row],[6M Return vs Nifty]]-AVERAGE(Table2[6M Return vs Nifty]))/_xlfn.STDEV.P(Table2[6M Return vs Nifty])</f>
        <v>-0.9463021172495738</v>
      </c>
      <c r="M603">
        <v>10.149343119004101</v>
      </c>
      <c r="N603">
        <f>(Table2[[#This Row],[1W Return vs Nifty]]-AVERAGE(Table2[1W Return vs Nifty]))/_xlfn.STDEV.P(Table2[1W Return vs Nifty])</f>
        <v>1.4318301853971538</v>
      </c>
      <c r="O603">
        <v>487.42</v>
      </c>
      <c r="P603">
        <v>476.071702002986</v>
      </c>
      <c r="Q603">
        <v>453.80693650361701</v>
      </c>
      <c r="R603">
        <v>65.454308567743496</v>
      </c>
      <c r="S603" s="1">
        <f>(Table2[[#This Row],[Close Price]]-Table2[[#This Row],[20D EMA]])/Table2[[#This Row],[20D EMA]]</f>
        <v>4.1093923105330048E-2</v>
      </c>
      <c r="T603" s="1">
        <f>(Table2[[#This Row],[Close Price]]-Table2[[#This Row],[50D EMA]])/Table2[[#This Row],[50D EMA]]</f>
        <v>6.5910865663712931E-2</v>
      </c>
      <c r="U603" s="1">
        <f>(Table2[[#This Row],[Close Price]]-Table2[[#This Row],[200D EMA]])/Table2[[#This Row],[200D EMA]]</f>
        <v>0.1182067949636892</v>
      </c>
      <c r="V603">
        <v>1.2538816096965899</v>
      </c>
      <c r="W603">
        <v>505</v>
      </c>
      <c r="X603">
        <v>519.95000000000005</v>
      </c>
      <c r="Y603">
        <v>487.25</v>
      </c>
      <c r="Z603">
        <v>532.79999999999995</v>
      </c>
      <c r="AA603">
        <v>487.25</v>
      </c>
      <c r="AB603">
        <v>532.79999999999995</v>
      </c>
      <c r="AC603" s="1">
        <f>(Table2[[#This Row],[Close Price]]/Table2[[#This Row],[Day Low]])-1</f>
        <v>4.8514851485148558E-3</v>
      </c>
      <c r="AD603" s="1">
        <f>(Table2[[#This Row],[Day High]]/Table2[[#This Row],[Close Price]])-1</f>
        <v>2.4632968765395669E-2</v>
      </c>
      <c r="AE603" s="1">
        <f>(Table2[[#This Row],[Close Price]]/Table2[[#This Row],[Current Week Low]])-1</f>
        <v>4.1457157516675114E-2</v>
      </c>
      <c r="AF603" s="1">
        <f>(Table2[[#This Row],[Current Week High]]/Table2[[#This Row],[Close Price]])-1</f>
        <v>4.9955660656222145E-2</v>
      </c>
      <c r="AG603" s="1">
        <f>(Table2[[#This Row],[Close Price]]/Table2[[#This Row],[Current Month Low]])-1</f>
        <v>4.1457157516675114E-2</v>
      </c>
      <c r="AH603" s="1">
        <f>(Table2[[#This Row],[Current Month High]]/Table2[[#This Row],[Close Price]])-1</f>
        <v>4.9955660656222145E-2</v>
      </c>
      <c r="AI603">
        <v>13.6860774460537</v>
      </c>
      <c r="AJ603">
        <v>48.247151621384702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-0.06</v>
      </c>
      <c r="AM603" t="s">
        <v>3174</v>
      </c>
      <c r="AN603">
        <v>7.69</v>
      </c>
      <c r="AO603" t="s">
        <v>3176</v>
      </c>
      <c r="AQ603">
        <f>(Table2[[#This Row],[Sharpe Ratio]]-AVERAGE(Table2[Sharpe Ratio]))/_xlfn.STDEV.P(Table2[Sharpe Ratio])</f>
        <v>-0.73468160532523463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-0.16535972215730754</v>
      </c>
      <c r="AS603">
        <f>_xlfn.RANK.AVG(Table2[[#This Row],[1Y Return vs Nifty Z-Score]],Table2[1Y Return vs Nifty Z-Score])</f>
        <v>464</v>
      </c>
      <c r="AT603">
        <f>_xlfn.RANK.AVG(Table2[[#This Row],[6M Return vs Nifty Z-Score]],Table2[6M Return vs Nifty Z-Score])</f>
        <v>633</v>
      </c>
      <c r="AU603">
        <f>_xlfn.RANK.AVG(Table2[[#This Row],[Sharpe Ratio Z-Score]],Table2[Sharpe Ratio Z-Score])</f>
        <v>544</v>
      </c>
      <c r="AV603">
        <f>(Table2[[#This Row],[Rank 1Y]]+Table2[[#This Row],[Rank 6M]]+Table2[[#This Row],[Rank Sharpe]])/3</f>
        <v>547</v>
      </c>
    </row>
    <row r="604" spans="1:48" x14ac:dyDescent="0.3">
      <c r="A604" t="s">
        <v>1294</v>
      </c>
      <c r="B604" t="s">
        <v>1295</v>
      </c>
      <c r="C604" t="s">
        <v>3143</v>
      </c>
      <c r="D604" t="s">
        <v>267</v>
      </c>
      <c r="E604">
        <v>8875.9439801699991</v>
      </c>
      <c r="F604">
        <v>719.3</v>
      </c>
      <c r="G604">
        <v>-14.2731168327894</v>
      </c>
      <c r="H604">
        <f>(Table2[[#This Row],[1Y Return vs Nifty]]-AVERAGE(Table2[1Y Return vs Nifty]))/_xlfn.STDEV.P(Table2[1Y Return vs Nifty])</f>
        <v>-0.66189689530704887</v>
      </c>
      <c r="I604">
        <v>-5.7706982840129104</v>
      </c>
      <c r="J604">
        <f>(Table2[[#This Row],[1M Return vs Nifty]]-AVERAGE(Table2[1M Return vs Nifty]))/_xlfn.STDEV.P(Table2[1M Return vs Nifty])</f>
        <v>-0.6627889611416774</v>
      </c>
      <c r="K604">
        <v>-7.9197233432742102</v>
      </c>
      <c r="L604">
        <f>(Table2[[#This Row],[6M Return vs Nifty]]-AVERAGE(Table2[6M Return vs Nifty]))/_xlfn.STDEV.P(Table2[6M Return vs Nifty])</f>
        <v>-0.67620336768423528</v>
      </c>
      <c r="M604">
        <v>-1.9500072294645701</v>
      </c>
      <c r="N604">
        <f>(Table2[[#This Row],[1W Return vs Nifty]]-AVERAGE(Table2[1W Return vs Nifty]))/_xlfn.STDEV.P(Table2[1W Return vs Nifty])</f>
        <v>-0.82977467168463936</v>
      </c>
      <c r="O604">
        <v>741.74</v>
      </c>
      <c r="P604">
        <v>726.80012427537099</v>
      </c>
      <c r="Q604">
        <v>670.95665594298396</v>
      </c>
      <c r="R604">
        <v>38.965967193555798</v>
      </c>
      <c r="S604" s="1">
        <f>(Table2[[#This Row],[Close Price]]-Table2[[#This Row],[20D EMA]])/Table2[[#This Row],[20D EMA]]</f>
        <v>-3.0253188448782664E-2</v>
      </c>
      <c r="T604" s="1">
        <f>(Table2[[#This Row],[Close Price]]-Table2[[#This Row],[50D EMA]])/Table2[[#This Row],[50D EMA]]</f>
        <v>-1.0319376710135756E-2</v>
      </c>
      <c r="U604" s="1">
        <f>(Table2[[#This Row],[Close Price]]-Table2[[#This Row],[200D EMA]])/Table2[[#This Row],[200D EMA]]</f>
        <v>7.2051366699794811E-2</v>
      </c>
      <c r="V604">
        <v>0.531533330473556</v>
      </c>
      <c r="W604">
        <v>710.4</v>
      </c>
      <c r="X604">
        <v>734.3</v>
      </c>
      <c r="Y604">
        <v>702.25</v>
      </c>
      <c r="Z604">
        <v>753.85</v>
      </c>
      <c r="AA604">
        <v>702.25</v>
      </c>
      <c r="AB604">
        <v>753.85</v>
      </c>
      <c r="AC604" s="1">
        <f>(Table2[[#This Row],[Close Price]]/Table2[[#This Row],[Day Low]])-1</f>
        <v>1.2528153153153143E-2</v>
      </c>
      <c r="AD604" s="1">
        <f>(Table2[[#This Row],[Day High]]/Table2[[#This Row],[Close Price]])-1</f>
        <v>2.0853607674127694E-2</v>
      </c>
      <c r="AE604" s="1">
        <f>(Table2[[#This Row],[Close Price]]/Table2[[#This Row],[Current Week Low]])-1</f>
        <v>2.4279102883588477E-2</v>
      </c>
      <c r="AF604" s="1">
        <f>(Table2[[#This Row],[Current Week High]]/Table2[[#This Row],[Close Price]])-1</f>
        <v>4.803280967607404E-2</v>
      </c>
      <c r="AG604" s="1">
        <f>(Table2[[#This Row],[Close Price]]/Table2[[#This Row],[Current Month Low]])-1</f>
        <v>2.4279102883588477E-2</v>
      </c>
      <c r="AH604" s="1">
        <f>(Table2[[#This Row],[Current Month High]]/Table2[[#This Row],[Close Price]])-1</f>
        <v>4.803280967607404E-2</v>
      </c>
      <c r="AI604">
        <v>16.4604476574447</v>
      </c>
      <c r="AJ604">
        <v>41.025389667679597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0.05</v>
      </c>
      <c r="AM604" t="s">
        <v>3176</v>
      </c>
      <c r="AN604">
        <v>-5.66</v>
      </c>
      <c r="AO604" t="s">
        <v>3174</v>
      </c>
      <c r="AQ604">
        <f>(Table2[[#This Row],[Sharpe Ratio]]-AVERAGE(Table2[Sharpe Ratio]))/_xlfn.STDEV.P(Table2[Sharpe Ratio])</f>
        <v>-0.73468160532523463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-3.5653455011428354</v>
      </c>
      <c r="AS604">
        <f>_xlfn.RANK.AVG(Table2[[#This Row],[1Y Return vs Nifty Z-Score]],Table2[1Y Return vs Nifty Z-Score])</f>
        <v>553</v>
      </c>
      <c r="AT604">
        <f>_xlfn.RANK.AVG(Table2[[#This Row],[6M Return vs Nifty Z-Score]],Table2[6M Return vs Nifty Z-Score])</f>
        <v>546</v>
      </c>
      <c r="AU604">
        <f>_xlfn.RANK.AVG(Table2[[#This Row],[Sharpe Ratio Z-Score]],Table2[Sharpe Ratio Z-Score])</f>
        <v>544</v>
      </c>
      <c r="AV604">
        <f>(Table2[[#This Row],[Rank 1Y]]+Table2[[#This Row],[Rank 6M]]+Table2[[#This Row],[Rank Sharpe]])/3</f>
        <v>547.66666666666663</v>
      </c>
    </row>
    <row r="605" spans="1:48" x14ac:dyDescent="0.3">
      <c r="A605" t="s">
        <v>632</v>
      </c>
      <c r="B605" t="s">
        <v>633</v>
      </c>
      <c r="C605" t="s">
        <v>3129</v>
      </c>
      <c r="D605" t="s">
        <v>51</v>
      </c>
      <c r="E605">
        <v>29947.251275609899</v>
      </c>
      <c r="F605">
        <v>385.3</v>
      </c>
      <c r="G605">
        <v>-29.976965389720998</v>
      </c>
      <c r="H605">
        <f>(Table2[[#This Row],[1Y Return vs Nifty]]-AVERAGE(Table2[1Y Return vs Nifty]))/_xlfn.STDEV.P(Table2[1Y Return vs Nifty])</f>
        <v>-0.92781508706219695</v>
      </c>
      <c r="I605">
        <v>7.2883310270208899</v>
      </c>
      <c r="J605">
        <f>(Table2[[#This Row],[1M Return vs Nifty]]-AVERAGE(Table2[1M Return vs Nifty]))/_xlfn.STDEV.P(Table2[1M Return vs Nifty])</f>
        <v>0.4650170507143499</v>
      </c>
      <c r="K605">
        <v>-23.4884089825069</v>
      </c>
      <c r="L605">
        <f>(Table2[[#This Row],[6M Return vs Nifty]]-AVERAGE(Table2[6M Return vs Nifty]))/_xlfn.STDEV.P(Table2[6M Return vs Nifty])</f>
        <v>-1.1825240750522605</v>
      </c>
      <c r="M605">
        <v>0.50568031629288202</v>
      </c>
      <c r="N605">
        <f>(Table2[[#This Row],[1W Return vs Nifty]]-AVERAGE(Table2[1W Return vs Nifty]))/_xlfn.STDEV.P(Table2[1W Return vs Nifty])</f>
        <v>-0.37075871454581444</v>
      </c>
      <c r="O605">
        <v>386.82</v>
      </c>
      <c r="P605">
        <v>394.67941724869002</v>
      </c>
      <c r="Q605">
        <v>416.78873324559999</v>
      </c>
      <c r="R605">
        <v>46.060181125750901</v>
      </c>
      <c r="S605" s="1">
        <f>(Table2[[#This Row],[Close Price]]-Table2[[#This Row],[20D EMA]])/Table2[[#This Row],[20D EMA]]</f>
        <v>-3.9294762421797783E-3</v>
      </c>
      <c r="T605" s="1">
        <f>(Table2[[#This Row],[Close Price]]-Table2[[#This Row],[50D EMA]])/Table2[[#This Row],[50D EMA]]</f>
        <v>-2.3764647556424188E-2</v>
      </c>
      <c r="U605" s="1">
        <f>(Table2[[#This Row],[Close Price]]-Table2[[#This Row],[200D EMA]])/Table2[[#This Row],[200D EMA]]</f>
        <v>-7.555082643523546E-2</v>
      </c>
      <c r="V605">
        <v>0.51897459750378805</v>
      </c>
      <c r="W605">
        <v>381.85</v>
      </c>
      <c r="X605">
        <v>390.25</v>
      </c>
      <c r="Y605">
        <v>380.1</v>
      </c>
      <c r="Z605">
        <v>394.7</v>
      </c>
      <c r="AA605">
        <v>380.1</v>
      </c>
      <c r="AB605">
        <v>394.7</v>
      </c>
      <c r="AC605" s="1">
        <f>(Table2[[#This Row],[Close Price]]/Table2[[#This Row],[Day Low]])-1</f>
        <v>9.03496137226667E-3</v>
      </c>
      <c r="AD605" s="1">
        <f>(Table2[[#This Row],[Day High]]/Table2[[#This Row],[Close Price]])-1</f>
        <v>1.2847132104853332E-2</v>
      </c>
      <c r="AE605" s="1">
        <f>(Table2[[#This Row],[Close Price]]/Table2[[#This Row],[Current Week Low]])-1</f>
        <v>1.3680610365693235E-2</v>
      </c>
      <c r="AF605" s="1">
        <f>(Table2[[#This Row],[Current Week High]]/Table2[[#This Row],[Close Price]])-1</f>
        <v>2.4396574098105361E-2</v>
      </c>
      <c r="AG605" s="1">
        <f>(Table2[[#This Row],[Close Price]]/Table2[[#This Row],[Current Month Low]])-1</f>
        <v>1.3680610365693235E-2</v>
      </c>
      <c r="AH605" s="1">
        <f>(Table2[[#This Row],[Current Month High]]/Table2[[#This Row],[Close Price]])-1</f>
        <v>2.4396574098105361E-2</v>
      </c>
      <c r="AI605">
        <v>34.881910199844199</v>
      </c>
      <c r="AJ605">
        <v>14.570324115373101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-0.11</v>
      </c>
      <c r="AM605" t="s">
        <v>3174</v>
      </c>
      <c r="AN605">
        <v>-3.66</v>
      </c>
      <c r="AO605" t="s">
        <v>3174</v>
      </c>
      <c r="AP605">
        <v>7.8193761136258005E-2</v>
      </c>
      <c r="AQ605">
        <f>(Table2[[#This Row],[Sharpe Ratio]]-AVERAGE(Table2[Sharpe Ratio]))/_xlfn.STDEV.P(Table2[Sharpe Ratio])</f>
        <v>0.17513701733116824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655</v>
      </c>
      <c r="AT605">
        <f>_xlfn.RANK.AVG(Table2[[#This Row],[6M Return vs Nifty Z-Score]],Table2[6M Return vs Nifty Z-Score])</f>
        <v>691</v>
      </c>
      <c r="AU605">
        <f>_xlfn.RANK.AVG(Table2[[#This Row],[Sharpe Ratio Z-Score]],Table2[Sharpe Ratio Z-Score])</f>
        <v>298</v>
      </c>
      <c r="AV605">
        <f>(Table2[[#This Row],[Rank 1Y]]+Table2[[#This Row],[Rank 6M]]+Table2[[#This Row],[Rank Sharpe]])/3</f>
        <v>548</v>
      </c>
    </row>
    <row r="606" spans="1:48" x14ac:dyDescent="0.3">
      <c r="A606" t="s">
        <v>418</v>
      </c>
      <c r="B606" t="s">
        <v>419</v>
      </c>
      <c r="C606" t="s">
        <v>3130</v>
      </c>
      <c r="D606" t="s">
        <v>27</v>
      </c>
      <c r="E606">
        <v>55328.474999999999</v>
      </c>
      <c r="F606">
        <v>1941.35</v>
      </c>
      <c r="G606">
        <v>-21.333448042371099</v>
      </c>
      <c r="H606">
        <f>(Table2[[#This Row],[1Y Return vs Nifty]]-AVERAGE(Table2[1Y Return vs Nifty]))/_xlfn.STDEV.P(Table2[1Y Return vs Nifty])</f>
        <v>-0.78145169753517507</v>
      </c>
      <c r="I606">
        <v>1.3392122637697199</v>
      </c>
      <c r="J606">
        <f>(Table2[[#This Row],[1M Return vs Nifty]]-AVERAGE(Table2[1M Return vs Nifty]))/_xlfn.STDEV.P(Table2[1M Return vs Nifty])</f>
        <v>-4.8761710833511225E-2</v>
      </c>
      <c r="K606">
        <v>-13.1193153740073</v>
      </c>
      <c r="L606">
        <f>(Table2[[#This Row],[6M Return vs Nifty]]-AVERAGE(Table2[6M Return vs Nifty]))/_xlfn.STDEV.P(Table2[6M Return vs Nifty])</f>
        <v>-0.84530313474431951</v>
      </c>
      <c r="M606">
        <v>3.02487374029181</v>
      </c>
      <c r="N606">
        <f>(Table2[[#This Row],[1W Return vs Nifty]]-AVERAGE(Table2[1W Return vs Nifty]))/_xlfn.STDEV.P(Table2[1W Return vs Nifty])</f>
        <v>0.10012773138353839</v>
      </c>
      <c r="O606">
        <v>1927.69</v>
      </c>
      <c r="P606">
        <v>1894.8091692509599</v>
      </c>
      <c r="Q606">
        <v>1814.1376883584801</v>
      </c>
      <c r="R606">
        <v>50.933273043198497</v>
      </c>
      <c r="S606" s="1">
        <f>(Table2[[#This Row],[Close Price]]-Table2[[#This Row],[20D EMA]])/Table2[[#This Row],[20D EMA]]</f>
        <v>7.0862016195549354E-3</v>
      </c>
      <c r="T606" s="1">
        <f>(Table2[[#This Row],[Close Price]]-Table2[[#This Row],[50D EMA]])/Table2[[#This Row],[50D EMA]]</f>
        <v>2.4562278621143734E-2</v>
      </c>
      <c r="U606" s="1">
        <f>(Table2[[#This Row],[Close Price]]-Table2[[#This Row],[200D EMA]])/Table2[[#This Row],[200D EMA]]</f>
        <v>7.0122743415703848E-2</v>
      </c>
      <c r="V606">
        <v>0.74951470980748902</v>
      </c>
      <c r="W606">
        <v>1939</v>
      </c>
      <c r="X606">
        <v>1979.9</v>
      </c>
      <c r="Y606">
        <v>1939</v>
      </c>
      <c r="Z606">
        <v>2019.9</v>
      </c>
      <c r="AA606">
        <v>1939</v>
      </c>
      <c r="AB606">
        <v>2019.9</v>
      </c>
      <c r="AC606" s="1">
        <f>(Table2[[#This Row],[Close Price]]/Table2[[#This Row],[Day Low]])-1</f>
        <v>1.2119649303763413E-3</v>
      </c>
      <c r="AD606" s="1">
        <f>(Table2[[#This Row],[Day High]]/Table2[[#This Row],[Close Price]])-1</f>
        <v>1.985731578540717E-2</v>
      </c>
      <c r="AE606" s="1">
        <f>(Table2[[#This Row],[Close Price]]/Table2[[#This Row],[Current Week Low]])-1</f>
        <v>1.2119649303763413E-3</v>
      </c>
      <c r="AF606" s="1">
        <f>(Table2[[#This Row],[Current Week High]]/Table2[[#This Row],[Close Price]])-1</f>
        <v>4.0461534499188767E-2</v>
      </c>
      <c r="AG606" s="1">
        <f>(Table2[[#This Row],[Close Price]]/Table2[[#This Row],[Current Month Low]])-1</f>
        <v>1.2119649303763413E-3</v>
      </c>
      <c r="AH606" s="1">
        <f>(Table2[[#This Row],[Current Month High]]/Table2[[#This Row],[Close Price]])-1</f>
        <v>4.0461534499188767E-2</v>
      </c>
      <c r="AI606">
        <v>7.3814613542122904</v>
      </c>
      <c r="AJ606">
        <v>25.783983413243401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-0.01</v>
      </c>
      <c r="AM606" t="s">
        <v>3174</v>
      </c>
      <c r="AN606">
        <v>2.87</v>
      </c>
      <c r="AO606" t="s">
        <v>3176</v>
      </c>
      <c r="AP606">
        <v>2.2150078018631999E-2</v>
      </c>
      <c r="AQ606">
        <f>(Table2[[#This Row],[Sharpe Ratio]]-AVERAGE(Table2[Sharpe Ratio]))/_xlfn.STDEV.P(Table2[Sharpe Ratio])</f>
        <v>-0.47695575633420806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-2.0523445680636754</v>
      </c>
      <c r="AS606">
        <f>_xlfn.RANK.AVG(Table2[[#This Row],[1Y Return vs Nifty Z-Score]],Table2[1Y Return vs Nifty Z-Score])</f>
        <v>594</v>
      </c>
      <c r="AT606">
        <f>_xlfn.RANK.AVG(Table2[[#This Row],[6M Return vs Nifty Z-Score]],Table2[6M Return vs Nifty Z-Score])</f>
        <v>599</v>
      </c>
      <c r="AU606">
        <f>_xlfn.RANK.AVG(Table2[[#This Row],[Sharpe Ratio Z-Score]],Table2[Sharpe Ratio Z-Score])</f>
        <v>465</v>
      </c>
      <c r="AV606">
        <f>(Table2[[#This Row],[Rank 1Y]]+Table2[[#This Row],[Rank 6M]]+Table2[[#This Row],[Rank Sharpe]])/3</f>
        <v>552.66666666666663</v>
      </c>
    </row>
    <row r="607" spans="1:48" x14ac:dyDescent="0.3">
      <c r="A607" t="s">
        <v>2107</v>
      </c>
      <c r="B607" t="s">
        <v>2108</v>
      </c>
      <c r="C607" t="s">
        <v>3129</v>
      </c>
      <c r="D607" t="s">
        <v>550</v>
      </c>
      <c r="E607">
        <v>2984.9915730099901</v>
      </c>
      <c r="F607">
        <v>998.3</v>
      </c>
      <c r="G607">
        <v>-6.0628833731206004</v>
      </c>
      <c r="H607">
        <f>(Table2[[#This Row],[1Y Return vs Nifty]]-AVERAGE(Table2[1Y Return vs Nifty]))/_xlfn.STDEV.P(Table2[1Y Return vs Nifty])</f>
        <v>-0.5228704377117821</v>
      </c>
      <c r="I607">
        <v>-2.2745034601116298</v>
      </c>
      <c r="J607">
        <f>(Table2[[#This Row],[1M Return vs Nifty]]-AVERAGE(Table2[1M Return vs Nifty]))/_xlfn.STDEV.P(Table2[1M Return vs Nifty])</f>
        <v>-0.36085001552002582</v>
      </c>
      <c r="K607">
        <v>-22.984468097448801</v>
      </c>
      <c r="L607">
        <f>(Table2[[#This Row],[6M Return vs Nifty]]-AVERAGE(Table2[6M Return vs Nifty]))/_xlfn.STDEV.P(Table2[6M Return vs Nifty])</f>
        <v>-1.1661350418797169</v>
      </c>
      <c r="M607">
        <v>0.89934333388549503</v>
      </c>
      <c r="N607">
        <f>(Table2[[#This Row],[1W Return vs Nifty]]-AVERAGE(Table2[1W Return vs Nifty]))/_xlfn.STDEV.P(Table2[1W Return vs Nifty])</f>
        <v>-0.29717540907903711</v>
      </c>
      <c r="O607">
        <v>985.74</v>
      </c>
      <c r="P607">
        <v>1008.04607595499</v>
      </c>
      <c r="Q607">
        <v>1006.3910685078</v>
      </c>
      <c r="R607">
        <v>63.282519277613098</v>
      </c>
      <c r="S607" s="1">
        <f>(Table2[[#This Row],[Close Price]]-Table2[[#This Row],[20D EMA]])/Table2[[#This Row],[20D EMA]]</f>
        <v>1.2741696593422145E-2</v>
      </c>
      <c r="T607" s="1">
        <f>(Table2[[#This Row],[Close Price]]-Table2[[#This Row],[50D EMA]])/Table2[[#This Row],[50D EMA]]</f>
        <v>-9.6682842059148122E-3</v>
      </c>
      <c r="U607" s="1">
        <f>(Table2[[#This Row],[Close Price]]-Table2[[#This Row],[200D EMA]])/Table2[[#This Row],[200D EMA]]</f>
        <v>-8.039686321736619E-3</v>
      </c>
      <c r="V607">
        <v>0.77455470332724796</v>
      </c>
      <c r="W607">
        <v>975</v>
      </c>
      <c r="X607">
        <v>1014.9</v>
      </c>
      <c r="Y607">
        <v>960</v>
      </c>
      <c r="Z607">
        <v>1014.9</v>
      </c>
      <c r="AA607">
        <v>960</v>
      </c>
      <c r="AB607">
        <v>1014.9</v>
      </c>
      <c r="AC607" s="1">
        <f>(Table2[[#This Row],[Close Price]]/Table2[[#This Row],[Day Low]])-1</f>
        <v>2.3897435897435759E-2</v>
      </c>
      <c r="AD607" s="1">
        <f>(Table2[[#This Row],[Day High]]/Table2[[#This Row],[Close Price]])-1</f>
        <v>1.6628268055694617E-2</v>
      </c>
      <c r="AE607" s="1">
        <f>(Table2[[#This Row],[Close Price]]/Table2[[#This Row],[Current Week Low]])-1</f>
        <v>3.9895833333333242E-2</v>
      </c>
      <c r="AF607" s="1">
        <f>(Table2[[#This Row],[Current Week High]]/Table2[[#This Row],[Close Price]])-1</f>
        <v>1.6628268055694617E-2</v>
      </c>
      <c r="AG607" s="1">
        <f>(Table2[[#This Row],[Close Price]]/Table2[[#This Row],[Current Month Low]])-1</f>
        <v>3.9895833333333242E-2</v>
      </c>
      <c r="AH607" s="1">
        <f>(Table2[[#This Row],[Current Month High]]/Table2[[#This Row],[Close Price]])-1</f>
        <v>1.6628268055694617E-2</v>
      </c>
      <c r="AI607">
        <v>26.610237403586101</v>
      </c>
      <c r="AJ607">
        <v>23.705080545229201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-0.09</v>
      </c>
      <c r="AM607" t="s">
        <v>3174</v>
      </c>
      <c r="AN607">
        <v>0.3</v>
      </c>
      <c r="AO607" t="s">
        <v>3176</v>
      </c>
      <c r="AP607">
        <v>1.5002834006304E-2</v>
      </c>
      <c r="AQ607">
        <f>(Table2[[#This Row],[Sharpe Ratio]]-AVERAGE(Table2[Sharpe Ratio]))/_xlfn.STDEV.P(Table2[Sharpe Ratio])</f>
        <v>-0.56011706752569934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488</v>
      </c>
      <c r="AT607">
        <f>_xlfn.RANK.AVG(Table2[[#This Row],[6M Return vs Nifty Z-Score]],Table2[6M Return vs Nifty Z-Score])</f>
        <v>683</v>
      </c>
      <c r="AU607">
        <f>_xlfn.RANK.AVG(Table2[[#This Row],[Sharpe Ratio Z-Score]],Table2[Sharpe Ratio Z-Score])</f>
        <v>489</v>
      </c>
      <c r="AV607">
        <f>(Table2[[#This Row],[Rank 1Y]]+Table2[[#This Row],[Rank 6M]]+Table2[[#This Row],[Rank Sharpe]])/3</f>
        <v>553.33333333333337</v>
      </c>
    </row>
    <row r="608" spans="1:48" x14ac:dyDescent="0.3">
      <c r="A608" t="s">
        <v>422</v>
      </c>
      <c r="B608" t="s">
        <v>423</v>
      </c>
      <c r="C608" t="s">
        <v>3137</v>
      </c>
      <c r="D608" t="s">
        <v>124</v>
      </c>
      <c r="E608">
        <v>53440.736189082003</v>
      </c>
      <c r="F608">
        <v>129.38</v>
      </c>
      <c r="G608">
        <v>3.56680522302389</v>
      </c>
      <c r="H608">
        <f>(Table2[[#This Row],[1Y Return vs Nifty]]-AVERAGE(Table2[1Y Return vs Nifty]))/_xlfn.STDEV.P(Table2[1Y Return vs Nifty])</f>
        <v>-0.35980790120243517</v>
      </c>
      <c r="I608">
        <v>-9.6529291430444903</v>
      </c>
      <c r="J608">
        <f>(Table2[[#This Row],[1M Return vs Nifty]]-AVERAGE(Table2[1M Return vs Nifty]))/_xlfn.STDEV.P(Table2[1M Return vs Nifty])</f>
        <v>-0.99806681357205806</v>
      </c>
      <c r="K608">
        <v>-17.5358703468541</v>
      </c>
      <c r="L608">
        <f>(Table2[[#This Row],[6M Return vs Nifty]]-AVERAGE(Table2[6M Return vs Nifty]))/_xlfn.STDEV.P(Table2[6M Return vs Nifty])</f>
        <v>-0.98893717616567167</v>
      </c>
      <c r="M608">
        <v>-1.02669383255487</v>
      </c>
      <c r="N608">
        <f>(Table2[[#This Row],[1W Return vs Nifty]]-AVERAGE(Table2[1W Return vs Nifty]))/_xlfn.STDEV.P(Table2[1W Return vs Nifty])</f>
        <v>-0.65718936727414656</v>
      </c>
      <c r="O608">
        <v>133.91</v>
      </c>
      <c r="P608">
        <v>139.31388139509701</v>
      </c>
      <c r="Q608">
        <v>133.45937690496601</v>
      </c>
      <c r="R608">
        <v>35.1007921624335</v>
      </c>
      <c r="S608" s="1">
        <f>(Table2[[#This Row],[Close Price]]-Table2[[#This Row],[20D EMA]])/Table2[[#This Row],[20D EMA]]</f>
        <v>-3.3828690911806444E-2</v>
      </c>
      <c r="T608" s="1">
        <f>(Table2[[#This Row],[Close Price]]-Table2[[#This Row],[50D EMA]])/Table2[[#This Row],[50D EMA]]</f>
        <v>-7.1305754283913225E-2</v>
      </c>
      <c r="U608" s="1">
        <f>(Table2[[#This Row],[Close Price]]-Table2[[#This Row],[200D EMA]])/Table2[[#This Row],[200D EMA]]</f>
        <v>-3.0566431520738041E-2</v>
      </c>
      <c r="V608">
        <v>0.53450770453798002</v>
      </c>
      <c r="W608">
        <v>128.30000000000001</v>
      </c>
      <c r="X608">
        <v>131.94999999999999</v>
      </c>
      <c r="Y608">
        <v>128.30000000000001</v>
      </c>
      <c r="Z608">
        <v>134.13999999999999</v>
      </c>
      <c r="AA608">
        <v>128.30000000000001</v>
      </c>
      <c r="AB608">
        <v>134.13999999999999</v>
      </c>
      <c r="AC608" s="1">
        <f>(Table2[[#This Row],[Close Price]]/Table2[[#This Row],[Day Low]])-1</f>
        <v>8.4177708495711823E-3</v>
      </c>
      <c r="AD608" s="1">
        <f>(Table2[[#This Row],[Day High]]/Table2[[#This Row],[Close Price]])-1</f>
        <v>1.9863966609986017E-2</v>
      </c>
      <c r="AE608" s="1">
        <f>(Table2[[#This Row],[Close Price]]/Table2[[#This Row],[Current Week Low]])-1</f>
        <v>8.4177708495711823E-3</v>
      </c>
      <c r="AF608" s="1">
        <f>(Table2[[#This Row],[Current Week High]]/Table2[[#This Row],[Close Price]])-1</f>
        <v>3.6790848662853648E-2</v>
      </c>
      <c r="AG608" s="1">
        <f>(Table2[[#This Row],[Close Price]]/Table2[[#This Row],[Current Month Low]])-1</f>
        <v>8.4177708495711823E-3</v>
      </c>
      <c r="AH608" s="1">
        <f>(Table2[[#This Row],[Current Month High]]/Table2[[#This Row],[Close Price]])-1</f>
        <v>3.6790848662853648E-2</v>
      </c>
      <c r="AI608">
        <v>35.530993971247398</v>
      </c>
      <c r="AJ608">
        <v>58.166259168704102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-0.08</v>
      </c>
      <c r="AM608" t="s">
        <v>3174</v>
      </c>
      <c r="AN608">
        <v>-4.1900000000000004</v>
      </c>
      <c r="AO608" t="s">
        <v>3174</v>
      </c>
      <c r="AP608">
        <v>-1.7745081401289001E-2</v>
      </c>
      <c r="AQ608">
        <f>(Table2[[#This Row],[Sharpe Ratio]]-AVERAGE(Table2[Sharpe Ratio]))/_xlfn.STDEV.P(Table2[Sharpe Ratio])</f>
        <v>-0.94115339137109411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414</v>
      </c>
      <c r="AT608">
        <f>_xlfn.RANK.AVG(Table2[[#This Row],[6M Return vs Nifty Z-Score]],Table2[6M Return vs Nifty Z-Score])</f>
        <v>642</v>
      </c>
      <c r="AU608">
        <f>_xlfn.RANK.AVG(Table2[[#This Row],[Sharpe Ratio Z-Score]],Table2[Sharpe Ratio Z-Score])</f>
        <v>609</v>
      </c>
      <c r="AV608">
        <f>(Table2[[#This Row],[Rank 1Y]]+Table2[[#This Row],[Rank 6M]]+Table2[[#This Row],[Rank Sharpe]])/3</f>
        <v>555</v>
      </c>
    </row>
    <row r="609" spans="1:48" x14ac:dyDescent="0.3">
      <c r="A609" t="s">
        <v>894</v>
      </c>
      <c r="B609" t="s">
        <v>895</v>
      </c>
      <c r="C609" t="s">
        <v>3129</v>
      </c>
      <c r="D609" t="s">
        <v>51</v>
      </c>
      <c r="E609">
        <v>17589.3700829839</v>
      </c>
      <c r="F609">
        <v>213.22</v>
      </c>
      <c r="G609">
        <v>-21.3989037984779</v>
      </c>
      <c r="H609">
        <f>(Table2[[#This Row],[1Y Return vs Nifty]]-AVERAGE(Table2[1Y Return vs Nifty]))/_xlfn.STDEV.P(Table2[1Y Return vs Nifty])</f>
        <v>-0.78256008037781299</v>
      </c>
      <c r="I609">
        <v>-1.90310056211326</v>
      </c>
      <c r="J609">
        <f>(Table2[[#This Row],[1M Return vs Nifty]]-AVERAGE(Table2[1M Return vs Nifty]))/_xlfn.STDEV.P(Table2[1M Return vs Nifty])</f>
        <v>-0.32877485807862233</v>
      </c>
      <c r="K609">
        <v>-24.744178274874901</v>
      </c>
      <c r="L609">
        <f>(Table2[[#This Row],[6M Return vs Nifty]]-AVERAGE(Table2[6M Return vs Nifty]))/_xlfn.STDEV.P(Table2[6M Return vs Nifty])</f>
        <v>-1.2233638743221844</v>
      </c>
      <c r="M609">
        <v>2.3889919009604301</v>
      </c>
      <c r="N609">
        <f>(Table2[[#This Row],[1W Return vs Nifty]]-AVERAGE(Table2[1W Return vs Nifty]))/_xlfn.STDEV.P(Table2[1W Return vs Nifty])</f>
        <v>-1.8731001932169342E-2</v>
      </c>
      <c r="O609">
        <v>211.11</v>
      </c>
      <c r="P609">
        <v>212.25464272071599</v>
      </c>
      <c r="Q609">
        <v>211.99155531580601</v>
      </c>
      <c r="R609">
        <v>55.8929665756026</v>
      </c>
      <c r="S609" s="1">
        <f>(Table2[[#This Row],[Close Price]]-Table2[[#This Row],[20D EMA]])/Table2[[#This Row],[20D EMA]]</f>
        <v>9.9947894462601734E-3</v>
      </c>
      <c r="T609" s="1">
        <f>(Table2[[#This Row],[Close Price]]-Table2[[#This Row],[50D EMA]])/Table2[[#This Row],[50D EMA]]</f>
        <v>4.5481091339623645E-3</v>
      </c>
      <c r="U609" s="1">
        <f>(Table2[[#This Row],[Close Price]]-Table2[[#This Row],[200D EMA]])/Table2[[#This Row],[200D EMA]]</f>
        <v>5.7947812230725957E-3</v>
      </c>
      <c r="V609">
        <v>1.9425472476918899</v>
      </c>
      <c r="W609">
        <v>211.2</v>
      </c>
      <c r="X609">
        <v>217.95</v>
      </c>
      <c r="Y609">
        <v>205.55</v>
      </c>
      <c r="Z609">
        <v>217.95</v>
      </c>
      <c r="AA609">
        <v>205.55</v>
      </c>
      <c r="AB609">
        <v>217.95</v>
      </c>
      <c r="AC609" s="1">
        <f>(Table2[[#This Row],[Close Price]]/Table2[[#This Row],[Day Low]])-1</f>
        <v>9.5643939393939004E-3</v>
      </c>
      <c r="AD609" s="1">
        <f>(Table2[[#This Row],[Day High]]/Table2[[#This Row],[Close Price]])-1</f>
        <v>2.2183660069411859E-2</v>
      </c>
      <c r="AE609" s="1">
        <f>(Table2[[#This Row],[Close Price]]/Table2[[#This Row],[Current Week Low]])-1</f>
        <v>3.7314522014108453E-2</v>
      </c>
      <c r="AF609" s="1">
        <f>(Table2[[#This Row],[Current Week High]]/Table2[[#This Row],[Close Price]])-1</f>
        <v>2.2183660069411859E-2</v>
      </c>
      <c r="AG609" s="1">
        <f>(Table2[[#This Row],[Close Price]]/Table2[[#This Row],[Current Month Low]])-1</f>
        <v>3.7314522014108453E-2</v>
      </c>
      <c r="AH609" s="1">
        <f>(Table2[[#This Row],[Current Month High]]/Table2[[#This Row],[Close Price]])-1</f>
        <v>2.2183660069411859E-2</v>
      </c>
      <c r="AI609">
        <v>35.658005815589497</v>
      </c>
      <c r="AJ609">
        <v>16.497746209534199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-0.05</v>
      </c>
      <c r="AM609" t="s">
        <v>3174</v>
      </c>
      <c r="AN609">
        <v>0.64</v>
      </c>
      <c r="AO609" t="s">
        <v>3176</v>
      </c>
      <c r="AP609">
        <v>4.9053088642300999E-2</v>
      </c>
      <c r="AQ609">
        <f>(Table2[[#This Row],[Sharpe Ratio]]-AVERAGE(Table2[Sharpe Ratio]))/_xlfn.STDEV.P(Table2[Sharpe Ratio])</f>
        <v>-0.16392745695000926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595</v>
      </c>
      <c r="AT609">
        <f>_xlfn.RANK.AVG(Table2[[#This Row],[6M Return vs Nifty Z-Score]],Table2[6M Return vs Nifty Z-Score])</f>
        <v>696</v>
      </c>
      <c r="AU609">
        <f>_xlfn.RANK.AVG(Table2[[#This Row],[Sharpe Ratio Z-Score]],Table2[Sharpe Ratio Z-Score])</f>
        <v>382</v>
      </c>
      <c r="AV609">
        <f>(Table2[[#This Row],[Rank 1Y]]+Table2[[#This Row],[Rank 6M]]+Table2[[#This Row],[Rank Sharpe]])/3</f>
        <v>557.66666666666663</v>
      </c>
    </row>
    <row r="610" spans="1:48" x14ac:dyDescent="0.3">
      <c r="A610" t="s">
        <v>480</v>
      </c>
      <c r="B610" t="s">
        <v>481</v>
      </c>
      <c r="C610" t="s">
        <v>624</v>
      </c>
      <c r="D610" t="s">
        <v>482</v>
      </c>
      <c r="E610">
        <v>45017.481618959901</v>
      </c>
      <c r="F610">
        <v>40360.400000000001</v>
      </c>
      <c r="G610">
        <v>-27.8182048964321</v>
      </c>
      <c r="H610">
        <f>(Table2[[#This Row],[1Y Return vs Nifty]]-AVERAGE(Table2[1Y Return vs Nifty]))/_xlfn.STDEV.P(Table2[1Y Return vs Nifty])</f>
        <v>-0.89126011872263988</v>
      </c>
      <c r="I610">
        <v>-4.4922866536032702</v>
      </c>
      <c r="J610">
        <f>(Table2[[#This Row],[1M Return vs Nifty]]-AVERAGE(Table2[1M Return vs Nifty]))/_xlfn.STDEV.P(Table2[1M Return vs Nifty])</f>
        <v>-0.55238256813477493</v>
      </c>
      <c r="K610">
        <v>2.4427278784400501</v>
      </c>
      <c r="L610">
        <f>(Table2[[#This Row],[6M Return vs Nifty]]-AVERAGE(Table2[6M Return vs Nifty]))/_xlfn.STDEV.P(Table2[6M Return vs Nifty])</f>
        <v>-0.33919844933561039</v>
      </c>
      <c r="M610">
        <v>-0.187217799004637</v>
      </c>
      <c r="N610">
        <f>(Table2[[#This Row],[1W Return vs Nifty]]-AVERAGE(Table2[1W Return vs Nifty]))/_xlfn.STDEV.P(Table2[1W Return vs Nifty])</f>
        <v>-0.50027490325738622</v>
      </c>
      <c r="O610">
        <v>41338.089999999997</v>
      </c>
      <c r="P610">
        <v>40623.901968958598</v>
      </c>
      <c r="Q610">
        <v>38669.063802111603</v>
      </c>
      <c r="R610">
        <v>33.660901849174103</v>
      </c>
      <c r="S610" s="1">
        <f>(Table2[[#This Row],[Close Price]]-Table2[[#This Row],[20D EMA]])/Table2[[#This Row],[20D EMA]]</f>
        <v>-2.365106854235392E-2</v>
      </c>
      <c r="T610" s="1">
        <f>(Table2[[#This Row],[Close Price]]-Table2[[#This Row],[50D EMA]])/Table2[[#This Row],[50D EMA]]</f>
        <v>-6.4863776296019823E-3</v>
      </c>
      <c r="U610" s="1">
        <f>(Table2[[#This Row],[Close Price]]-Table2[[#This Row],[200D EMA]])/Table2[[#This Row],[200D EMA]]</f>
        <v>4.3738741815519198E-2</v>
      </c>
      <c r="V610">
        <v>0.72876815737815903</v>
      </c>
      <c r="W610">
        <v>40262.6</v>
      </c>
      <c r="X610">
        <v>41270</v>
      </c>
      <c r="Y610">
        <v>40262.6</v>
      </c>
      <c r="Z610">
        <v>42615.55</v>
      </c>
      <c r="AA610">
        <v>40262.6</v>
      </c>
      <c r="AB610">
        <v>42615.55</v>
      </c>
      <c r="AC610" s="1">
        <f>(Table2[[#This Row],[Close Price]]/Table2[[#This Row],[Day Low]])-1</f>
        <v>2.4290532653132857E-3</v>
      </c>
      <c r="AD610" s="1">
        <f>(Table2[[#This Row],[Day High]]/Table2[[#This Row],[Close Price]])-1</f>
        <v>2.2536942151217598E-2</v>
      </c>
      <c r="AE610" s="1">
        <f>(Table2[[#This Row],[Close Price]]/Table2[[#This Row],[Current Week Low]])-1</f>
        <v>2.4290532653132857E-3</v>
      </c>
      <c r="AF610" s="1">
        <f>(Table2[[#This Row],[Current Week High]]/Table2[[#This Row],[Close Price]])-1</f>
        <v>5.587531342603147E-2</v>
      </c>
      <c r="AG610" s="1">
        <f>(Table2[[#This Row],[Close Price]]/Table2[[#This Row],[Current Month Low]])-1</f>
        <v>2.4290532653132857E-3</v>
      </c>
      <c r="AH610" s="1">
        <f>(Table2[[#This Row],[Current Month High]]/Table2[[#This Row],[Close Price]])-1</f>
        <v>5.587531342603147E-2</v>
      </c>
      <c r="AI610">
        <v>6.3468151950922103</v>
      </c>
      <c r="AJ610">
        <v>22.045173805301101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-0.05</v>
      </c>
      <c r="AM610" t="s">
        <v>3174</v>
      </c>
      <c r="AN610">
        <v>-2.91</v>
      </c>
      <c r="AO610" t="s">
        <v>3174</v>
      </c>
      <c r="AP610">
        <v>-1.1030236834192001E-2</v>
      </c>
      <c r="AQ610">
        <f>(Table2[[#This Row],[Sharpe Ratio]]-AVERAGE(Table2[Sharpe Ratio]))/_xlfn.STDEV.P(Table2[Sharpe Ratio])</f>
        <v>-0.8630232369110451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-3.1461392763614562</v>
      </c>
      <c r="AS610">
        <f>_xlfn.RANK.AVG(Table2[[#This Row],[1Y Return vs Nifty Z-Score]],Table2[1Y Return vs Nifty Z-Score])</f>
        <v>637</v>
      </c>
      <c r="AT610">
        <f>_xlfn.RANK.AVG(Table2[[#This Row],[6M Return vs Nifty Z-Score]],Table2[6M Return vs Nifty Z-Score])</f>
        <v>438</v>
      </c>
      <c r="AU610">
        <f>_xlfn.RANK.AVG(Table2[[#This Row],[Sharpe Ratio Z-Score]],Table2[Sharpe Ratio Z-Score])</f>
        <v>598</v>
      </c>
      <c r="AV610">
        <f>(Table2[[#This Row],[Rank 1Y]]+Table2[[#This Row],[Rank 6M]]+Table2[[#This Row],[Rank Sharpe]])/3</f>
        <v>557.66666666666663</v>
      </c>
    </row>
    <row r="611" spans="1:48" x14ac:dyDescent="0.3">
      <c r="A611" t="s">
        <v>16</v>
      </c>
      <c r="B611" t="s">
        <v>17</v>
      </c>
      <c r="C611" t="s">
        <v>3127</v>
      </c>
      <c r="D611" t="s">
        <v>18</v>
      </c>
      <c r="E611">
        <v>1982145.9942221399</v>
      </c>
      <c r="F611">
        <v>2929.65</v>
      </c>
      <c r="G611">
        <v>-6.09897812449237</v>
      </c>
      <c r="H611">
        <f>(Table2[[#This Row],[1Y Return vs Nifty]]-AVERAGE(Table2[1Y Return vs Nifty]))/_xlfn.STDEV.P(Table2[1Y Return vs Nifty])</f>
        <v>-0.52348164145472675</v>
      </c>
      <c r="I611">
        <v>-1.62102365616556</v>
      </c>
      <c r="J611">
        <f>(Table2[[#This Row],[1M Return vs Nifty]]-AVERAGE(Table2[1M Return vs Nifty]))/_xlfn.STDEV.P(Table2[1M Return vs Nifty])</f>
        <v>-0.30441408648093771</v>
      </c>
      <c r="K611">
        <v>-13.1214575327842</v>
      </c>
      <c r="L611">
        <f>(Table2[[#This Row],[6M Return vs Nifty]]-AVERAGE(Table2[6M Return vs Nifty]))/_xlfn.STDEV.P(Table2[6M Return vs Nifty])</f>
        <v>-0.84537280146971605</v>
      </c>
      <c r="M611">
        <v>-0.89928350464106199</v>
      </c>
      <c r="N611">
        <f>(Table2[[#This Row],[1W Return vs Nifty]]-AVERAGE(Table2[1W Return vs Nifty]))/_xlfn.STDEV.P(Table2[1W Return vs Nifty])</f>
        <v>-0.63337388890933322</v>
      </c>
      <c r="O611">
        <v>2995.44</v>
      </c>
      <c r="P611">
        <v>2995.3897130422201</v>
      </c>
      <c r="Q611">
        <v>2849.95234075301</v>
      </c>
      <c r="R611">
        <v>30.827620674455201</v>
      </c>
      <c r="S611" s="1">
        <f>(Table2[[#This Row],[Close Price]]-Table2[[#This Row],[20D EMA]])/Table2[[#This Row],[20D EMA]]</f>
        <v>-2.1963384344203175E-2</v>
      </c>
      <c r="T611" s="1">
        <f>(Table2[[#This Row],[Close Price]]-Table2[[#This Row],[50D EMA]])/Table2[[#This Row],[50D EMA]]</f>
        <v>-2.1946964949496519E-2</v>
      </c>
      <c r="U611" s="1">
        <f>(Table2[[#This Row],[Close Price]]-Table2[[#This Row],[200D EMA]])/Table2[[#This Row],[200D EMA]]</f>
        <v>2.7964558602384365E-2</v>
      </c>
      <c r="V611">
        <v>1.3317358852193499</v>
      </c>
      <c r="W611">
        <v>2923.25</v>
      </c>
      <c r="X611">
        <v>2994</v>
      </c>
      <c r="Y611">
        <v>2923.25</v>
      </c>
      <c r="Z611">
        <v>3053.6</v>
      </c>
      <c r="AA611">
        <v>2923.25</v>
      </c>
      <c r="AB611">
        <v>3053.6</v>
      </c>
      <c r="AC611" s="1">
        <f>(Table2[[#This Row],[Close Price]]/Table2[[#This Row],[Day Low]])-1</f>
        <v>2.1893440519968888E-3</v>
      </c>
      <c r="AD611" s="1">
        <f>(Table2[[#This Row],[Day High]]/Table2[[#This Row],[Close Price]])-1</f>
        <v>2.1965081153038746E-2</v>
      </c>
      <c r="AE611" s="1">
        <f>(Table2[[#This Row],[Close Price]]/Table2[[#This Row],[Current Week Low]])-1</f>
        <v>2.1893440519968888E-3</v>
      </c>
      <c r="AF611" s="1">
        <f>(Table2[[#This Row],[Current Week High]]/Table2[[#This Row],[Close Price]])-1</f>
        <v>4.2308808219411853E-2</v>
      </c>
      <c r="AG611" s="1">
        <f>(Table2[[#This Row],[Close Price]]/Table2[[#This Row],[Current Month Low]])-1</f>
        <v>2.1893440519968888E-3</v>
      </c>
      <c r="AH611" s="1">
        <f>(Table2[[#This Row],[Current Month High]]/Table2[[#This Row],[Close Price]])-1</f>
        <v>4.2308808219411853E-2</v>
      </c>
      <c r="AI611">
        <v>9.8288191422183306</v>
      </c>
      <c r="AJ611">
        <v>31.9483853533306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-0.03</v>
      </c>
      <c r="AM611" t="s">
        <v>3174</v>
      </c>
      <c r="AN611">
        <v>-2.2599999999999998</v>
      </c>
      <c r="AO611" t="s">
        <v>3174</v>
      </c>
      <c r="AP611">
        <v>-4.6460509358919998E-3</v>
      </c>
      <c r="AQ611">
        <f>(Table2[[#This Row],[Sharpe Ratio]]-AVERAGE(Table2[Sharpe Ratio]))/_xlfn.STDEV.P(Table2[Sharpe Ratio])</f>
        <v>-0.78874044073435123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-3.0953828590490646</v>
      </c>
      <c r="AS611">
        <f>_xlfn.RANK.AVG(Table2[[#This Row],[1Y Return vs Nifty Z-Score]],Table2[1Y Return vs Nifty Z-Score])</f>
        <v>489</v>
      </c>
      <c r="AT611">
        <f>_xlfn.RANK.AVG(Table2[[#This Row],[6M Return vs Nifty Z-Score]],Table2[6M Return vs Nifty Z-Score])</f>
        <v>600</v>
      </c>
      <c r="AU611">
        <f>_xlfn.RANK.AVG(Table2[[#This Row],[Sharpe Ratio Z-Score]],Table2[Sharpe Ratio Z-Score])</f>
        <v>585</v>
      </c>
      <c r="AV611">
        <f>(Table2[[#This Row],[Rank 1Y]]+Table2[[#This Row],[Rank 6M]]+Table2[[#This Row],[Rank Sharpe]])/3</f>
        <v>558</v>
      </c>
    </row>
    <row r="612" spans="1:48" x14ac:dyDescent="0.3">
      <c r="A612" t="s">
        <v>744</v>
      </c>
      <c r="B612" t="s">
        <v>745</v>
      </c>
      <c r="C612" t="s">
        <v>3139</v>
      </c>
      <c r="D612" t="s">
        <v>746</v>
      </c>
      <c r="E612">
        <v>22909.306455000002</v>
      </c>
      <c r="F612">
        <v>1438.5</v>
      </c>
      <c r="G612">
        <v>-28.8414611883993</v>
      </c>
      <c r="H612">
        <f>(Table2[[#This Row],[1Y Return vs Nifty]]-AVERAGE(Table2[1Y Return vs Nifty]))/_xlfn.STDEV.P(Table2[1Y Return vs Nifty])</f>
        <v>-0.90858723836949173</v>
      </c>
      <c r="I612">
        <v>1.02497333840047</v>
      </c>
      <c r="J612">
        <f>(Table2[[#This Row],[1M Return vs Nifty]]-AVERAGE(Table2[1M Return vs Nifty]))/_xlfn.STDEV.P(Table2[1M Return vs Nifty])</f>
        <v>-7.5900063979803534E-2</v>
      </c>
      <c r="K612">
        <v>1.8847461967333301</v>
      </c>
      <c r="L612">
        <f>(Table2[[#This Row],[6M Return vs Nifty]]-AVERAGE(Table2[6M Return vs Nifty]))/_xlfn.STDEV.P(Table2[6M Return vs Nifty])</f>
        <v>-0.35734498311031837</v>
      </c>
      <c r="M612">
        <v>9.7518180487326305</v>
      </c>
      <c r="N612">
        <f>(Table2[[#This Row],[1W Return vs Nifty]]-AVERAGE(Table2[1W Return vs Nifty]))/_xlfn.STDEV.P(Table2[1W Return vs Nifty])</f>
        <v>1.3575249868662653</v>
      </c>
      <c r="O612">
        <v>1397.12</v>
      </c>
      <c r="P612">
        <v>1387.68434635208</v>
      </c>
      <c r="Q612">
        <v>1326.0808294998801</v>
      </c>
      <c r="R612">
        <v>64.948229261104899</v>
      </c>
      <c r="S612" s="1">
        <f>(Table2[[#This Row],[Close Price]]-Table2[[#This Row],[20D EMA]])/Table2[[#This Row],[20D EMA]]</f>
        <v>2.9618071461291879E-2</v>
      </c>
      <c r="T612" s="1">
        <f>(Table2[[#This Row],[Close Price]]-Table2[[#This Row],[50D EMA]])/Table2[[#This Row],[50D EMA]]</f>
        <v>3.6619029234928921E-2</v>
      </c>
      <c r="U612" s="1">
        <f>(Table2[[#This Row],[Close Price]]-Table2[[#This Row],[200D EMA]])/Table2[[#This Row],[200D EMA]]</f>
        <v>8.4775503875218386E-2</v>
      </c>
      <c r="V612">
        <v>0.88616008158688797</v>
      </c>
      <c r="W612">
        <v>1425.45</v>
      </c>
      <c r="X612">
        <v>1492.35</v>
      </c>
      <c r="Y612">
        <v>1347.65</v>
      </c>
      <c r="Z612">
        <v>1492.35</v>
      </c>
      <c r="AA612">
        <v>1347.65</v>
      </c>
      <c r="AB612">
        <v>1492.35</v>
      </c>
      <c r="AC612" s="1">
        <f>(Table2[[#This Row],[Close Price]]/Table2[[#This Row],[Day Low]])-1</f>
        <v>9.1550036830474468E-3</v>
      </c>
      <c r="AD612" s="1">
        <f>(Table2[[#This Row],[Day High]]/Table2[[#This Row],[Close Price]])-1</f>
        <v>3.7434827945776794E-2</v>
      </c>
      <c r="AE612" s="1">
        <f>(Table2[[#This Row],[Close Price]]/Table2[[#This Row],[Current Week Low]])-1</f>
        <v>6.741364597632904E-2</v>
      </c>
      <c r="AF612" s="1">
        <f>(Table2[[#This Row],[Current Week High]]/Table2[[#This Row],[Close Price]])-1</f>
        <v>3.7434827945776794E-2</v>
      </c>
      <c r="AG612" s="1">
        <f>(Table2[[#This Row],[Close Price]]/Table2[[#This Row],[Current Month Low]])-1</f>
        <v>6.741364597632904E-2</v>
      </c>
      <c r="AH612" s="1">
        <f>(Table2[[#This Row],[Current Month High]]/Table2[[#This Row],[Close Price]])-1</f>
        <v>3.7434827945776794E-2</v>
      </c>
      <c r="AI612">
        <v>7.4035453597497396</v>
      </c>
      <c r="AJ612">
        <v>29.553744314855599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0.04</v>
      </c>
      <c r="AM612" t="s">
        <v>3176</v>
      </c>
      <c r="AN612">
        <v>5.1100000000000003</v>
      </c>
      <c r="AO612" t="s">
        <v>3176</v>
      </c>
      <c r="AP612">
        <v>-6.4765327388659998E-3</v>
      </c>
      <c r="AQ612">
        <f>(Table2[[#This Row],[Sharpe Ratio]]-AVERAGE(Table2[Sharpe Ratio]))/_xlfn.STDEV.P(Table2[Sharpe Ratio])</f>
        <v>-0.81003889739609602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-0.79434619598944423</v>
      </c>
      <c r="AS612">
        <f>_xlfn.RANK.AVG(Table2[[#This Row],[1Y Return vs Nifty Z-Score]],Table2[1Y Return vs Nifty Z-Score])</f>
        <v>642</v>
      </c>
      <c r="AT612">
        <f>_xlfn.RANK.AVG(Table2[[#This Row],[6M Return vs Nifty Z-Score]],Table2[6M Return vs Nifty Z-Score])</f>
        <v>443</v>
      </c>
      <c r="AU612">
        <f>_xlfn.RANK.AVG(Table2[[#This Row],[Sharpe Ratio Z-Score]],Table2[Sharpe Ratio Z-Score])</f>
        <v>589</v>
      </c>
      <c r="AV612">
        <f>(Table2[[#This Row],[Rank 1Y]]+Table2[[#This Row],[Rank 6M]]+Table2[[#This Row],[Rank Sharpe]])/3</f>
        <v>558</v>
      </c>
    </row>
    <row r="613" spans="1:48" x14ac:dyDescent="0.3">
      <c r="A613" t="s">
        <v>2005</v>
      </c>
      <c r="B613" t="s">
        <v>2006</v>
      </c>
      <c r="C613" t="s">
        <v>3141</v>
      </c>
      <c r="D613" t="s">
        <v>412</v>
      </c>
      <c r="E613">
        <v>3395.3723196249998</v>
      </c>
      <c r="F613">
        <v>471.25</v>
      </c>
      <c r="G613">
        <v>-11.095255036110601</v>
      </c>
      <c r="H613">
        <f>(Table2[[#This Row],[1Y Return vs Nifty]]-AVERAGE(Table2[1Y Return vs Nifty]))/_xlfn.STDEV.P(Table2[1Y Return vs Nifty])</f>
        <v>-0.60808516504506849</v>
      </c>
      <c r="I613">
        <v>-8.0249999314809397</v>
      </c>
      <c r="J613">
        <f>(Table2[[#This Row],[1M Return vs Nifty]]-AVERAGE(Table2[1M Return vs Nifty]))/_xlfn.STDEV.P(Table2[1M Return vs Nifty])</f>
        <v>-0.85747532641411461</v>
      </c>
      <c r="K613">
        <v>2.0230026507912</v>
      </c>
      <c r="L613">
        <f>(Table2[[#This Row],[6M Return vs Nifty]]-AVERAGE(Table2[6M Return vs Nifty]))/_xlfn.STDEV.P(Table2[6M Return vs Nifty])</f>
        <v>-0.35284864300564234</v>
      </c>
      <c r="M613">
        <v>-1.8875203851537701</v>
      </c>
      <c r="N613">
        <f>(Table2[[#This Row],[1W Return vs Nifty]]-AVERAGE(Table2[1W Return vs Nifty]))/_xlfn.STDEV.P(Table2[1W Return vs Nifty])</f>
        <v>-0.81809466023552013</v>
      </c>
      <c r="O613">
        <v>490.43</v>
      </c>
      <c r="P613">
        <v>492.57815152033697</v>
      </c>
      <c r="Q613">
        <v>456.20844957793901</v>
      </c>
      <c r="R613">
        <v>28.9139060687056</v>
      </c>
      <c r="S613" s="1">
        <f>(Table2[[#This Row],[Close Price]]-Table2[[#This Row],[20D EMA]])/Table2[[#This Row],[20D EMA]]</f>
        <v>-3.9108537405949897E-2</v>
      </c>
      <c r="T613" s="1">
        <f>(Table2[[#This Row],[Close Price]]-Table2[[#This Row],[50D EMA]])/Table2[[#This Row],[50D EMA]]</f>
        <v>-4.3299020580811129E-2</v>
      </c>
      <c r="U613" s="1">
        <f>(Table2[[#This Row],[Close Price]]-Table2[[#This Row],[200D EMA]])/Table2[[#This Row],[200D EMA]]</f>
        <v>3.2970784377134348E-2</v>
      </c>
      <c r="V613">
        <v>0.33097211449677699</v>
      </c>
      <c r="W613">
        <v>469.15</v>
      </c>
      <c r="X613">
        <v>481.35</v>
      </c>
      <c r="Y613">
        <v>469.15</v>
      </c>
      <c r="Z613">
        <v>497.85</v>
      </c>
      <c r="AA613">
        <v>469.15</v>
      </c>
      <c r="AB613">
        <v>497.85</v>
      </c>
      <c r="AC613" s="1">
        <f>(Table2[[#This Row],[Close Price]]/Table2[[#This Row],[Day Low]])-1</f>
        <v>4.476180326121737E-3</v>
      </c>
      <c r="AD613" s="1">
        <f>(Table2[[#This Row],[Day High]]/Table2[[#This Row],[Close Price]])-1</f>
        <v>2.1432360742705603E-2</v>
      </c>
      <c r="AE613" s="1">
        <f>(Table2[[#This Row],[Close Price]]/Table2[[#This Row],[Current Week Low]])-1</f>
        <v>4.476180326121737E-3</v>
      </c>
      <c r="AF613" s="1">
        <f>(Table2[[#This Row],[Current Week High]]/Table2[[#This Row],[Close Price]])-1</f>
        <v>5.6445623342175066E-2</v>
      </c>
      <c r="AG613" s="1">
        <f>(Table2[[#This Row],[Close Price]]/Table2[[#This Row],[Current Month Low]])-1</f>
        <v>4.476180326121737E-3</v>
      </c>
      <c r="AH613" s="1">
        <f>(Table2[[#This Row],[Current Month High]]/Table2[[#This Row],[Close Price]])-1</f>
        <v>5.6445623342175066E-2</v>
      </c>
      <c r="AI613">
        <v>17.708222811671099</v>
      </c>
      <c r="AJ613">
        <v>35.397213044102799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-0.03</v>
      </c>
      <c r="AM613" t="s">
        <v>3174</v>
      </c>
      <c r="AN613">
        <v>-5.15</v>
      </c>
      <c r="AO613" t="s">
        <v>3174</v>
      </c>
      <c r="AP613">
        <v>-9.0199821938058006E-2</v>
      </c>
      <c r="AQ613">
        <f>(Table2[[#This Row],[Sharpe Ratio]]-AVERAGE(Table2[Sharpe Ratio]))/_xlfn.STDEV.P(Table2[Sharpe Ratio])</f>
        <v>-1.7841959983793299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526</v>
      </c>
      <c r="AT613">
        <f>_xlfn.RANK.AVG(Table2[[#This Row],[6M Return vs Nifty Z-Score]],Table2[6M Return vs Nifty Z-Score])</f>
        <v>441</v>
      </c>
      <c r="AU613">
        <f>_xlfn.RANK.AVG(Table2[[#This Row],[Sharpe Ratio Z-Score]],Table2[Sharpe Ratio Z-Score])</f>
        <v>715</v>
      </c>
      <c r="AV613">
        <f>(Table2[[#This Row],[Rank 1Y]]+Table2[[#This Row],[Rank 6M]]+Table2[[#This Row],[Rank Sharpe]])/3</f>
        <v>560.66666666666663</v>
      </c>
    </row>
    <row r="614" spans="1:48" x14ac:dyDescent="0.3">
      <c r="A614" t="s">
        <v>2195</v>
      </c>
      <c r="B614" t="s">
        <v>2196</v>
      </c>
      <c r="C614" t="s">
        <v>3132</v>
      </c>
      <c r="D614" t="s">
        <v>46</v>
      </c>
      <c r="E614">
        <v>2683.551041745</v>
      </c>
      <c r="F614">
        <v>676.95</v>
      </c>
      <c r="G614">
        <v>-43.648599214778102</v>
      </c>
      <c r="H614">
        <f>(Table2[[#This Row],[1Y Return vs Nifty]]-AVERAGE(Table2[1Y Return vs Nifty]))/_xlfn.STDEV.P(Table2[1Y Return vs Nifty])</f>
        <v>-1.1593211495358446</v>
      </c>
      <c r="I614">
        <v>-3.6125208091775902</v>
      </c>
      <c r="J614">
        <f>(Table2[[#This Row],[1M Return vs Nifty]]-AVERAGE(Table2[1M Return vs Nifty]))/_xlfn.STDEV.P(Table2[1M Return vs Nifty])</f>
        <v>-0.47640408728930006</v>
      </c>
      <c r="K614">
        <v>-7.9667124526852797</v>
      </c>
      <c r="L614">
        <f>(Table2[[#This Row],[6M Return vs Nifty]]-AVERAGE(Table2[6M Return vs Nifty]))/_xlfn.STDEV.P(Table2[6M Return vs Nifty])</f>
        <v>-0.67773153516522366</v>
      </c>
      <c r="M614">
        <v>4.04723420077042E-2</v>
      </c>
      <c r="N614">
        <f>(Table2[[#This Row],[1W Return vs Nifty]]-AVERAGE(Table2[1W Return vs Nifty]))/_xlfn.STDEV.P(Table2[1W Return vs Nifty])</f>
        <v>-0.45771516955330988</v>
      </c>
      <c r="O614">
        <v>679.98</v>
      </c>
      <c r="P614">
        <v>680.09362375053195</v>
      </c>
      <c r="Q614">
        <v>694.00826888247605</v>
      </c>
      <c r="R614">
        <v>47.527012720544803</v>
      </c>
      <c r="S614" s="1">
        <f>(Table2[[#This Row],[Close Price]]-Table2[[#This Row],[20D EMA]])/Table2[[#This Row],[20D EMA]]</f>
        <v>-4.456013412159141E-3</v>
      </c>
      <c r="T614" s="1">
        <f>(Table2[[#This Row],[Close Price]]-Table2[[#This Row],[50D EMA]])/Table2[[#This Row],[50D EMA]]</f>
        <v>-4.622339690814433E-3</v>
      </c>
      <c r="U614" s="1">
        <f>(Table2[[#This Row],[Close Price]]-Table2[[#This Row],[200D EMA]])/Table2[[#This Row],[200D EMA]]</f>
        <v>-2.4579345300804568E-2</v>
      </c>
      <c r="V614">
        <v>0.48524880864709402</v>
      </c>
      <c r="W614">
        <v>671.1</v>
      </c>
      <c r="X614">
        <v>687.45</v>
      </c>
      <c r="Y614">
        <v>670</v>
      </c>
      <c r="Z614">
        <v>689.45</v>
      </c>
      <c r="AA614">
        <v>670</v>
      </c>
      <c r="AB614">
        <v>689.45</v>
      </c>
      <c r="AC614" s="1">
        <f>(Table2[[#This Row],[Close Price]]/Table2[[#This Row],[Day Low]])-1</f>
        <v>8.7170317389360097E-3</v>
      </c>
      <c r="AD614" s="1">
        <f>(Table2[[#This Row],[Day High]]/Table2[[#This Row],[Close Price]])-1</f>
        <v>1.5510746731663971E-2</v>
      </c>
      <c r="AE614" s="1">
        <f>(Table2[[#This Row],[Close Price]]/Table2[[#This Row],[Current Week Low]])-1</f>
        <v>1.037313432835818E-2</v>
      </c>
      <c r="AF614" s="1">
        <f>(Table2[[#This Row],[Current Week High]]/Table2[[#This Row],[Close Price]])-1</f>
        <v>1.8465174680552421E-2</v>
      </c>
      <c r="AG614" s="1">
        <f>(Table2[[#This Row],[Close Price]]/Table2[[#This Row],[Current Month Low]])-1</f>
        <v>1.037313432835818E-2</v>
      </c>
      <c r="AH614" s="1">
        <f>(Table2[[#This Row],[Current Month High]]/Table2[[#This Row],[Close Price]])-1</f>
        <v>1.8465174680552421E-2</v>
      </c>
      <c r="AI614">
        <v>23.938252455868199</v>
      </c>
      <c r="AJ614">
        <v>12.843807301216801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0.12</v>
      </c>
      <c r="AM614" t="s">
        <v>3176</v>
      </c>
      <c r="AN614">
        <v>-1.31</v>
      </c>
      <c r="AO614" t="s">
        <v>3174</v>
      </c>
      <c r="AP614">
        <v>3.0792070887015001E-2</v>
      </c>
      <c r="AQ614">
        <f>(Table2[[#This Row],[Sharpe Ratio]]-AVERAGE(Table2[Sharpe Ratio]))/_xlfn.STDEV.P(Table2[Sharpe Ratio])</f>
        <v>-0.37640238821040756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698</v>
      </c>
      <c r="AT614">
        <f>_xlfn.RANK.AVG(Table2[[#This Row],[6M Return vs Nifty Z-Score]],Table2[6M Return vs Nifty Z-Score])</f>
        <v>547</v>
      </c>
      <c r="AU614">
        <f>_xlfn.RANK.AVG(Table2[[#This Row],[Sharpe Ratio Z-Score]],Table2[Sharpe Ratio Z-Score])</f>
        <v>441</v>
      </c>
      <c r="AV614">
        <f>(Table2[[#This Row],[Rank 1Y]]+Table2[[#This Row],[Rank 6M]]+Table2[[#This Row],[Rank Sharpe]])/3</f>
        <v>562</v>
      </c>
    </row>
    <row r="615" spans="1:48" x14ac:dyDescent="0.3">
      <c r="A615" t="s">
        <v>1704</v>
      </c>
      <c r="B615" t="s">
        <v>1705</v>
      </c>
      <c r="C615" t="s">
        <v>3141</v>
      </c>
      <c r="D615" t="s">
        <v>412</v>
      </c>
      <c r="E615">
        <v>4897.0092366360004</v>
      </c>
      <c r="F615">
        <v>98.01</v>
      </c>
      <c r="G615">
        <v>-14.9692527701575</v>
      </c>
      <c r="H615">
        <f>(Table2[[#This Row],[1Y Return vs Nifty]]-AVERAGE(Table2[1Y Return vs Nifty]))/_xlfn.STDEV.P(Table2[1Y Return vs Nifty])</f>
        <v>-0.67368478341674365</v>
      </c>
      <c r="I615">
        <v>-8.0192413002966099</v>
      </c>
      <c r="J615">
        <f>(Table2[[#This Row],[1M Return vs Nifty]]-AVERAGE(Table2[1M Return vs Nifty]))/_xlfn.STDEV.P(Table2[1M Return vs Nifty])</f>
        <v>-0.85697799857181767</v>
      </c>
      <c r="K615">
        <v>-16.792063688893101</v>
      </c>
      <c r="L615">
        <f>(Table2[[#This Row],[6M Return vs Nifty]]-AVERAGE(Table2[6M Return vs Nifty]))/_xlfn.STDEV.P(Table2[6M Return vs Nifty])</f>
        <v>-0.96474729129479841</v>
      </c>
      <c r="M615">
        <v>-0.392461658059992</v>
      </c>
      <c r="N615">
        <f>(Table2[[#This Row],[1W Return vs Nifty]]-AVERAGE(Table2[1W Return vs Nifty]))/_xlfn.STDEV.P(Table2[1W Return vs Nifty])</f>
        <v>-0.53863898853115044</v>
      </c>
      <c r="O615">
        <v>100.68</v>
      </c>
      <c r="P615">
        <v>102.765709644925</v>
      </c>
      <c r="Q615">
        <v>101.04439379354299</v>
      </c>
      <c r="R615">
        <v>29.8826539719233</v>
      </c>
      <c r="S615" s="1">
        <f>(Table2[[#This Row],[Close Price]]-Table2[[#This Row],[20D EMA]])/Table2[[#This Row],[20D EMA]]</f>
        <v>-2.651966626936831E-2</v>
      </c>
      <c r="T615" s="1">
        <f>(Table2[[#This Row],[Close Price]]-Table2[[#This Row],[50D EMA]])/Table2[[#This Row],[50D EMA]]</f>
        <v>-4.627720337218387E-2</v>
      </c>
      <c r="U615" s="1">
        <f>(Table2[[#This Row],[Close Price]]-Table2[[#This Row],[200D EMA]])/Table2[[#This Row],[200D EMA]]</f>
        <v>-3.0030303311462839E-2</v>
      </c>
      <c r="V615">
        <v>0.77639731255946198</v>
      </c>
      <c r="W615">
        <v>97.51</v>
      </c>
      <c r="X615">
        <v>100</v>
      </c>
      <c r="Y615">
        <v>97.51</v>
      </c>
      <c r="Z615">
        <v>101.67</v>
      </c>
      <c r="AA615">
        <v>97.51</v>
      </c>
      <c r="AB615">
        <v>101.67</v>
      </c>
      <c r="AC615" s="1">
        <f>(Table2[[#This Row],[Close Price]]/Table2[[#This Row],[Day Low]])-1</f>
        <v>5.1276792123884363E-3</v>
      </c>
      <c r="AD615" s="1">
        <f>(Table2[[#This Row],[Day High]]/Table2[[#This Row],[Close Price]])-1</f>
        <v>2.0304050607080848E-2</v>
      </c>
      <c r="AE615" s="1">
        <f>(Table2[[#This Row],[Close Price]]/Table2[[#This Row],[Current Week Low]])-1</f>
        <v>5.1276792123884363E-3</v>
      </c>
      <c r="AF615" s="1">
        <f>(Table2[[#This Row],[Current Week High]]/Table2[[#This Row],[Close Price]])-1</f>
        <v>3.7343128252219193E-2</v>
      </c>
      <c r="AG615" s="1">
        <f>(Table2[[#This Row],[Close Price]]/Table2[[#This Row],[Current Month Low]])-1</f>
        <v>5.1276792123884363E-3</v>
      </c>
      <c r="AH615" s="1">
        <f>(Table2[[#This Row],[Current Month High]]/Table2[[#This Row],[Close Price]])-1</f>
        <v>3.7343128252219193E-2</v>
      </c>
      <c r="AI615">
        <v>24.017957351290601</v>
      </c>
      <c r="AJ615">
        <v>21.299504950494999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-0.08</v>
      </c>
      <c r="AM615" t="s">
        <v>3174</v>
      </c>
      <c r="AN615">
        <v>-4.46</v>
      </c>
      <c r="AO615" t="s">
        <v>3174</v>
      </c>
      <c r="AP615">
        <v>1.1868240171309E-2</v>
      </c>
      <c r="AQ615">
        <f>(Table2[[#This Row],[Sharpe Ratio]]-AVERAGE(Table2[Sharpe Ratio]))/_xlfn.STDEV.P(Table2[Sharpe Ratio])</f>
        <v>-0.59658943826347144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558</v>
      </c>
      <c r="AT615">
        <f>_xlfn.RANK.AVG(Table2[[#This Row],[6M Return vs Nifty Z-Score]],Table2[6M Return vs Nifty Z-Score])</f>
        <v>638</v>
      </c>
      <c r="AU615">
        <f>_xlfn.RANK.AVG(Table2[[#This Row],[Sharpe Ratio Z-Score]],Table2[Sharpe Ratio Z-Score])</f>
        <v>495</v>
      </c>
      <c r="AV615">
        <f>(Table2[[#This Row],[Rank 1Y]]+Table2[[#This Row],[Rank 6M]]+Table2[[#This Row],[Rank Sharpe]])/3</f>
        <v>563.66666666666663</v>
      </c>
    </row>
    <row r="616" spans="1:48" x14ac:dyDescent="0.3">
      <c r="A616" t="s">
        <v>1714</v>
      </c>
      <c r="B616" t="s">
        <v>1715</v>
      </c>
      <c r="C616" t="s">
        <v>3143</v>
      </c>
      <c r="D616" t="s">
        <v>505</v>
      </c>
      <c r="E616">
        <v>4875.9603685399998</v>
      </c>
      <c r="F616">
        <v>881.9</v>
      </c>
      <c r="G616">
        <v>-25.3574229951932</v>
      </c>
      <c r="H616">
        <f>(Table2[[#This Row],[1Y Return vs Nifty]]-AVERAGE(Table2[1Y Return vs Nifty]))/_xlfn.STDEV.P(Table2[1Y Return vs Nifty])</f>
        <v>-0.84959092717962725</v>
      </c>
      <c r="I616">
        <v>-6.9021225828485999</v>
      </c>
      <c r="J616">
        <f>(Table2[[#This Row],[1M Return vs Nifty]]-AVERAGE(Table2[1M Return vs Nifty]))/_xlfn.STDEV.P(Table2[1M Return vs Nifty])</f>
        <v>-0.76050121032919882</v>
      </c>
      <c r="K616">
        <v>10.984387225421299</v>
      </c>
      <c r="L616">
        <f>(Table2[[#This Row],[6M Return vs Nifty]]-AVERAGE(Table2[6M Return vs Nifty]))/_xlfn.STDEV.P(Table2[6M Return vs Nifty])</f>
        <v>-6.1408846354494416E-2</v>
      </c>
      <c r="M616">
        <v>-0.21876831902622901</v>
      </c>
      <c r="N616">
        <f>(Table2[[#This Row],[1W Return vs Nifty]]-AVERAGE(Table2[1W Return vs Nifty]))/_xlfn.STDEV.P(Table2[1W Return vs Nifty])</f>
        <v>-0.50617231157016551</v>
      </c>
      <c r="O616">
        <v>893.33</v>
      </c>
      <c r="P616">
        <v>861.98875925049799</v>
      </c>
      <c r="Q616">
        <v>797.94427111248899</v>
      </c>
      <c r="R616">
        <v>39.1253843717233</v>
      </c>
      <c r="S616" s="1">
        <f>(Table2[[#This Row],[Close Price]]-Table2[[#This Row],[20D EMA]])/Table2[[#This Row],[20D EMA]]</f>
        <v>-1.2794823861283135E-2</v>
      </c>
      <c r="T616" s="1">
        <f>(Table2[[#This Row],[Close Price]]-Table2[[#This Row],[50D EMA]])/Table2[[#This Row],[50D EMA]]</f>
        <v>2.3099188401035385E-2</v>
      </c>
      <c r="U616" s="1">
        <f>(Table2[[#This Row],[Close Price]]-Table2[[#This Row],[200D EMA]])/Table2[[#This Row],[200D EMA]]</f>
        <v>0.10521502807515672</v>
      </c>
      <c r="V616">
        <v>0.75295385559018901</v>
      </c>
      <c r="W616">
        <v>876.7</v>
      </c>
      <c r="X616">
        <v>895.85</v>
      </c>
      <c r="Y616">
        <v>876.7</v>
      </c>
      <c r="Z616">
        <v>909.9</v>
      </c>
      <c r="AA616">
        <v>876.7</v>
      </c>
      <c r="AB616">
        <v>909.9</v>
      </c>
      <c r="AC616" s="1">
        <f>(Table2[[#This Row],[Close Price]]/Table2[[#This Row],[Day Low]])-1</f>
        <v>5.9313334093760162E-3</v>
      </c>
      <c r="AD616" s="1">
        <f>(Table2[[#This Row],[Day High]]/Table2[[#This Row],[Close Price]])-1</f>
        <v>1.5818119968250333E-2</v>
      </c>
      <c r="AE616" s="1">
        <f>(Table2[[#This Row],[Close Price]]/Table2[[#This Row],[Current Week Low]])-1</f>
        <v>5.9313334093760162E-3</v>
      </c>
      <c r="AF616" s="1">
        <f>(Table2[[#This Row],[Current Week High]]/Table2[[#This Row],[Close Price]])-1</f>
        <v>3.174963147749188E-2</v>
      </c>
      <c r="AG616" s="1">
        <f>(Table2[[#This Row],[Close Price]]/Table2[[#This Row],[Current Month Low]])-1</f>
        <v>5.9313334093760162E-3</v>
      </c>
      <c r="AH616" s="1">
        <f>(Table2[[#This Row],[Current Month High]]/Table2[[#This Row],[Close Price]])-1</f>
        <v>3.174963147749188E-2</v>
      </c>
      <c r="AI616">
        <v>9.5362285973466392</v>
      </c>
      <c r="AJ616">
        <v>34.241570895806298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0.13</v>
      </c>
      <c r="AM616" t="s">
        <v>3176</v>
      </c>
      <c r="AN616">
        <v>-3.36</v>
      </c>
      <c r="AO616" t="s">
        <v>3174</v>
      </c>
      <c r="AP616">
        <v>-0.128882383517847</v>
      </c>
      <c r="AQ616">
        <f>(Table2[[#This Row],[Sharpe Ratio]]-AVERAGE(Table2[Sharpe Ratio]))/_xlfn.STDEV.P(Table2[Sharpe Ratio])</f>
        <v>-2.2342845270026936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-4.4119578224361806</v>
      </c>
      <c r="AS616">
        <f>_xlfn.RANK.AVG(Table2[[#This Row],[1Y Return vs Nifty Z-Score]],Table2[1Y Return vs Nifty Z-Score])</f>
        <v>613</v>
      </c>
      <c r="AT616">
        <f>_xlfn.RANK.AVG(Table2[[#This Row],[6M Return vs Nifty Z-Score]],Table2[6M Return vs Nifty Z-Score])</f>
        <v>344</v>
      </c>
      <c r="AU616">
        <f>_xlfn.RANK.AVG(Table2[[#This Row],[Sharpe Ratio Z-Score]],Table2[Sharpe Ratio Z-Score])</f>
        <v>735</v>
      </c>
      <c r="AV616">
        <f>(Table2[[#This Row],[Rank 1Y]]+Table2[[#This Row],[Rank 6M]]+Table2[[#This Row],[Rank Sharpe]])/3</f>
        <v>564</v>
      </c>
    </row>
    <row r="617" spans="1:48" x14ac:dyDescent="0.3">
      <c r="A617" t="s">
        <v>87</v>
      </c>
      <c r="B617" t="s">
        <v>88</v>
      </c>
      <c r="C617" t="s">
        <v>3139</v>
      </c>
      <c r="D617" t="s">
        <v>89</v>
      </c>
      <c r="E617">
        <v>313839.33925462997</v>
      </c>
      <c r="F617">
        <v>3273.7</v>
      </c>
      <c r="G617">
        <v>-25.224603487358099</v>
      </c>
      <c r="H617">
        <f>(Table2[[#This Row],[1Y Return vs Nifty]]-AVERAGE(Table2[1Y Return vs Nifty]))/_xlfn.STDEV.P(Table2[1Y Return vs Nifty])</f>
        <v>-0.84734185280621654</v>
      </c>
      <c r="I617">
        <v>0.48747442499283</v>
      </c>
      <c r="J617">
        <f>(Table2[[#This Row],[1M Return vs Nifty]]-AVERAGE(Table2[1M Return vs Nifty]))/_xlfn.STDEV.P(Table2[1M Return vs Nifty])</f>
        <v>-0.1223196324997267</v>
      </c>
      <c r="K617">
        <v>5.2073778463636602</v>
      </c>
      <c r="L617">
        <f>(Table2[[#This Row],[6M Return vs Nifty]]-AVERAGE(Table2[6M Return vs Nifty]))/_xlfn.STDEV.P(Table2[6M Return vs Nifty])</f>
        <v>-0.24928722883690552</v>
      </c>
      <c r="M617">
        <v>4.9791175895559396</v>
      </c>
      <c r="N617">
        <f>(Table2[[#This Row],[1W Return vs Nifty]]-AVERAGE(Table2[1W Return vs Nifty]))/_xlfn.STDEV.P(Table2[1W Return vs Nifty])</f>
        <v>0.46541406942046853</v>
      </c>
      <c r="O617">
        <v>3143.23</v>
      </c>
      <c r="P617">
        <v>3062.1675372382902</v>
      </c>
      <c r="Q617">
        <v>3013.4970903287999</v>
      </c>
      <c r="R617">
        <v>80.755112724334595</v>
      </c>
      <c r="S617" s="1">
        <f>(Table2[[#This Row],[Close Price]]-Table2[[#This Row],[20D EMA]])/Table2[[#This Row],[20D EMA]]</f>
        <v>4.150825742945944E-2</v>
      </c>
      <c r="T617" s="1">
        <f>(Table2[[#This Row],[Close Price]]-Table2[[#This Row],[50D EMA]])/Table2[[#This Row],[50D EMA]]</f>
        <v>6.9079323776153251E-2</v>
      </c>
      <c r="U617" s="1">
        <f>(Table2[[#This Row],[Close Price]]-Table2[[#This Row],[200D EMA]])/Table2[[#This Row],[200D EMA]]</f>
        <v>8.6345830731434162E-2</v>
      </c>
      <c r="V617">
        <v>0.82433182036861197</v>
      </c>
      <c r="W617">
        <v>3225.35</v>
      </c>
      <c r="X617">
        <v>3285.9</v>
      </c>
      <c r="Y617">
        <v>3139.6</v>
      </c>
      <c r="Z617">
        <v>3285.9</v>
      </c>
      <c r="AA617">
        <v>3139.6</v>
      </c>
      <c r="AB617">
        <v>3285.9</v>
      </c>
      <c r="AC617" s="1">
        <f>(Table2[[#This Row],[Close Price]]/Table2[[#This Row],[Day Low]])-1</f>
        <v>1.4990621172895846E-2</v>
      </c>
      <c r="AD617" s="1">
        <f>(Table2[[#This Row],[Day High]]/Table2[[#This Row],[Close Price]])-1</f>
        <v>3.7266701286007287E-3</v>
      </c>
      <c r="AE617" s="1">
        <f>(Table2[[#This Row],[Close Price]]/Table2[[#This Row],[Current Week Low]])-1</f>
        <v>4.2712447445534485E-2</v>
      </c>
      <c r="AF617" s="1">
        <f>(Table2[[#This Row],[Current Week High]]/Table2[[#This Row],[Close Price]])-1</f>
        <v>3.7266701286007287E-3</v>
      </c>
      <c r="AG617" s="1">
        <f>(Table2[[#This Row],[Close Price]]/Table2[[#This Row],[Current Month Low]])-1</f>
        <v>4.2712447445534485E-2</v>
      </c>
      <c r="AH617" s="1">
        <f>(Table2[[#This Row],[Current Month High]]/Table2[[#This Row],[Close Price]])-1</f>
        <v>3.7266701286007287E-3</v>
      </c>
      <c r="AI617">
        <v>4.5590616122430196</v>
      </c>
      <c r="AJ617">
        <v>22.605894910302901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0.11</v>
      </c>
      <c r="AM617" t="s">
        <v>3176</v>
      </c>
      <c r="AN617">
        <v>3.88</v>
      </c>
      <c r="AO617" t="s">
        <v>3176</v>
      </c>
      <c r="AP617">
        <v>-6.5391074349360007E-2</v>
      </c>
      <c r="AQ617">
        <f>(Table2[[#This Row],[Sharpe Ratio]]-AVERAGE(Table2[Sharpe Ratio]))/_xlfn.STDEV.P(Table2[Sharpe Ratio])</f>
        <v>-1.495535365702418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-2.2490700104247985</v>
      </c>
      <c r="AS617">
        <f>_xlfn.RANK.AVG(Table2[[#This Row],[1Y Return vs Nifty Z-Score]],Table2[1Y Return vs Nifty Z-Score])</f>
        <v>612</v>
      </c>
      <c r="AT617">
        <f>_xlfn.RANK.AVG(Table2[[#This Row],[6M Return vs Nifty Z-Score]],Table2[6M Return vs Nifty Z-Score])</f>
        <v>403</v>
      </c>
      <c r="AU617">
        <f>_xlfn.RANK.AVG(Table2[[#This Row],[Sharpe Ratio Z-Score]],Table2[Sharpe Ratio Z-Score])</f>
        <v>680</v>
      </c>
      <c r="AV617">
        <f>(Table2[[#This Row],[Rank 1Y]]+Table2[[#This Row],[Rank 6M]]+Table2[[#This Row],[Rank Sharpe]])/3</f>
        <v>565</v>
      </c>
    </row>
    <row r="618" spans="1:48" x14ac:dyDescent="0.3">
      <c r="A618" t="s">
        <v>1993</v>
      </c>
      <c r="B618" t="s">
        <v>1994</v>
      </c>
      <c r="C618" t="s">
        <v>3133</v>
      </c>
      <c r="D618" t="s">
        <v>54</v>
      </c>
      <c r="E618">
        <v>3419.9598055000001</v>
      </c>
      <c r="F618">
        <v>371</v>
      </c>
      <c r="G618">
        <v>-9.9484055964327904</v>
      </c>
      <c r="H618">
        <f>(Table2[[#This Row],[1Y Return vs Nifty]]-AVERAGE(Table2[1Y Return vs Nifty]))/_xlfn.STDEV.P(Table2[1Y Return vs Nifty])</f>
        <v>-0.58866520387383592</v>
      </c>
      <c r="I618">
        <v>14.452047049720999</v>
      </c>
      <c r="J618">
        <f>(Table2[[#This Row],[1M Return vs Nifty]]-AVERAGE(Table2[1M Return vs Nifty]))/_xlfn.STDEV.P(Table2[1M Return vs Nifty])</f>
        <v>1.0836910581923949</v>
      </c>
      <c r="K618">
        <v>-1.3675250092531901</v>
      </c>
      <c r="L618">
        <f>(Table2[[#This Row],[6M Return vs Nifty]]-AVERAGE(Table2[6M Return vs Nifty]))/_xlfn.STDEV.P(Table2[6M Return vs Nifty])</f>
        <v>-0.46311449350611783</v>
      </c>
      <c r="M618">
        <v>4.2957966618057304</v>
      </c>
      <c r="N618">
        <f>(Table2[[#This Row],[1W Return vs Nifty]]-AVERAGE(Table2[1W Return vs Nifty]))/_xlfn.STDEV.P(Table2[1W Return vs Nifty])</f>
        <v>0.33768804408547187</v>
      </c>
      <c r="O618">
        <v>355.97</v>
      </c>
      <c r="P618">
        <v>343.224097640553</v>
      </c>
      <c r="Q618">
        <v>340.67180017198098</v>
      </c>
      <c r="R618">
        <v>64.258695900068403</v>
      </c>
      <c r="S618" s="1">
        <f>(Table2[[#This Row],[Close Price]]-Table2[[#This Row],[20D EMA]])/Table2[[#This Row],[20D EMA]]</f>
        <v>4.2222659212854938E-2</v>
      </c>
      <c r="T618" s="1">
        <f>(Table2[[#This Row],[Close Price]]-Table2[[#This Row],[50D EMA]])/Table2[[#This Row],[50D EMA]]</f>
        <v>8.092643421714453E-2</v>
      </c>
      <c r="U618" s="1">
        <f>(Table2[[#This Row],[Close Price]]-Table2[[#This Row],[200D EMA]])/Table2[[#This Row],[200D EMA]]</f>
        <v>8.9024685379618954E-2</v>
      </c>
      <c r="V618">
        <v>1.35088963823223</v>
      </c>
      <c r="W618">
        <v>368.1</v>
      </c>
      <c r="X618">
        <v>387.55</v>
      </c>
      <c r="Y618">
        <v>355.35</v>
      </c>
      <c r="Z618">
        <v>387.55</v>
      </c>
      <c r="AA618">
        <v>355.35</v>
      </c>
      <c r="AB618">
        <v>387.55</v>
      </c>
      <c r="AC618" s="1">
        <f>(Table2[[#This Row],[Close Price]]/Table2[[#This Row],[Day Low]])-1</f>
        <v>7.8782939418635678E-3</v>
      </c>
      <c r="AD618" s="1">
        <f>(Table2[[#This Row],[Day High]]/Table2[[#This Row],[Close Price]])-1</f>
        <v>4.4609164420485126E-2</v>
      </c>
      <c r="AE618" s="1">
        <f>(Table2[[#This Row],[Close Price]]/Table2[[#This Row],[Current Week Low]])-1</f>
        <v>4.4041086252989858E-2</v>
      </c>
      <c r="AF618" s="1">
        <f>(Table2[[#This Row],[Current Week High]]/Table2[[#This Row],[Close Price]])-1</f>
        <v>4.4609164420485126E-2</v>
      </c>
      <c r="AG618" s="1">
        <f>(Table2[[#This Row],[Close Price]]/Table2[[#This Row],[Current Month Low]])-1</f>
        <v>4.4041086252989858E-2</v>
      </c>
      <c r="AH618" s="1">
        <f>(Table2[[#This Row],[Current Month High]]/Table2[[#This Row],[Close Price]])-1</f>
        <v>4.4609164420485126E-2</v>
      </c>
      <c r="AI618">
        <v>11.859838274932599</v>
      </c>
      <c r="AJ618">
        <v>29.448709002093501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-0.03</v>
      </c>
      <c r="AM618" t="s">
        <v>3174</v>
      </c>
      <c r="AN618">
        <v>5.44</v>
      </c>
      <c r="AO618" t="s">
        <v>3176</v>
      </c>
      <c r="AP618">
        <v>-7.2702710808196999E-2</v>
      </c>
      <c r="AQ618">
        <f>(Table2[[#This Row],[Sharpe Ratio]]-AVERAGE(Table2[Sharpe Ratio]))/_xlfn.STDEV.P(Table2[Sharpe Ratio])</f>
        <v>-1.5806094549350793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-1.2110100500371661</v>
      </c>
      <c r="AS618">
        <f>_xlfn.RANK.AVG(Table2[[#This Row],[1Y Return vs Nifty Z-Score]],Table2[1Y Return vs Nifty Z-Score])</f>
        <v>521</v>
      </c>
      <c r="AT618">
        <f>_xlfn.RANK.AVG(Table2[[#This Row],[6M Return vs Nifty Z-Score]],Table2[6M Return vs Nifty Z-Score])</f>
        <v>480</v>
      </c>
      <c r="AU618">
        <f>_xlfn.RANK.AVG(Table2[[#This Row],[Sharpe Ratio Z-Score]],Table2[Sharpe Ratio Z-Score])</f>
        <v>695</v>
      </c>
      <c r="AV618">
        <f>(Table2[[#This Row],[Rank 1Y]]+Table2[[#This Row],[Rank 6M]]+Table2[[#This Row],[Rank Sharpe]])/3</f>
        <v>565.33333333333337</v>
      </c>
    </row>
    <row r="619" spans="1:48" x14ac:dyDescent="0.3">
      <c r="A619" t="s">
        <v>1361</v>
      </c>
      <c r="B619" t="s">
        <v>1362</v>
      </c>
      <c r="C619" t="s">
        <v>3129</v>
      </c>
      <c r="D619" t="s">
        <v>24</v>
      </c>
      <c r="E619">
        <v>8306.48392323999</v>
      </c>
      <c r="F619">
        <v>42.95</v>
      </c>
      <c r="G619">
        <v>-38.893071254979397</v>
      </c>
      <c r="H619">
        <f>(Table2[[#This Row],[1Y Return vs Nifty]]-AVERAGE(Table2[1Y Return vs Nifty]))/_xlfn.STDEV.P(Table2[1Y Return vs Nifty])</f>
        <v>-1.0787943034365459</v>
      </c>
      <c r="I619">
        <v>-2.03507727322412</v>
      </c>
      <c r="J619">
        <f>(Table2[[#This Row],[1M Return vs Nifty]]-AVERAGE(Table2[1M Return vs Nifty]))/_xlfn.STDEV.P(Table2[1M Return vs Nifty])</f>
        <v>-0.34017265225387955</v>
      </c>
      <c r="K619">
        <v>-27.102431445018102</v>
      </c>
      <c r="L619">
        <f>(Table2[[#This Row],[6M Return vs Nifty]]-AVERAGE(Table2[6M Return vs Nifty]))/_xlfn.STDEV.P(Table2[6M Return vs Nifty])</f>
        <v>-1.3000583648481452</v>
      </c>
      <c r="M619">
        <v>2.5548961370309802</v>
      </c>
      <c r="N619">
        <f>(Table2[[#This Row],[1W Return vs Nifty]]-AVERAGE(Table2[1W Return vs Nifty]))/_xlfn.STDEV.P(Table2[1W Return vs Nifty])</f>
        <v>1.2279739578848073E-2</v>
      </c>
      <c r="O619">
        <v>43.6</v>
      </c>
      <c r="P619">
        <v>44.545691458636099</v>
      </c>
      <c r="Q619">
        <v>47.738577303759598</v>
      </c>
      <c r="R619">
        <v>39.025077023267798</v>
      </c>
      <c r="S619" s="1">
        <f>(Table2[[#This Row],[Close Price]]-Table2[[#This Row],[20D EMA]])/Table2[[#This Row],[20D EMA]]</f>
        <v>-1.4908256880733911E-2</v>
      </c>
      <c r="T619" s="1">
        <f>(Table2[[#This Row],[Close Price]]-Table2[[#This Row],[50D EMA]])/Table2[[#This Row],[50D EMA]]</f>
        <v>-3.5821454474846609E-2</v>
      </c>
      <c r="U619" s="1">
        <f>(Table2[[#This Row],[Close Price]]-Table2[[#This Row],[200D EMA]])/Table2[[#This Row],[200D EMA]]</f>
        <v>-0.10030833707695089</v>
      </c>
      <c r="V619">
        <v>0.57684937344763698</v>
      </c>
      <c r="W619">
        <v>42.87</v>
      </c>
      <c r="X619">
        <v>44.15</v>
      </c>
      <c r="Y619">
        <v>42.87</v>
      </c>
      <c r="Z619">
        <v>44.9</v>
      </c>
      <c r="AA619">
        <v>42.87</v>
      </c>
      <c r="AB619">
        <v>44.9</v>
      </c>
      <c r="AC619" s="1">
        <f>(Table2[[#This Row],[Close Price]]/Table2[[#This Row],[Day Low]])-1</f>
        <v>1.86610683461641E-3</v>
      </c>
      <c r="AD619" s="1">
        <f>(Table2[[#This Row],[Day High]]/Table2[[#This Row],[Close Price]])-1</f>
        <v>2.7939464493597077E-2</v>
      </c>
      <c r="AE619" s="1">
        <f>(Table2[[#This Row],[Close Price]]/Table2[[#This Row],[Current Week Low]])-1</f>
        <v>1.86610683461641E-3</v>
      </c>
      <c r="AF619" s="1">
        <f>(Table2[[#This Row],[Current Week High]]/Table2[[#This Row],[Close Price]])-1</f>
        <v>4.5401629802095389E-2</v>
      </c>
      <c r="AG619" s="1">
        <f>(Table2[[#This Row],[Close Price]]/Table2[[#This Row],[Current Month Low]])-1</f>
        <v>1.86610683461641E-3</v>
      </c>
      <c r="AH619" s="1">
        <f>(Table2[[#This Row],[Current Month High]]/Table2[[#This Row],[Close Price]])-1</f>
        <v>4.5401629802095389E-2</v>
      </c>
      <c r="AI619">
        <v>46.682188591385298</v>
      </c>
      <c r="AJ619">
        <v>7.3749999999999902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-0.13</v>
      </c>
      <c r="AM619" t="s">
        <v>3174</v>
      </c>
      <c r="AN619">
        <v>-1.74</v>
      </c>
      <c r="AO619" t="s">
        <v>3174</v>
      </c>
      <c r="AP619">
        <v>7.5140536411713005E-2</v>
      </c>
      <c r="AQ619">
        <f>(Table2[[#This Row],[Sharpe Ratio]]-AVERAGE(Table2[Sharpe Ratio]))/_xlfn.STDEV.P(Table2[Sharpe Ratio])</f>
        <v>0.13961141179461706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683</v>
      </c>
      <c r="AT619">
        <f>_xlfn.RANK.AVG(Table2[[#This Row],[6M Return vs Nifty Z-Score]],Table2[6M Return vs Nifty Z-Score])</f>
        <v>704</v>
      </c>
      <c r="AU619">
        <f>_xlfn.RANK.AVG(Table2[[#This Row],[Sharpe Ratio Z-Score]],Table2[Sharpe Ratio Z-Score])</f>
        <v>310</v>
      </c>
      <c r="AV619">
        <f>(Table2[[#This Row],[Rank 1Y]]+Table2[[#This Row],[Rank 6M]]+Table2[[#This Row],[Rank Sharpe]])/3</f>
        <v>565.66666666666663</v>
      </c>
    </row>
    <row r="620" spans="1:48" x14ac:dyDescent="0.3">
      <c r="A620" t="s">
        <v>1357</v>
      </c>
      <c r="B620" t="s">
        <v>1358</v>
      </c>
      <c r="C620" t="s">
        <v>3146</v>
      </c>
      <c r="D620" t="s">
        <v>609</v>
      </c>
      <c r="E620">
        <v>8367.7919409599999</v>
      </c>
      <c r="F620">
        <v>48.81</v>
      </c>
      <c r="G620">
        <v>-27.214535723232899</v>
      </c>
      <c r="H620">
        <f>(Table2[[#This Row],[1Y Return vs Nifty]]-AVERAGE(Table2[1Y Return vs Nifty]))/_xlfn.STDEV.P(Table2[1Y Return vs Nifty])</f>
        <v>-0.88103799932474225</v>
      </c>
      <c r="I620">
        <v>12.6384193357563</v>
      </c>
      <c r="J620">
        <f>(Table2[[#This Row],[1M Return vs Nifty]]-AVERAGE(Table2[1M Return vs Nifty]))/_xlfn.STDEV.P(Table2[1M Return vs Nifty])</f>
        <v>0.92706224678832816</v>
      </c>
      <c r="K620">
        <v>-15.712732708380599</v>
      </c>
      <c r="L620">
        <f>(Table2[[#This Row],[6M Return vs Nifty]]-AVERAGE(Table2[6M Return vs Nifty]))/_xlfn.STDEV.P(Table2[6M Return vs Nifty])</f>
        <v>-0.92964557248558954</v>
      </c>
      <c r="M620">
        <v>-1.8509963736967301</v>
      </c>
      <c r="N620">
        <f>(Table2[[#This Row],[1W Return vs Nifty]]-AVERAGE(Table2[1W Return vs Nifty]))/_xlfn.STDEV.P(Table2[1W Return vs Nifty])</f>
        <v>-0.81126760925076979</v>
      </c>
      <c r="O620">
        <v>48.54</v>
      </c>
      <c r="P620">
        <v>46.758673249925103</v>
      </c>
      <c r="Q620">
        <v>46.673396218235098</v>
      </c>
      <c r="R620">
        <v>47.858476156122997</v>
      </c>
      <c r="S620" s="1">
        <f>(Table2[[#This Row],[Close Price]]-Table2[[#This Row],[20D EMA]])/Table2[[#This Row],[20D EMA]]</f>
        <v>5.5624227441286181E-3</v>
      </c>
      <c r="T620" s="1">
        <f>(Table2[[#This Row],[Close Price]]-Table2[[#This Row],[50D EMA]])/Table2[[#This Row],[50D EMA]]</f>
        <v>4.3870508025549787E-2</v>
      </c>
      <c r="U620" s="1">
        <f>(Table2[[#This Row],[Close Price]]-Table2[[#This Row],[200D EMA]])/Table2[[#This Row],[200D EMA]]</f>
        <v>4.5777765384258505E-2</v>
      </c>
      <c r="V620">
        <v>1.77240283185174</v>
      </c>
      <c r="W620">
        <v>48.6</v>
      </c>
      <c r="X620">
        <v>51.57</v>
      </c>
      <c r="Y620">
        <v>48.6</v>
      </c>
      <c r="Z620">
        <v>51.7</v>
      </c>
      <c r="AA620">
        <v>48.6</v>
      </c>
      <c r="AB620">
        <v>51.7</v>
      </c>
      <c r="AC620" s="1">
        <f>(Table2[[#This Row],[Close Price]]/Table2[[#This Row],[Day Low]])-1</f>
        <v>4.3209876543210957E-3</v>
      </c>
      <c r="AD620" s="1">
        <f>(Table2[[#This Row],[Day High]]/Table2[[#This Row],[Close Price]])-1</f>
        <v>5.6545789797172619E-2</v>
      </c>
      <c r="AE620" s="1">
        <f>(Table2[[#This Row],[Close Price]]/Table2[[#This Row],[Current Week Low]])-1</f>
        <v>4.3209876543210957E-3</v>
      </c>
      <c r="AF620" s="1">
        <f>(Table2[[#This Row],[Current Week High]]/Table2[[#This Row],[Close Price]])-1</f>
        <v>5.9209178447039656E-2</v>
      </c>
      <c r="AG620" s="1">
        <f>(Table2[[#This Row],[Close Price]]/Table2[[#This Row],[Current Month Low]])-1</f>
        <v>4.3209876543210957E-3</v>
      </c>
      <c r="AH620" s="1">
        <f>(Table2[[#This Row],[Current Month High]]/Table2[[#This Row],[Close Price]])-1</f>
        <v>5.9209178447039656E-2</v>
      </c>
      <c r="AI620">
        <v>40.749846342962499</v>
      </c>
      <c r="AJ620">
        <v>26.287192755498001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0.12</v>
      </c>
      <c r="AM620" t="s">
        <v>3176</v>
      </c>
      <c r="AN620">
        <v>-1.47</v>
      </c>
      <c r="AO620" t="s">
        <v>3174</v>
      </c>
      <c r="AP620">
        <v>2.9436665917990001E-2</v>
      </c>
      <c r="AQ620">
        <f>(Table2[[#This Row],[Sharpe Ratio]]-AVERAGE(Table2[Sharpe Ratio]))/_xlfn.STDEV.P(Table2[Sharpe Ratio])</f>
        <v>-0.39217311805049132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-2.0870620523232648</v>
      </c>
      <c r="AS620">
        <f>_xlfn.RANK.AVG(Table2[[#This Row],[1Y Return vs Nifty Z-Score]],Table2[1Y Return vs Nifty Z-Score])</f>
        <v>630</v>
      </c>
      <c r="AT620">
        <f>_xlfn.RANK.AVG(Table2[[#This Row],[6M Return vs Nifty Z-Score]],Table2[6M Return vs Nifty Z-Score])</f>
        <v>625</v>
      </c>
      <c r="AU620">
        <f>_xlfn.RANK.AVG(Table2[[#This Row],[Sharpe Ratio Z-Score]],Table2[Sharpe Ratio Z-Score])</f>
        <v>443</v>
      </c>
      <c r="AV620">
        <f>(Table2[[#This Row],[Rank 1Y]]+Table2[[#This Row],[Rank 6M]]+Table2[[#This Row],[Rank Sharpe]])/3</f>
        <v>566</v>
      </c>
    </row>
    <row r="621" spans="1:48" x14ac:dyDescent="0.3">
      <c r="A621" t="s">
        <v>1342</v>
      </c>
      <c r="B621" t="s">
        <v>1343</v>
      </c>
      <c r="C621" t="s">
        <v>3143</v>
      </c>
      <c r="D621" t="s">
        <v>505</v>
      </c>
      <c r="E621">
        <v>8501.5774522199899</v>
      </c>
      <c r="F621">
        <v>307.39999999999998</v>
      </c>
      <c r="G621">
        <v>-29.661772083673899</v>
      </c>
      <c r="H621">
        <f>(Table2[[#This Row],[1Y Return vs Nifty]]-AVERAGE(Table2[1Y Return vs Nifty]))/_xlfn.STDEV.P(Table2[1Y Return vs Nifty])</f>
        <v>-0.92247781997804812</v>
      </c>
      <c r="I621">
        <v>19.165747302270098</v>
      </c>
      <c r="J621">
        <f>(Table2[[#This Row],[1M Return vs Nifty]]-AVERAGE(Table2[1M Return vs Nifty]))/_xlfn.STDEV.P(Table2[1M Return vs Nifty])</f>
        <v>1.4907764055252513</v>
      </c>
      <c r="K621">
        <v>11.9618152280524</v>
      </c>
      <c r="L621">
        <f>(Table2[[#This Row],[6M Return vs Nifty]]-AVERAGE(Table2[6M Return vs Nifty]))/_xlfn.STDEV.P(Table2[6M Return vs Nifty])</f>
        <v>-2.9621189441030919E-2</v>
      </c>
      <c r="M621">
        <v>3.01670089214337</v>
      </c>
      <c r="N621">
        <f>(Table2[[#This Row],[1W Return vs Nifty]]-AVERAGE(Table2[1W Return vs Nifty]))/_xlfn.STDEV.P(Table2[1W Return vs Nifty])</f>
        <v>9.8600066464649319E-2</v>
      </c>
      <c r="O621">
        <v>286.61</v>
      </c>
      <c r="P621">
        <v>273.71870963358703</v>
      </c>
      <c r="Q621">
        <v>264.62371359276398</v>
      </c>
      <c r="R621">
        <v>72.357667853752204</v>
      </c>
      <c r="S621" s="1">
        <f>(Table2[[#This Row],[Close Price]]-Table2[[#This Row],[20D EMA]])/Table2[[#This Row],[20D EMA]]</f>
        <v>7.2537594640800965E-2</v>
      </c>
      <c r="T621" s="1">
        <f>(Table2[[#This Row],[Close Price]]-Table2[[#This Row],[50D EMA]])/Table2[[#This Row],[50D EMA]]</f>
        <v>0.12305074217067712</v>
      </c>
      <c r="U621" s="1">
        <f>(Table2[[#This Row],[Close Price]]-Table2[[#This Row],[200D EMA]])/Table2[[#This Row],[200D EMA]]</f>
        <v>0.16164948268039761</v>
      </c>
      <c r="V621">
        <v>1.8573796509288101</v>
      </c>
      <c r="W621">
        <v>298</v>
      </c>
      <c r="X621">
        <v>316.85000000000002</v>
      </c>
      <c r="Y621">
        <v>283</v>
      </c>
      <c r="Z621">
        <v>316.85000000000002</v>
      </c>
      <c r="AA621">
        <v>283</v>
      </c>
      <c r="AB621">
        <v>316.85000000000002</v>
      </c>
      <c r="AC621" s="1">
        <f>(Table2[[#This Row],[Close Price]]/Table2[[#This Row],[Day Low]])-1</f>
        <v>3.1543624161073813E-2</v>
      </c>
      <c r="AD621" s="1">
        <f>(Table2[[#This Row],[Day High]]/Table2[[#This Row],[Close Price]])-1</f>
        <v>3.0741704619388521E-2</v>
      </c>
      <c r="AE621" s="1">
        <f>(Table2[[#This Row],[Close Price]]/Table2[[#This Row],[Current Week Low]])-1</f>
        <v>8.6219081272084663E-2</v>
      </c>
      <c r="AF621" s="1">
        <f>(Table2[[#This Row],[Current Week High]]/Table2[[#This Row],[Close Price]])-1</f>
        <v>3.0741704619388521E-2</v>
      </c>
      <c r="AG621" s="1">
        <f>(Table2[[#This Row],[Close Price]]/Table2[[#This Row],[Current Month Low]])-1</f>
        <v>8.6219081272084663E-2</v>
      </c>
      <c r="AH621" s="1">
        <f>(Table2[[#This Row],[Current Month High]]/Table2[[#This Row],[Close Price]])-1</f>
        <v>3.0741704619388521E-2</v>
      </c>
      <c r="AI621">
        <v>4.4079375406636396</v>
      </c>
      <c r="AJ621">
        <v>39.727272727272698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0.18</v>
      </c>
      <c r="AM621" t="s">
        <v>3176</v>
      </c>
      <c r="AN621">
        <v>13.08</v>
      </c>
      <c r="AO621" t="s">
        <v>3176</v>
      </c>
      <c r="AP621">
        <v>-9.8798178819263005E-2</v>
      </c>
      <c r="AQ621">
        <f>(Table2[[#This Row],[Sharpe Ratio]]-AVERAGE(Table2[Sharpe Ratio]))/_xlfn.STDEV.P(Table2[Sharpe Ratio])</f>
        <v>-1.8842416427004174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-1.2469641801295959</v>
      </c>
      <c r="AS621">
        <f>_xlfn.RANK.AVG(Table2[[#This Row],[1Y Return vs Nifty Z-Score]],Table2[1Y Return vs Nifty Z-Score])</f>
        <v>651</v>
      </c>
      <c r="AT621">
        <f>_xlfn.RANK.AVG(Table2[[#This Row],[6M Return vs Nifty Z-Score]],Table2[6M Return vs Nifty Z-Score])</f>
        <v>336</v>
      </c>
      <c r="AU621">
        <f>_xlfn.RANK.AVG(Table2[[#This Row],[Sharpe Ratio Z-Score]],Table2[Sharpe Ratio Z-Score])</f>
        <v>724</v>
      </c>
      <c r="AV621">
        <f>(Table2[[#This Row],[Rank 1Y]]+Table2[[#This Row],[Rank 6M]]+Table2[[#This Row],[Rank Sharpe]])/3</f>
        <v>570.33333333333337</v>
      </c>
    </row>
    <row r="622" spans="1:48" x14ac:dyDescent="0.3">
      <c r="A622" t="s">
        <v>49</v>
      </c>
      <c r="B622" t="s">
        <v>50</v>
      </c>
      <c r="C622" t="s">
        <v>3129</v>
      </c>
      <c r="D622" t="s">
        <v>51</v>
      </c>
      <c r="E622">
        <v>452558.07741967501</v>
      </c>
      <c r="F622">
        <v>7317.15</v>
      </c>
      <c r="G622">
        <v>-27.681545430036898</v>
      </c>
      <c r="H622">
        <f>(Table2[[#This Row],[1Y Return vs Nifty]]-AVERAGE(Table2[1Y Return vs Nifty]))/_xlfn.STDEV.P(Table2[1Y Return vs Nifty])</f>
        <v>-0.88894602112686327</v>
      </c>
      <c r="I622">
        <v>5.7568730078410804</v>
      </c>
      <c r="J622">
        <f>(Table2[[#This Row],[1M Return vs Nifty]]-AVERAGE(Table2[1M Return vs Nifty]))/_xlfn.STDEV.P(Table2[1M Return vs Nifty])</f>
        <v>0.33275702435260629</v>
      </c>
      <c r="K622">
        <v>5.3566682121607396</v>
      </c>
      <c r="L622">
        <f>(Table2[[#This Row],[6M Return vs Nifty]]-AVERAGE(Table2[6M Return vs Nifty]))/_xlfn.STDEV.P(Table2[6M Return vs Nifty])</f>
        <v>-0.24443204675119837</v>
      </c>
      <c r="M622">
        <v>2.8592624490357301</v>
      </c>
      <c r="N622">
        <f>(Table2[[#This Row],[1W Return vs Nifty]]-AVERAGE(Table2[1W Return vs Nifty]))/_xlfn.STDEV.P(Table2[1W Return vs Nifty])</f>
        <v>6.9171746978992116E-2</v>
      </c>
      <c r="O622">
        <v>7012.73</v>
      </c>
      <c r="P622">
        <v>6925.5393776474903</v>
      </c>
      <c r="Q622">
        <v>6965.1220391200004</v>
      </c>
      <c r="R622">
        <v>71.368044842021007</v>
      </c>
      <c r="S622" s="1">
        <f>(Table2[[#This Row],[Close Price]]-Table2[[#This Row],[20D EMA]])/Table2[[#This Row],[20D EMA]]</f>
        <v>4.3409627919512098E-2</v>
      </c>
      <c r="T622" s="1">
        <f>(Table2[[#This Row],[Close Price]]-Table2[[#This Row],[50D EMA]])/Table2[[#This Row],[50D EMA]]</f>
        <v>5.6545866104877177E-2</v>
      </c>
      <c r="U622" s="1">
        <f>(Table2[[#This Row],[Close Price]]-Table2[[#This Row],[200D EMA]])/Table2[[#This Row],[200D EMA]]</f>
        <v>5.0541535224051255E-2</v>
      </c>
      <c r="V622">
        <v>1.3704412586780399</v>
      </c>
      <c r="W622">
        <v>7255.55</v>
      </c>
      <c r="X622">
        <v>7395</v>
      </c>
      <c r="Y622">
        <v>7193</v>
      </c>
      <c r="Z622">
        <v>7460</v>
      </c>
      <c r="AA622">
        <v>7193</v>
      </c>
      <c r="AB622">
        <v>7460</v>
      </c>
      <c r="AC622" s="1">
        <f>(Table2[[#This Row],[Close Price]]/Table2[[#This Row],[Day Low]])-1</f>
        <v>8.4900524426128055E-3</v>
      </c>
      <c r="AD622" s="1">
        <f>(Table2[[#This Row],[Day High]]/Table2[[#This Row],[Close Price]])-1</f>
        <v>1.0639388286423079E-2</v>
      </c>
      <c r="AE622" s="1">
        <f>(Table2[[#This Row],[Close Price]]/Table2[[#This Row],[Current Week Low]])-1</f>
        <v>1.7259835951619618E-2</v>
      </c>
      <c r="AF622" s="1">
        <f>(Table2[[#This Row],[Current Week High]]/Table2[[#This Row],[Close Price]])-1</f>
        <v>1.9522628345735704E-2</v>
      </c>
      <c r="AG622" s="1">
        <f>(Table2[[#This Row],[Close Price]]/Table2[[#This Row],[Current Month Low]])-1</f>
        <v>1.7259835951619618E-2</v>
      </c>
      <c r="AH622" s="1">
        <f>(Table2[[#This Row],[Current Month High]]/Table2[[#This Row],[Close Price]])-1</f>
        <v>1.9522628345735704E-2</v>
      </c>
      <c r="AI622">
        <v>11.9561577936765</v>
      </c>
      <c r="AJ622">
        <v>18.251236303694299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-0.01</v>
      </c>
      <c r="AM622" t="s">
        <v>3174</v>
      </c>
      <c r="AN622">
        <v>8.64</v>
      </c>
      <c r="AO622" t="s">
        <v>3176</v>
      </c>
      <c r="AP622">
        <v>-6.2004886189124003E-2</v>
      </c>
      <c r="AQ622">
        <f>(Table2[[#This Row],[Sharpe Ratio]]-AVERAGE(Table2[Sharpe Ratio]))/_xlfn.STDEV.P(Table2[Sharpe Ratio])</f>
        <v>-1.4561355849113033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634</v>
      </c>
      <c r="AT622">
        <f>_xlfn.RANK.AVG(Table2[[#This Row],[6M Return vs Nifty Z-Score]],Table2[6M Return vs Nifty Z-Score])</f>
        <v>400</v>
      </c>
      <c r="AU622">
        <f>_xlfn.RANK.AVG(Table2[[#This Row],[Sharpe Ratio Z-Score]],Table2[Sharpe Ratio Z-Score])</f>
        <v>678</v>
      </c>
      <c r="AV622">
        <f>(Table2[[#This Row],[Rank 1Y]]+Table2[[#This Row],[Rank 6M]]+Table2[[#This Row],[Rank Sharpe]])/3</f>
        <v>570.66666666666663</v>
      </c>
    </row>
    <row r="623" spans="1:48" x14ac:dyDescent="0.3">
      <c r="A623" t="s">
        <v>730</v>
      </c>
      <c r="B623" t="s">
        <v>731</v>
      </c>
      <c r="C623" t="s">
        <v>3129</v>
      </c>
      <c r="D623" t="s">
        <v>417</v>
      </c>
      <c r="E623">
        <v>23620.556171550001</v>
      </c>
      <c r="F623">
        <v>1052.75</v>
      </c>
      <c r="G623">
        <v>-28.981401753690101</v>
      </c>
      <c r="H623">
        <f>(Table2[[#This Row],[1Y Return vs Nifty]]-AVERAGE(Table2[1Y Return vs Nifty]))/_xlfn.STDEV.P(Table2[1Y Return vs Nifty])</f>
        <v>-0.91095689584169759</v>
      </c>
      <c r="I623">
        <v>3.82462858648173</v>
      </c>
      <c r="J623">
        <f>(Table2[[#This Row],[1M Return vs Nifty]]-AVERAGE(Table2[1M Return vs Nifty]))/_xlfn.STDEV.P(Table2[1M Return vs Nifty])</f>
        <v>0.1658842175856359</v>
      </c>
      <c r="K623">
        <v>8.2255950047317903</v>
      </c>
      <c r="L623">
        <f>(Table2[[#This Row],[6M Return vs Nifty]]-AVERAGE(Table2[6M Return vs Nifty]))/_xlfn.STDEV.P(Table2[6M Return vs Nifty])</f>
        <v>-0.15112956273538994</v>
      </c>
      <c r="M623">
        <v>3.12170594846422</v>
      </c>
      <c r="N623">
        <f>(Table2[[#This Row],[1W Return vs Nifty]]-AVERAGE(Table2[1W Return vs Nifty]))/_xlfn.STDEV.P(Table2[1W Return vs Nifty])</f>
        <v>0.11822756203704077</v>
      </c>
      <c r="O623">
        <v>1033.92</v>
      </c>
      <c r="P623">
        <v>988.37529118479199</v>
      </c>
      <c r="Q623">
        <v>935.62464712438305</v>
      </c>
      <c r="R623">
        <v>53.0885426224892</v>
      </c>
      <c r="S623" s="1">
        <f>(Table2[[#This Row],[Close Price]]-Table2[[#This Row],[20D EMA]])/Table2[[#This Row],[20D EMA]]</f>
        <v>1.8212240792324287E-2</v>
      </c>
      <c r="T623" s="1">
        <f>(Table2[[#This Row],[Close Price]]-Table2[[#This Row],[50D EMA]])/Table2[[#This Row],[50D EMA]]</f>
        <v>6.5131847577897584E-2</v>
      </c>
      <c r="U623" s="1">
        <f>(Table2[[#This Row],[Close Price]]-Table2[[#This Row],[200D EMA]])/Table2[[#This Row],[200D EMA]]</f>
        <v>0.12518412510358565</v>
      </c>
      <c r="V623">
        <v>0.79492684034780503</v>
      </c>
      <c r="W623">
        <v>1048.4000000000001</v>
      </c>
      <c r="X623">
        <v>1083</v>
      </c>
      <c r="Y623">
        <v>1035.7</v>
      </c>
      <c r="Z623">
        <v>1088</v>
      </c>
      <c r="AA623">
        <v>1035.7</v>
      </c>
      <c r="AB623">
        <v>1088</v>
      </c>
      <c r="AC623" s="1">
        <f>(Table2[[#This Row],[Close Price]]/Table2[[#This Row],[Day Low]])-1</f>
        <v>4.1491797024035826E-3</v>
      </c>
      <c r="AD623" s="1">
        <f>(Table2[[#This Row],[Day High]]/Table2[[#This Row],[Close Price]])-1</f>
        <v>2.8734267394918023E-2</v>
      </c>
      <c r="AE623" s="1">
        <f>(Table2[[#This Row],[Close Price]]/Table2[[#This Row],[Current Week Low]])-1</f>
        <v>1.6462296031669377E-2</v>
      </c>
      <c r="AF623" s="1">
        <f>(Table2[[#This Row],[Current Week High]]/Table2[[#This Row],[Close Price]])-1</f>
        <v>3.3483733080028388E-2</v>
      </c>
      <c r="AG623" s="1">
        <f>(Table2[[#This Row],[Close Price]]/Table2[[#This Row],[Current Month Low]])-1</f>
        <v>1.6462296031669377E-2</v>
      </c>
      <c r="AH623" s="1">
        <f>(Table2[[#This Row],[Current Month High]]/Table2[[#This Row],[Close Price]])-1</f>
        <v>3.3483733080028388E-2</v>
      </c>
      <c r="AI623">
        <v>8.2830681548325895</v>
      </c>
      <c r="AJ623">
        <v>42.920173771381997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0.14000000000000001</v>
      </c>
      <c r="AM623" t="s">
        <v>3176</v>
      </c>
      <c r="AN623">
        <v>4.79</v>
      </c>
      <c r="AO623" t="s">
        <v>3176</v>
      </c>
      <c r="AP623">
        <v>-6.9787578986963E-2</v>
      </c>
      <c r="AQ623">
        <f>(Table2[[#This Row],[Sharpe Ratio]]-AVERAGE(Table2[Sharpe Ratio]))/_xlfn.STDEV.P(Table2[Sharpe Ratio])</f>
        <v>-1.5466906207478446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-2.3246652997022554</v>
      </c>
      <c r="AS623">
        <f>_xlfn.RANK.AVG(Table2[[#This Row],[1Y Return vs Nifty Z-Score]],Table2[1Y Return vs Nifty Z-Score])</f>
        <v>646</v>
      </c>
      <c r="AT623">
        <f>_xlfn.RANK.AVG(Table2[[#This Row],[6M Return vs Nifty Z-Score]],Table2[6M Return vs Nifty Z-Score])</f>
        <v>375</v>
      </c>
      <c r="AU623">
        <f>_xlfn.RANK.AVG(Table2[[#This Row],[Sharpe Ratio Z-Score]],Table2[Sharpe Ratio Z-Score])</f>
        <v>693</v>
      </c>
      <c r="AV623">
        <f>(Table2[[#This Row],[Rank 1Y]]+Table2[[#This Row],[Rank 6M]]+Table2[[#This Row],[Rank Sharpe]])/3</f>
        <v>571.33333333333337</v>
      </c>
    </row>
    <row r="624" spans="1:48" x14ac:dyDescent="0.3">
      <c r="A624" t="s">
        <v>1910</v>
      </c>
      <c r="B624" t="s">
        <v>1911</v>
      </c>
      <c r="C624" t="s">
        <v>3129</v>
      </c>
      <c r="D624" t="s">
        <v>24</v>
      </c>
      <c r="E624">
        <v>3776.3655410400002</v>
      </c>
      <c r="F624">
        <v>120.48</v>
      </c>
      <c r="G624">
        <v>-23.1310860346967</v>
      </c>
      <c r="H624">
        <f>(Table2[[#This Row],[1Y Return vs Nifty]]-AVERAGE(Table2[1Y Return vs Nifty]))/_xlfn.STDEV.P(Table2[1Y Return vs Nifty])</f>
        <v>-0.81189166533138657</v>
      </c>
      <c r="I624">
        <v>-2.9078817015841101</v>
      </c>
      <c r="J624">
        <f>(Table2[[#This Row],[1M Return vs Nifty]]-AVERAGE(Table2[1M Return vs Nifty]))/_xlfn.STDEV.P(Table2[1M Return vs Nifty])</f>
        <v>-0.41554993015364367</v>
      </c>
      <c r="K624">
        <v>-15.3027710623088</v>
      </c>
      <c r="L624">
        <f>(Table2[[#This Row],[6M Return vs Nifty]]-AVERAGE(Table2[6M Return vs Nifty]))/_xlfn.STDEV.P(Table2[6M Return vs Nifty])</f>
        <v>-0.9163129074525338</v>
      </c>
      <c r="M624">
        <v>1.54518298640106</v>
      </c>
      <c r="N624">
        <f>(Table2[[#This Row],[1W Return vs Nifty]]-AVERAGE(Table2[1W Return vs Nifty]))/_xlfn.STDEV.P(Table2[1W Return vs Nifty])</f>
        <v>-0.17645536602233847</v>
      </c>
      <c r="O624">
        <v>122.59</v>
      </c>
      <c r="P624">
        <v>125.48460335968601</v>
      </c>
      <c r="Q624">
        <v>127.316159609698</v>
      </c>
      <c r="R624">
        <v>34.739579805326002</v>
      </c>
      <c r="S624" s="1">
        <f>(Table2[[#This Row],[Close Price]]-Table2[[#This Row],[20D EMA]])/Table2[[#This Row],[20D EMA]]</f>
        <v>-1.7211844359246262E-2</v>
      </c>
      <c r="T624" s="1">
        <f>(Table2[[#This Row],[Close Price]]-Table2[[#This Row],[50D EMA]])/Table2[[#This Row],[50D EMA]]</f>
        <v>-3.9882210452073776E-2</v>
      </c>
      <c r="U624" s="1">
        <f>(Table2[[#This Row],[Close Price]]-Table2[[#This Row],[200D EMA]])/Table2[[#This Row],[200D EMA]]</f>
        <v>-5.3694359228671495E-2</v>
      </c>
      <c r="V624">
        <v>0.489501314975549</v>
      </c>
      <c r="W624">
        <v>120.15</v>
      </c>
      <c r="X624">
        <v>123.85</v>
      </c>
      <c r="Y624">
        <v>120.15</v>
      </c>
      <c r="Z624">
        <v>124.25</v>
      </c>
      <c r="AA624">
        <v>120.15</v>
      </c>
      <c r="AB624">
        <v>124.25</v>
      </c>
      <c r="AC624" s="1">
        <f>(Table2[[#This Row],[Close Price]]/Table2[[#This Row],[Day Low]])-1</f>
        <v>2.7465667915105296E-3</v>
      </c>
      <c r="AD624" s="1">
        <f>(Table2[[#This Row],[Day High]]/Table2[[#This Row],[Close Price]])-1</f>
        <v>2.7971447543160499E-2</v>
      </c>
      <c r="AE624" s="1">
        <f>(Table2[[#This Row],[Close Price]]/Table2[[#This Row],[Current Week Low]])-1</f>
        <v>2.7465667915105296E-3</v>
      </c>
      <c r="AF624" s="1">
        <f>(Table2[[#This Row],[Current Week High]]/Table2[[#This Row],[Close Price]])-1</f>
        <v>3.1291500664010652E-2</v>
      </c>
      <c r="AG624" s="1">
        <f>(Table2[[#This Row],[Close Price]]/Table2[[#This Row],[Current Month Low]])-1</f>
        <v>2.7465667915105296E-3</v>
      </c>
      <c r="AH624" s="1">
        <f>(Table2[[#This Row],[Current Month High]]/Table2[[#This Row],[Close Price]])-1</f>
        <v>3.1291500664010652E-2</v>
      </c>
      <c r="AI624">
        <v>35.665670650730398</v>
      </c>
      <c r="AJ624">
        <v>9.6269335759781693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-0.11</v>
      </c>
      <c r="AM624" t="s">
        <v>3174</v>
      </c>
      <c r="AN624">
        <v>-1.79</v>
      </c>
      <c r="AO624" t="s">
        <v>3174</v>
      </c>
      <c r="AP624">
        <v>1.2804232492017001E-2</v>
      </c>
      <c r="AQ624">
        <f>(Table2[[#This Row],[Sharpe Ratio]]-AVERAGE(Table2[Sharpe Ratio]))/_xlfn.STDEV.P(Table2[Sharpe Ratio])</f>
        <v>-0.58569875809066863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601</v>
      </c>
      <c r="AT624">
        <f>_xlfn.RANK.AVG(Table2[[#This Row],[6M Return vs Nifty Z-Score]],Table2[6M Return vs Nifty Z-Score])</f>
        <v>623</v>
      </c>
      <c r="AU624">
        <f>_xlfn.RANK.AVG(Table2[[#This Row],[Sharpe Ratio Z-Score]],Table2[Sharpe Ratio Z-Score])</f>
        <v>492</v>
      </c>
      <c r="AV624">
        <f>(Table2[[#This Row],[Rank 1Y]]+Table2[[#This Row],[Rank 6M]]+Table2[[#This Row],[Rank Sharpe]])/3</f>
        <v>572</v>
      </c>
    </row>
    <row r="625" spans="1:48" x14ac:dyDescent="0.3">
      <c r="A625" t="s">
        <v>1408</v>
      </c>
      <c r="B625" t="s">
        <v>1409</v>
      </c>
      <c r="C625" t="s">
        <v>3143</v>
      </c>
      <c r="D625" t="s">
        <v>443</v>
      </c>
      <c r="E625">
        <v>7912.5936308299997</v>
      </c>
      <c r="F625">
        <v>500.45</v>
      </c>
      <c r="G625">
        <v>-29.870197476928599</v>
      </c>
      <c r="H625">
        <f>(Table2[[#This Row],[1Y Return vs Nifty]]-AVERAGE(Table2[1Y Return vs Nifty]))/_xlfn.STDEV.P(Table2[1Y Return vs Nifty])</f>
        <v>-0.92600715251645194</v>
      </c>
      <c r="I625">
        <v>-11.428791653189601</v>
      </c>
      <c r="J625">
        <f>(Table2[[#This Row],[1M Return vs Nifty]]-AVERAGE(Table2[1M Return vs Nifty]))/_xlfn.STDEV.P(Table2[1M Return vs Nifty])</f>
        <v>-1.1514341403058426</v>
      </c>
      <c r="K625">
        <v>0.95178110249250902</v>
      </c>
      <c r="L625">
        <f>(Table2[[#This Row],[6M Return vs Nifty]]-AVERAGE(Table2[6M Return vs Nifty]))/_xlfn.STDEV.P(Table2[6M Return vs Nifty])</f>
        <v>-0.38768662898922956</v>
      </c>
      <c r="M625">
        <v>3.4261852935951702</v>
      </c>
      <c r="N625">
        <f>(Table2[[#This Row],[1W Return vs Nifty]]-AVERAGE(Table2[1W Return vs Nifty]))/_xlfn.STDEV.P(Table2[1W Return vs Nifty])</f>
        <v>0.17514069753579037</v>
      </c>
      <c r="O625">
        <v>504.56</v>
      </c>
      <c r="P625">
        <v>512.95652986882897</v>
      </c>
      <c r="Q625">
        <v>495.97873364686001</v>
      </c>
      <c r="R625">
        <v>48.368871192804903</v>
      </c>
      <c r="S625" s="1">
        <f>(Table2[[#This Row],[Close Price]]-Table2[[#This Row],[20D EMA]])/Table2[[#This Row],[20D EMA]]</f>
        <v>-8.1457111146345604E-3</v>
      </c>
      <c r="T625" s="1">
        <f>(Table2[[#This Row],[Close Price]]-Table2[[#This Row],[50D EMA]])/Table2[[#This Row],[50D EMA]]</f>
        <v>-2.4381266521798822E-2</v>
      </c>
      <c r="U625" s="1">
        <f>(Table2[[#This Row],[Close Price]]-Table2[[#This Row],[200D EMA]])/Table2[[#This Row],[200D EMA]]</f>
        <v>9.0150364316296493E-3</v>
      </c>
      <c r="V625">
        <v>0.36521308284551801</v>
      </c>
      <c r="W625">
        <v>495</v>
      </c>
      <c r="X625">
        <v>516.65</v>
      </c>
      <c r="Y625">
        <v>491.05</v>
      </c>
      <c r="Z625">
        <v>516.65</v>
      </c>
      <c r="AA625">
        <v>491.05</v>
      </c>
      <c r="AB625">
        <v>516.65</v>
      </c>
      <c r="AC625" s="1">
        <f>(Table2[[#This Row],[Close Price]]/Table2[[#This Row],[Day Low]])-1</f>
        <v>1.1010101010100914E-2</v>
      </c>
      <c r="AD625" s="1">
        <f>(Table2[[#This Row],[Day High]]/Table2[[#This Row],[Close Price]])-1</f>
        <v>3.237086622040164E-2</v>
      </c>
      <c r="AE625" s="1">
        <f>(Table2[[#This Row],[Close Price]]/Table2[[#This Row],[Current Week Low]])-1</f>
        <v>1.9142653497607132E-2</v>
      </c>
      <c r="AF625" s="1">
        <f>(Table2[[#This Row],[Current Week High]]/Table2[[#This Row],[Close Price]])-1</f>
        <v>3.237086622040164E-2</v>
      </c>
      <c r="AG625" s="1">
        <f>(Table2[[#This Row],[Close Price]]/Table2[[#This Row],[Current Month Low]])-1</f>
        <v>1.9142653497607132E-2</v>
      </c>
      <c r="AH625" s="1">
        <f>(Table2[[#This Row],[Current Month High]]/Table2[[#This Row],[Close Price]])-1</f>
        <v>3.237086622040164E-2</v>
      </c>
      <c r="AI625">
        <v>26.6660005994604</v>
      </c>
      <c r="AJ625">
        <v>24.242800397219401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-0.16</v>
      </c>
      <c r="AM625" t="s">
        <v>3174</v>
      </c>
      <c r="AN625">
        <v>1.72</v>
      </c>
      <c r="AO625" t="s">
        <v>3176</v>
      </c>
      <c r="AP625">
        <v>-2.3341541111922999E-2</v>
      </c>
      <c r="AQ625">
        <f>(Table2[[#This Row],[Sharpe Ratio]]-AVERAGE(Table2[Sharpe Ratio]))/_xlfn.STDEV.P(Table2[Sharpe Ratio])</f>
        <v>-1.0062706487032784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654</v>
      </c>
      <c r="AT625">
        <f>_xlfn.RANK.AVG(Table2[[#This Row],[6M Return vs Nifty Z-Score]],Table2[6M Return vs Nifty Z-Score])</f>
        <v>451</v>
      </c>
      <c r="AU625">
        <f>_xlfn.RANK.AVG(Table2[[#This Row],[Sharpe Ratio Z-Score]],Table2[Sharpe Ratio Z-Score])</f>
        <v>623</v>
      </c>
      <c r="AV625">
        <f>(Table2[[#This Row],[Rank 1Y]]+Table2[[#This Row],[Rank 6M]]+Table2[[#This Row],[Rank Sharpe]])/3</f>
        <v>576</v>
      </c>
    </row>
    <row r="626" spans="1:48" x14ac:dyDescent="0.3">
      <c r="A626" t="s">
        <v>969</v>
      </c>
      <c r="B626" t="s">
        <v>970</v>
      </c>
      <c r="C626" t="s">
        <v>3146</v>
      </c>
      <c r="D626" t="s">
        <v>971</v>
      </c>
      <c r="E626">
        <v>15378.84492016</v>
      </c>
      <c r="F626">
        <v>1567.1</v>
      </c>
      <c r="G626">
        <v>-40.920218143735497</v>
      </c>
      <c r="H626">
        <f>(Table2[[#This Row],[1Y Return vs Nifty]]-AVERAGE(Table2[1Y Return vs Nifty]))/_xlfn.STDEV.P(Table2[1Y Return vs Nifty])</f>
        <v>-1.1131206173414367</v>
      </c>
      <c r="I626">
        <v>7.85234106623935</v>
      </c>
      <c r="J626">
        <f>(Table2[[#This Row],[1M Return vs Nifty]]-AVERAGE(Table2[1M Return vs Nifty]))/_xlfn.STDEV.P(Table2[1M Return vs Nifty])</f>
        <v>0.5137261773904257</v>
      </c>
      <c r="K626">
        <v>3.13299713092362</v>
      </c>
      <c r="L626">
        <f>(Table2[[#This Row],[6M Return vs Nifty]]-AVERAGE(Table2[6M Return vs Nifty]))/_xlfn.STDEV.P(Table2[6M Return vs Nifty])</f>
        <v>-0.31674969391137897</v>
      </c>
      <c r="M626">
        <v>5.7384324312254398</v>
      </c>
      <c r="N626">
        <f>(Table2[[#This Row],[1W Return vs Nifty]]-AVERAGE(Table2[1W Return vs Nifty]))/_xlfn.STDEV.P(Table2[1W Return vs Nifty])</f>
        <v>0.60734484128140376</v>
      </c>
      <c r="O626">
        <v>1513.94</v>
      </c>
      <c r="P626">
        <v>1478.8155630932199</v>
      </c>
      <c r="Q626">
        <v>1471.06695958721</v>
      </c>
      <c r="R626">
        <v>69.464419771283403</v>
      </c>
      <c r="S626" s="1">
        <f>(Table2[[#This Row],[Close Price]]-Table2[[#This Row],[20D EMA]])/Table2[[#This Row],[20D EMA]]</f>
        <v>3.5113676896045984E-2</v>
      </c>
      <c r="T626" s="1">
        <f>(Table2[[#This Row],[Close Price]]-Table2[[#This Row],[50D EMA]])/Table2[[#This Row],[50D EMA]]</f>
        <v>5.969942372131691E-2</v>
      </c>
      <c r="U626" s="1">
        <f>(Table2[[#This Row],[Close Price]]-Table2[[#This Row],[200D EMA]])/Table2[[#This Row],[200D EMA]]</f>
        <v>6.5281216321884702E-2</v>
      </c>
      <c r="V626">
        <v>0.77620503865355095</v>
      </c>
      <c r="W626">
        <v>1549.4</v>
      </c>
      <c r="X626">
        <v>1586.4</v>
      </c>
      <c r="Y626">
        <v>1502</v>
      </c>
      <c r="Z626">
        <v>1590.95</v>
      </c>
      <c r="AA626">
        <v>1502</v>
      </c>
      <c r="AB626">
        <v>1590.95</v>
      </c>
      <c r="AC626" s="1">
        <f>(Table2[[#This Row],[Close Price]]/Table2[[#This Row],[Day Low]])-1</f>
        <v>1.1423776945914454E-2</v>
      </c>
      <c r="AD626" s="1">
        <f>(Table2[[#This Row],[Day High]]/Table2[[#This Row],[Close Price]])-1</f>
        <v>1.2315742454214851E-2</v>
      </c>
      <c r="AE626" s="1">
        <f>(Table2[[#This Row],[Close Price]]/Table2[[#This Row],[Current Week Low]])-1</f>
        <v>4.3342210386151825E-2</v>
      </c>
      <c r="AF626" s="1">
        <f>(Table2[[#This Row],[Current Week High]]/Table2[[#This Row],[Close Price]])-1</f>
        <v>1.5219194690830218E-2</v>
      </c>
      <c r="AG626" s="1">
        <f>(Table2[[#This Row],[Close Price]]/Table2[[#This Row],[Current Month Low]])-1</f>
        <v>4.3342210386151825E-2</v>
      </c>
      <c r="AH626" s="1">
        <f>(Table2[[#This Row],[Current Month High]]/Table2[[#This Row],[Close Price]])-1</f>
        <v>1.5219194690830218E-2</v>
      </c>
      <c r="AI626">
        <v>19.676472465062801</v>
      </c>
      <c r="AJ626">
        <v>30.1361900016608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0.1</v>
      </c>
      <c r="AM626" t="s">
        <v>3176</v>
      </c>
      <c r="AN626">
        <v>3.35</v>
      </c>
      <c r="AO626" t="s">
        <v>3176</v>
      </c>
      <c r="AP626">
        <v>-1.5653710029406999E-2</v>
      </c>
      <c r="AQ626">
        <f>(Table2[[#This Row],[Sharpe Ratio]]-AVERAGE(Table2[Sharpe Ratio]))/_xlfn.STDEV.P(Table2[Sharpe Ratio])</f>
        <v>-0.91681937042902673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-1.225618663010013</v>
      </c>
      <c r="AS626">
        <f>_xlfn.RANK.AVG(Table2[[#This Row],[1Y Return vs Nifty Z-Score]],Table2[1Y Return vs Nifty Z-Score])</f>
        <v>691</v>
      </c>
      <c r="AT626">
        <f>_xlfn.RANK.AVG(Table2[[#This Row],[6M Return vs Nifty Z-Score]],Table2[6M Return vs Nifty Z-Score])</f>
        <v>434</v>
      </c>
      <c r="AU626">
        <f>_xlfn.RANK.AVG(Table2[[#This Row],[Sharpe Ratio Z-Score]],Table2[Sharpe Ratio Z-Score])</f>
        <v>604</v>
      </c>
      <c r="AV626">
        <f>(Table2[[#This Row],[Rank 1Y]]+Table2[[#This Row],[Rank 6M]]+Table2[[#This Row],[Rank Sharpe]])/3</f>
        <v>576.33333333333337</v>
      </c>
    </row>
    <row r="627" spans="1:48" x14ac:dyDescent="0.3">
      <c r="A627" t="s">
        <v>942</v>
      </c>
      <c r="B627" t="s">
        <v>943</v>
      </c>
      <c r="C627" t="s">
        <v>3143</v>
      </c>
      <c r="D627" t="s">
        <v>505</v>
      </c>
      <c r="E627">
        <v>16096.11608596</v>
      </c>
      <c r="F627">
        <v>1514.9</v>
      </c>
      <c r="G627">
        <v>-23.4354289756687</v>
      </c>
      <c r="H627">
        <f>(Table2[[#This Row],[1Y Return vs Nifty]]-AVERAGE(Table2[1Y Return vs Nifty]))/_xlfn.STDEV.P(Table2[1Y Return vs Nifty])</f>
        <v>-0.8170451997814494</v>
      </c>
      <c r="I627">
        <v>-10.971804714883699</v>
      </c>
      <c r="J627">
        <f>(Table2[[#This Row],[1M Return vs Nifty]]-AVERAGE(Table2[1M Return vs Nifty]))/_xlfn.STDEV.P(Table2[1M Return vs Nifty])</f>
        <v>-1.1119677600653441</v>
      </c>
      <c r="K627">
        <v>-0.74250025013381704</v>
      </c>
      <c r="L627">
        <f>(Table2[[#This Row],[6M Return vs Nifty]]-AVERAGE(Table2[6M Return vs Nifty]))/_xlfn.STDEV.P(Table2[6M Return vs Nifty])</f>
        <v>-0.44278760236751252</v>
      </c>
      <c r="M627">
        <v>2.2279453166273302</v>
      </c>
      <c r="N627">
        <f>(Table2[[#This Row],[1W Return vs Nifty]]-AVERAGE(Table2[1W Return vs Nifty]))/_xlfn.STDEV.P(Table2[1W Return vs Nifty])</f>
        <v>-4.8833753472897201E-2</v>
      </c>
      <c r="O627">
        <v>1522.43</v>
      </c>
      <c r="P627">
        <v>1506.8940521442701</v>
      </c>
      <c r="Q627">
        <v>1441.84726863779</v>
      </c>
      <c r="R627">
        <v>49.450170815087297</v>
      </c>
      <c r="S627" s="1">
        <f>(Table2[[#This Row],[Close Price]]-Table2[[#This Row],[20D EMA]])/Table2[[#This Row],[20D EMA]]</f>
        <v>-4.9460402120294344E-3</v>
      </c>
      <c r="T627" s="1">
        <f>(Table2[[#This Row],[Close Price]]-Table2[[#This Row],[50D EMA]])/Table2[[#This Row],[50D EMA]]</f>
        <v>5.312880387534729E-3</v>
      </c>
      <c r="U627" s="1">
        <f>(Table2[[#This Row],[Close Price]]-Table2[[#This Row],[200D EMA]])/Table2[[#This Row],[200D EMA]]</f>
        <v>5.0666067725209166E-2</v>
      </c>
      <c r="V627">
        <v>0.60935072816046298</v>
      </c>
      <c r="W627">
        <v>1482.1</v>
      </c>
      <c r="X627">
        <v>1518.9</v>
      </c>
      <c r="Y627">
        <v>1462.3</v>
      </c>
      <c r="Z627">
        <v>1536.95</v>
      </c>
      <c r="AA627">
        <v>1462.3</v>
      </c>
      <c r="AB627">
        <v>1536.95</v>
      </c>
      <c r="AC627" s="1">
        <f>(Table2[[#This Row],[Close Price]]/Table2[[#This Row],[Day Low]])-1</f>
        <v>2.2130760407530037E-2</v>
      </c>
      <c r="AD627" s="1">
        <f>(Table2[[#This Row],[Day High]]/Table2[[#This Row],[Close Price]])-1</f>
        <v>2.6404383127598408E-3</v>
      </c>
      <c r="AE627" s="1">
        <f>(Table2[[#This Row],[Close Price]]/Table2[[#This Row],[Current Week Low]])-1</f>
        <v>3.5970731040142256E-2</v>
      </c>
      <c r="AF627" s="1">
        <f>(Table2[[#This Row],[Current Week High]]/Table2[[#This Row],[Close Price]])-1</f>
        <v>1.4555416199089066E-2</v>
      </c>
      <c r="AG627" s="1">
        <f>(Table2[[#This Row],[Close Price]]/Table2[[#This Row],[Current Month Low]])-1</f>
        <v>3.5970731040142256E-2</v>
      </c>
      <c r="AH627" s="1">
        <f>(Table2[[#This Row],[Current Month High]]/Table2[[#This Row],[Close Price]])-1</f>
        <v>1.4555416199089066E-2</v>
      </c>
      <c r="AI627">
        <v>11.5585187141065</v>
      </c>
      <c r="AJ627">
        <v>21.8744971842317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0.06</v>
      </c>
      <c r="AM627" t="s">
        <v>3176</v>
      </c>
      <c r="AN627">
        <v>-3.18</v>
      </c>
      <c r="AO627" t="s">
        <v>3174</v>
      </c>
      <c r="AP627">
        <v>-4.7772743916674999E-2</v>
      </c>
      <c r="AQ627">
        <f>(Table2[[#This Row],[Sharpe Ratio]]-AVERAGE(Table2[Sharpe Ratio]))/_xlfn.STDEV.P(Table2[Sharpe Ratio])</f>
        <v>-1.2905383826331627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-3.7111726983203659</v>
      </c>
      <c r="AS627">
        <f>_xlfn.RANK.AVG(Table2[[#This Row],[1Y Return vs Nifty Z-Score]],Table2[1Y Return vs Nifty Z-Score])</f>
        <v>602</v>
      </c>
      <c r="AT627">
        <f>_xlfn.RANK.AVG(Table2[[#This Row],[6M Return vs Nifty Z-Score]],Table2[6M Return vs Nifty Z-Score])</f>
        <v>467</v>
      </c>
      <c r="AU627">
        <f>_xlfn.RANK.AVG(Table2[[#This Row],[Sharpe Ratio Z-Score]],Table2[Sharpe Ratio Z-Score])</f>
        <v>662</v>
      </c>
      <c r="AV627">
        <f>(Table2[[#This Row],[Rank 1Y]]+Table2[[#This Row],[Rank 6M]]+Table2[[#This Row],[Rank Sharpe]])/3</f>
        <v>577</v>
      </c>
    </row>
    <row r="628" spans="1:48" x14ac:dyDescent="0.3">
      <c r="A628" t="s">
        <v>1667</v>
      </c>
      <c r="B628" t="s">
        <v>1668</v>
      </c>
      <c r="C628" t="s">
        <v>3141</v>
      </c>
      <c r="D628" t="s">
        <v>1095</v>
      </c>
      <c r="E628">
        <v>5183.65991975</v>
      </c>
      <c r="F628">
        <v>3092.35</v>
      </c>
      <c r="G628">
        <v>-10.939411136197201</v>
      </c>
      <c r="H628">
        <f>(Table2[[#This Row],[1Y Return vs Nifty]]-AVERAGE(Table2[1Y Return vs Nifty]))/_xlfn.STDEV.P(Table2[1Y Return vs Nifty])</f>
        <v>-0.60544621142100608</v>
      </c>
      <c r="I628">
        <v>-8.7696853712559905E-2</v>
      </c>
      <c r="J628">
        <f>(Table2[[#This Row],[1M Return vs Nifty]]-AVERAGE(Table2[1M Return vs Nifty]))/_xlfn.STDEV.P(Table2[1M Return vs Nifty])</f>
        <v>-0.17199266795441973</v>
      </c>
      <c r="K628">
        <v>-5.7880845282088798</v>
      </c>
      <c r="L628">
        <f>(Table2[[#This Row],[6M Return vs Nifty]]-AVERAGE(Table2[6M Return vs Nifty]))/_xlfn.STDEV.P(Table2[6M Return vs Nifty])</f>
        <v>-0.60687876972477572</v>
      </c>
      <c r="M628">
        <v>-0.22554365354763001</v>
      </c>
      <c r="N628">
        <f>(Table2[[#This Row],[1W Return vs Nifty]]-AVERAGE(Table2[1W Return vs Nifty]))/_xlfn.STDEV.P(Table2[1W Return vs Nifty])</f>
        <v>-0.5074387539014179</v>
      </c>
      <c r="O628">
        <v>3148.41</v>
      </c>
      <c r="P628">
        <v>3116.4625338892401</v>
      </c>
      <c r="Q628">
        <v>2986.12142948152</v>
      </c>
      <c r="R628">
        <v>38.129615949976198</v>
      </c>
      <c r="S628" s="1">
        <f>(Table2[[#This Row],[Close Price]]-Table2[[#This Row],[20D EMA]])/Table2[[#This Row],[20D EMA]]</f>
        <v>-1.7805813092958016E-2</v>
      </c>
      <c r="T628" s="1">
        <f>(Table2[[#This Row],[Close Price]]-Table2[[#This Row],[50D EMA]])/Table2[[#This Row],[50D EMA]]</f>
        <v>-7.737148650764818E-3</v>
      </c>
      <c r="U628" s="1">
        <f>(Table2[[#This Row],[Close Price]]-Table2[[#This Row],[200D EMA]])/Table2[[#This Row],[200D EMA]]</f>
        <v>3.5574096039665881E-2</v>
      </c>
      <c r="V628">
        <v>0.96426398307417105</v>
      </c>
      <c r="W628">
        <v>3080</v>
      </c>
      <c r="X628">
        <v>3234.65</v>
      </c>
      <c r="Y628">
        <v>3080</v>
      </c>
      <c r="Z628">
        <v>3240</v>
      </c>
      <c r="AA628">
        <v>3080</v>
      </c>
      <c r="AB628">
        <v>3240</v>
      </c>
      <c r="AC628" s="1">
        <f>(Table2[[#This Row],[Close Price]]/Table2[[#This Row],[Day Low]])-1</f>
        <v>4.0097402597403242E-3</v>
      </c>
      <c r="AD628" s="1">
        <f>(Table2[[#This Row],[Day High]]/Table2[[#This Row],[Close Price]])-1</f>
        <v>4.6016783352466728E-2</v>
      </c>
      <c r="AE628" s="1">
        <f>(Table2[[#This Row],[Close Price]]/Table2[[#This Row],[Current Week Low]])-1</f>
        <v>4.0097402597403242E-3</v>
      </c>
      <c r="AF628" s="1">
        <f>(Table2[[#This Row],[Current Week High]]/Table2[[#This Row],[Close Price]])-1</f>
        <v>4.7746859184762513E-2</v>
      </c>
      <c r="AG628" s="1">
        <f>(Table2[[#This Row],[Close Price]]/Table2[[#This Row],[Current Month Low]])-1</f>
        <v>4.0097402597403242E-3</v>
      </c>
      <c r="AH628" s="1">
        <f>(Table2[[#This Row],[Current Month High]]/Table2[[#This Row],[Close Price]])-1</f>
        <v>4.7746859184762513E-2</v>
      </c>
      <c r="AI628">
        <v>19.6501042896179</v>
      </c>
      <c r="AJ628">
        <v>34.450000000000003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</v>
      </c>
      <c r="AM628">
        <v>0</v>
      </c>
      <c r="AN628">
        <v>-0.84</v>
      </c>
      <c r="AO628" t="s">
        <v>3174</v>
      </c>
      <c r="AP628">
        <v>-6.8671463861874005E-2</v>
      </c>
      <c r="AQ628">
        <f>(Table2[[#This Row],[Sharpe Ratio]]-AVERAGE(Table2[Sharpe Ratio]))/_xlfn.STDEV.P(Table2[Sharpe Ratio])</f>
        <v>-1.5337041329375838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-3.425460535939203</v>
      </c>
      <c r="AS628">
        <f>_xlfn.RANK.AVG(Table2[[#This Row],[1Y Return vs Nifty Z-Score]],Table2[1Y Return vs Nifty Z-Score])</f>
        <v>525</v>
      </c>
      <c r="AT628">
        <f>_xlfn.RANK.AVG(Table2[[#This Row],[6M Return vs Nifty Z-Score]],Table2[6M Return vs Nifty Z-Score])</f>
        <v>516</v>
      </c>
      <c r="AU628">
        <f>_xlfn.RANK.AVG(Table2[[#This Row],[Sharpe Ratio Z-Score]],Table2[Sharpe Ratio Z-Score])</f>
        <v>691</v>
      </c>
      <c r="AV628">
        <f>(Table2[[#This Row],[Rank 1Y]]+Table2[[#This Row],[Rank 6M]]+Table2[[#This Row],[Rank Sharpe]])/3</f>
        <v>577.33333333333337</v>
      </c>
    </row>
    <row r="629" spans="1:48" x14ac:dyDescent="0.3">
      <c r="A629" t="s">
        <v>147</v>
      </c>
      <c r="B629" t="s">
        <v>148</v>
      </c>
      <c r="C629" t="s">
        <v>3137</v>
      </c>
      <c r="D629" t="s">
        <v>124</v>
      </c>
      <c r="E629">
        <v>188775.963963002</v>
      </c>
      <c r="F629">
        <v>151.22</v>
      </c>
      <c r="G629">
        <v>-9.6573378525793991</v>
      </c>
      <c r="H629">
        <f>(Table2[[#This Row],[1Y Return vs Nifty]]-AVERAGE(Table2[1Y Return vs Nifty]))/_xlfn.STDEV.P(Table2[1Y Return vs Nifty])</f>
        <v>-0.58373646249918854</v>
      </c>
      <c r="I629">
        <v>-4.83245338484131</v>
      </c>
      <c r="J629">
        <f>(Table2[[#This Row],[1M Return vs Nifty]]-AVERAGE(Table2[1M Return vs Nifty]))/_xlfn.STDEV.P(Table2[1M Return vs Nifty])</f>
        <v>-0.58176010266557865</v>
      </c>
      <c r="K629">
        <v>-10.832197003710499</v>
      </c>
      <c r="L629">
        <f>(Table2[[#This Row],[6M Return vs Nifty]]-AVERAGE(Table2[6M Return vs Nifty]))/_xlfn.STDEV.P(Table2[6M Return vs Nifty])</f>
        <v>-0.77092207150511372</v>
      </c>
      <c r="M629">
        <v>0.42547512545156602</v>
      </c>
      <c r="N629">
        <f>(Table2[[#This Row],[1W Return vs Nifty]]-AVERAGE(Table2[1W Return vs Nifty]))/_xlfn.STDEV.P(Table2[1W Return vs Nifty])</f>
        <v>-0.38575063096658735</v>
      </c>
      <c r="O629">
        <v>153.47999999999999</v>
      </c>
      <c r="P629">
        <v>158.011544908562</v>
      </c>
      <c r="Q629">
        <v>152.613852775765</v>
      </c>
      <c r="R629">
        <v>38.717776435980397</v>
      </c>
      <c r="S629" s="1">
        <f>(Table2[[#This Row],[Close Price]]-Table2[[#This Row],[20D EMA]])/Table2[[#This Row],[20D EMA]]</f>
        <v>-1.4725045608548287E-2</v>
      </c>
      <c r="T629" s="1">
        <f>(Table2[[#This Row],[Close Price]]-Table2[[#This Row],[50D EMA]])/Table2[[#This Row],[50D EMA]]</f>
        <v>-4.2981320842677216E-2</v>
      </c>
      <c r="U629" s="1">
        <f>(Table2[[#This Row],[Close Price]]-Table2[[#This Row],[200D EMA]])/Table2[[#This Row],[200D EMA]]</f>
        <v>-9.1331995779765866E-3</v>
      </c>
      <c r="V629">
        <v>0.73696250978236699</v>
      </c>
      <c r="W629">
        <v>149.65</v>
      </c>
      <c r="X629">
        <v>152.9</v>
      </c>
      <c r="Y629">
        <v>149.16</v>
      </c>
      <c r="Z629">
        <v>153.9</v>
      </c>
      <c r="AA629">
        <v>149.16</v>
      </c>
      <c r="AB629">
        <v>153.9</v>
      </c>
      <c r="AC629" s="1">
        <f>(Table2[[#This Row],[Close Price]]/Table2[[#This Row],[Day Low]])-1</f>
        <v>1.049114600735046E-2</v>
      </c>
      <c r="AD629" s="1">
        <f>(Table2[[#This Row],[Day High]]/Table2[[#This Row],[Close Price]])-1</f>
        <v>1.1109641581801499E-2</v>
      </c>
      <c r="AE629" s="1">
        <f>(Table2[[#This Row],[Close Price]]/Table2[[#This Row],[Current Week Low]])-1</f>
        <v>1.3810673102708559E-2</v>
      </c>
      <c r="AF629" s="1">
        <f>(Table2[[#This Row],[Current Week High]]/Table2[[#This Row],[Close Price]])-1</f>
        <v>1.7722523475730778E-2</v>
      </c>
      <c r="AG629" s="1">
        <f>(Table2[[#This Row],[Close Price]]/Table2[[#This Row],[Current Month Low]])-1</f>
        <v>1.3810673102708559E-2</v>
      </c>
      <c r="AH629" s="1">
        <f>(Table2[[#This Row],[Current Month High]]/Table2[[#This Row],[Close Price]])-1</f>
        <v>1.7722523475730778E-2</v>
      </c>
      <c r="AI629">
        <v>22.073799761936201</v>
      </c>
      <c r="AJ629">
        <v>31.954624781849901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</v>
      </c>
      <c r="AM629" t="s">
        <v>3174</v>
      </c>
      <c r="AN629">
        <v>-0.46</v>
      </c>
      <c r="AO629" t="s">
        <v>3174</v>
      </c>
      <c r="AP629">
        <v>-3.0357213643713001E-2</v>
      </c>
      <c r="AQ629">
        <f>(Table2[[#This Row],[Sharpe Ratio]]-AVERAGE(Table2[Sharpe Ratio]))/_xlfn.STDEV.P(Table2[Sharpe Ratio])</f>
        <v>-1.0879010681527119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518</v>
      </c>
      <c r="AT629">
        <f>_xlfn.RANK.AVG(Table2[[#This Row],[6M Return vs Nifty Z-Score]],Table2[6M Return vs Nifty Z-Score])</f>
        <v>576</v>
      </c>
      <c r="AU629">
        <f>_xlfn.RANK.AVG(Table2[[#This Row],[Sharpe Ratio Z-Score]],Table2[Sharpe Ratio Z-Score])</f>
        <v>638</v>
      </c>
      <c r="AV629">
        <f>(Table2[[#This Row],[Rank 1Y]]+Table2[[#This Row],[Rank 6M]]+Table2[[#This Row],[Rank Sharpe]])/3</f>
        <v>577.33333333333337</v>
      </c>
    </row>
    <row r="630" spans="1:48" x14ac:dyDescent="0.3">
      <c r="A630" t="s">
        <v>1716</v>
      </c>
      <c r="B630" t="s">
        <v>1717</v>
      </c>
      <c r="C630" t="s">
        <v>3134</v>
      </c>
      <c r="D630" t="s">
        <v>202</v>
      </c>
      <c r="E630">
        <v>4874.7380973150002</v>
      </c>
      <c r="F630">
        <v>122.19</v>
      </c>
      <c r="G630">
        <v>-27.785967832086499</v>
      </c>
      <c r="H630">
        <f>(Table2[[#This Row],[1Y Return vs Nifty]]-AVERAGE(Table2[1Y Return vs Nifty]))/_xlfn.STDEV.P(Table2[1Y Return vs Nifty])</f>
        <v>-0.89071423840373587</v>
      </c>
      <c r="I630">
        <v>-8.9095100085616501</v>
      </c>
      <c r="J630">
        <f>(Table2[[#This Row],[1M Return vs Nifty]]-AVERAGE(Table2[1M Return vs Nifty]))/_xlfn.STDEV.P(Table2[1M Return vs Nifty])</f>
        <v>-0.93386352945122786</v>
      </c>
      <c r="K630">
        <v>-15.4550290040884</v>
      </c>
      <c r="L630">
        <f>(Table2[[#This Row],[6M Return vs Nifty]]-AVERAGE(Table2[6M Return vs Nifty]))/_xlfn.STDEV.P(Table2[6M Return vs Nifty])</f>
        <v>-0.92126460026531554</v>
      </c>
      <c r="M630">
        <v>1.16531316999426</v>
      </c>
      <c r="N630">
        <f>(Table2[[#This Row],[1W Return vs Nifty]]-AVERAGE(Table2[1W Return vs Nifty]))/_xlfn.STDEV.P(Table2[1W Return vs Nifty])</f>
        <v>-0.24746045283289769</v>
      </c>
      <c r="O630">
        <v>126.84</v>
      </c>
      <c r="P630">
        <v>127.948460754213</v>
      </c>
      <c r="Q630">
        <v>124.103924235617</v>
      </c>
      <c r="R630">
        <v>31.888538211804399</v>
      </c>
      <c r="S630" s="1">
        <f>(Table2[[#This Row],[Close Price]]-Table2[[#This Row],[20D EMA]])/Table2[[#This Row],[20D EMA]]</f>
        <v>-3.6660359508041668E-2</v>
      </c>
      <c r="T630" s="1">
        <f>(Table2[[#This Row],[Close Price]]-Table2[[#This Row],[50D EMA]])/Table2[[#This Row],[50D EMA]]</f>
        <v>-4.5006096363088867E-2</v>
      </c>
      <c r="U630" s="1">
        <f>(Table2[[#This Row],[Close Price]]-Table2[[#This Row],[200D EMA]])/Table2[[#This Row],[200D EMA]]</f>
        <v>-1.5421947753910908E-2</v>
      </c>
      <c r="V630">
        <v>0.92496126137313495</v>
      </c>
      <c r="W630">
        <v>121.25</v>
      </c>
      <c r="X630">
        <v>126.53</v>
      </c>
      <c r="Y630">
        <v>121.25</v>
      </c>
      <c r="Z630">
        <v>128</v>
      </c>
      <c r="AA630">
        <v>121.25</v>
      </c>
      <c r="AB630">
        <v>128</v>
      </c>
      <c r="AC630" s="1">
        <f>(Table2[[#This Row],[Close Price]]/Table2[[#This Row],[Day Low]])-1</f>
        <v>7.7525773195876724E-3</v>
      </c>
      <c r="AD630" s="1">
        <f>(Table2[[#This Row],[Day High]]/Table2[[#This Row],[Close Price]])-1</f>
        <v>3.5518454865373528E-2</v>
      </c>
      <c r="AE630" s="1">
        <f>(Table2[[#This Row],[Close Price]]/Table2[[#This Row],[Current Week Low]])-1</f>
        <v>7.7525773195876724E-3</v>
      </c>
      <c r="AF630" s="1">
        <f>(Table2[[#This Row],[Current Week High]]/Table2[[#This Row],[Close Price]])-1</f>
        <v>4.7548899255258181E-2</v>
      </c>
      <c r="AG630" s="1">
        <f>(Table2[[#This Row],[Close Price]]/Table2[[#This Row],[Current Month Low]])-1</f>
        <v>7.7525773195876724E-3</v>
      </c>
      <c r="AH630" s="1">
        <f>(Table2[[#This Row],[Current Month High]]/Table2[[#This Row],[Close Price]])-1</f>
        <v>4.7548899255258181E-2</v>
      </c>
      <c r="AI630">
        <v>22.4813814551108</v>
      </c>
      <c r="AJ630">
        <v>19.384465070835301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-0.04</v>
      </c>
      <c r="AM630" t="s">
        <v>3174</v>
      </c>
      <c r="AN630">
        <v>-4.66</v>
      </c>
      <c r="AO630" t="s">
        <v>3174</v>
      </c>
      <c r="AP630">
        <v>2.0838755000459001E-2</v>
      </c>
      <c r="AQ630">
        <f>(Table2[[#This Row],[Sharpe Ratio]]-AVERAGE(Table2[Sharpe Ratio]))/_xlfn.STDEV.P(Table2[Sharpe Ratio])</f>
        <v>-0.49221357338911093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636</v>
      </c>
      <c r="AT630">
        <f>_xlfn.RANK.AVG(Table2[[#This Row],[6M Return vs Nifty Z-Score]],Table2[6M Return vs Nifty Z-Score])</f>
        <v>624</v>
      </c>
      <c r="AU630">
        <f>_xlfn.RANK.AVG(Table2[[#This Row],[Sharpe Ratio Z-Score]],Table2[Sharpe Ratio Z-Score])</f>
        <v>473</v>
      </c>
      <c r="AV630">
        <f>(Table2[[#This Row],[Rank 1Y]]+Table2[[#This Row],[Rank 6M]]+Table2[[#This Row],[Rank Sharpe]])/3</f>
        <v>577.66666666666663</v>
      </c>
    </row>
    <row r="631" spans="1:48" x14ac:dyDescent="0.3">
      <c r="A631" t="s">
        <v>1071</v>
      </c>
      <c r="B631" t="s">
        <v>1072</v>
      </c>
      <c r="C631" t="s">
        <v>3143</v>
      </c>
      <c r="D631" t="s">
        <v>505</v>
      </c>
      <c r="E631">
        <v>12402.72904461</v>
      </c>
      <c r="F631">
        <v>935.7</v>
      </c>
      <c r="G631">
        <v>-32.167106602684598</v>
      </c>
      <c r="H631">
        <f>(Table2[[#This Row],[1Y Return vs Nifty]]-AVERAGE(Table2[1Y Return vs Nifty]))/_xlfn.STDEV.P(Table2[1Y Return vs Nifty])</f>
        <v>-0.9649014349678281</v>
      </c>
      <c r="I631">
        <v>2.8039881654622398</v>
      </c>
      <c r="J631">
        <f>(Table2[[#This Row],[1M Return vs Nifty]]-AVERAGE(Table2[1M Return vs Nifty]))/_xlfn.STDEV.P(Table2[1M Return vs Nifty])</f>
        <v>7.7739503659886702E-2</v>
      </c>
      <c r="K631">
        <v>0.67886690751465795</v>
      </c>
      <c r="L631">
        <f>(Table2[[#This Row],[6M Return vs Nifty]]-AVERAGE(Table2[6M Return vs Nifty]))/_xlfn.STDEV.P(Table2[6M Return vs Nifty])</f>
        <v>-0.39656227279462219</v>
      </c>
      <c r="M631">
        <v>5.9167510062532296</v>
      </c>
      <c r="N631">
        <f>(Table2[[#This Row],[1W Return vs Nifty]]-AVERAGE(Table2[1W Return vs Nifty]))/_xlfn.STDEV.P(Table2[1W Return vs Nifty])</f>
        <v>0.64067606517160169</v>
      </c>
      <c r="O631">
        <v>901.53</v>
      </c>
      <c r="P631">
        <v>890.95921934597504</v>
      </c>
      <c r="Q631">
        <v>878.62463914107502</v>
      </c>
      <c r="R631">
        <v>68.571169237233704</v>
      </c>
      <c r="S631" s="1">
        <f>(Table2[[#This Row],[Close Price]]-Table2[[#This Row],[20D EMA]])/Table2[[#This Row],[20D EMA]]</f>
        <v>3.7902232870786409E-2</v>
      </c>
      <c r="T631" s="1">
        <f>(Table2[[#This Row],[Close Price]]-Table2[[#This Row],[50D EMA]])/Table2[[#This Row],[50D EMA]]</f>
        <v>5.0216418083498582E-2</v>
      </c>
      <c r="U631" s="1">
        <f>(Table2[[#This Row],[Close Price]]-Table2[[#This Row],[200D EMA]])/Table2[[#This Row],[200D EMA]]</f>
        <v>6.4959891080132573E-2</v>
      </c>
      <c r="V631">
        <v>1.2160076784773299</v>
      </c>
      <c r="W631">
        <v>922</v>
      </c>
      <c r="X631">
        <v>950.95</v>
      </c>
      <c r="Y631">
        <v>875</v>
      </c>
      <c r="Z631">
        <v>957.9</v>
      </c>
      <c r="AA631">
        <v>875</v>
      </c>
      <c r="AB631">
        <v>957.9</v>
      </c>
      <c r="AC631" s="1">
        <f>(Table2[[#This Row],[Close Price]]/Table2[[#This Row],[Day Low]])-1</f>
        <v>1.4859002169197444E-2</v>
      </c>
      <c r="AD631" s="1">
        <f>(Table2[[#This Row],[Day High]]/Table2[[#This Row],[Close Price]])-1</f>
        <v>1.6297958747461871E-2</v>
      </c>
      <c r="AE631" s="1">
        <f>(Table2[[#This Row],[Close Price]]/Table2[[#This Row],[Current Week Low]])-1</f>
        <v>6.9371428571428639E-2</v>
      </c>
      <c r="AF631" s="1">
        <f>(Table2[[#This Row],[Current Week High]]/Table2[[#This Row],[Close Price]])-1</f>
        <v>2.3725553061878735E-2</v>
      </c>
      <c r="AG631" s="1">
        <f>(Table2[[#This Row],[Close Price]]/Table2[[#This Row],[Current Month Low]])-1</f>
        <v>6.9371428571428639E-2</v>
      </c>
      <c r="AH631" s="1">
        <f>(Table2[[#This Row],[Current Month High]]/Table2[[#This Row],[Close Price]])-1</f>
        <v>2.3725553061878735E-2</v>
      </c>
      <c r="AI631">
        <v>10.6764988778454</v>
      </c>
      <c r="AJ631">
        <v>22.8678353358282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0.04</v>
      </c>
      <c r="AM631" t="s">
        <v>3176</v>
      </c>
      <c r="AN631">
        <v>4.0599999999999996</v>
      </c>
      <c r="AO631" t="s">
        <v>3176</v>
      </c>
      <c r="AP631">
        <v>-2.0152945826728001E-2</v>
      </c>
      <c r="AQ631">
        <f>(Table2[[#This Row],[Sharpe Ratio]]-AVERAGE(Table2[Sharpe Ratio]))/_xlfn.STDEV.P(Table2[Sharpe Ratio])</f>
        <v>-0.96916994746536844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-1.6122180863963302</v>
      </c>
      <c r="AS631">
        <f>_xlfn.RANK.AVG(Table2[[#This Row],[1Y Return vs Nifty Z-Score]],Table2[1Y Return vs Nifty Z-Score])</f>
        <v>664</v>
      </c>
      <c r="AT631">
        <f>_xlfn.RANK.AVG(Table2[[#This Row],[6M Return vs Nifty Z-Score]],Table2[6M Return vs Nifty Z-Score])</f>
        <v>454</v>
      </c>
      <c r="AU631">
        <f>_xlfn.RANK.AVG(Table2[[#This Row],[Sharpe Ratio Z-Score]],Table2[Sharpe Ratio Z-Score])</f>
        <v>616</v>
      </c>
      <c r="AV631">
        <f>(Table2[[#This Row],[Rank 1Y]]+Table2[[#This Row],[Rank 6M]]+Table2[[#This Row],[Rank Sharpe]])/3</f>
        <v>578</v>
      </c>
    </row>
    <row r="632" spans="1:48" x14ac:dyDescent="0.3">
      <c r="A632" t="s">
        <v>1676</v>
      </c>
      <c r="B632" t="s">
        <v>1677</v>
      </c>
      <c r="C632" t="s">
        <v>3133</v>
      </c>
      <c r="D632" t="s">
        <v>54</v>
      </c>
      <c r="E632">
        <v>5089.9812750000001</v>
      </c>
      <c r="F632">
        <v>553.65</v>
      </c>
      <c r="G632">
        <v>-36.340780675589002</v>
      </c>
      <c r="H632">
        <f>(Table2[[#This Row],[1Y Return vs Nifty]]-AVERAGE(Table2[1Y Return vs Nifty]))/_xlfn.STDEV.P(Table2[1Y Return vs Nifty])</f>
        <v>-1.0355755667526891</v>
      </c>
      <c r="I632">
        <v>9.3243021471053993</v>
      </c>
      <c r="J632">
        <f>(Table2[[#This Row],[1M Return vs Nifty]]-AVERAGE(Table2[1M Return vs Nifty]))/_xlfn.STDEV.P(Table2[1M Return vs Nifty])</f>
        <v>0.64084791949542208</v>
      </c>
      <c r="K632">
        <v>4.4028863029087999</v>
      </c>
      <c r="L632">
        <f>(Table2[[#This Row],[6M Return vs Nifty]]-AVERAGE(Table2[6M Return vs Nifty]))/_xlfn.STDEV.P(Table2[6M Return vs Nifty])</f>
        <v>-0.27545069162320501</v>
      </c>
      <c r="M632">
        <v>-1.7555198392909299</v>
      </c>
      <c r="N632">
        <f>(Table2[[#This Row],[1W Return vs Nifty]]-AVERAGE(Table2[1W Return vs Nifty]))/_xlfn.STDEV.P(Table2[1W Return vs Nifty])</f>
        <v>-0.79342118049793819</v>
      </c>
      <c r="O632">
        <v>558</v>
      </c>
      <c r="P632">
        <v>538.23931541228296</v>
      </c>
      <c r="Q632">
        <v>512.12590799201701</v>
      </c>
      <c r="R632">
        <v>40.002943589286801</v>
      </c>
      <c r="S632" s="1">
        <f>(Table2[[#This Row],[Close Price]]-Table2[[#This Row],[20D EMA]])/Table2[[#This Row],[20D EMA]]</f>
        <v>-7.7956989247312232E-3</v>
      </c>
      <c r="T632" s="1">
        <f>(Table2[[#This Row],[Close Price]]-Table2[[#This Row],[50D EMA]])/Table2[[#This Row],[50D EMA]]</f>
        <v>2.8631659089995442E-2</v>
      </c>
      <c r="U632" s="1">
        <f>(Table2[[#This Row],[Close Price]]-Table2[[#This Row],[200D EMA]])/Table2[[#This Row],[200D EMA]]</f>
        <v>8.108180304877341E-2</v>
      </c>
      <c r="V632">
        <v>2.8472590020966502</v>
      </c>
      <c r="W632">
        <v>551</v>
      </c>
      <c r="X632">
        <v>568.85</v>
      </c>
      <c r="Y632">
        <v>551</v>
      </c>
      <c r="Z632">
        <v>591</v>
      </c>
      <c r="AA632">
        <v>551</v>
      </c>
      <c r="AB632">
        <v>591</v>
      </c>
      <c r="AC632" s="1">
        <f>(Table2[[#This Row],[Close Price]]/Table2[[#This Row],[Day Low]])-1</f>
        <v>4.8094373865699147E-3</v>
      </c>
      <c r="AD632" s="1">
        <f>(Table2[[#This Row],[Day High]]/Table2[[#This Row],[Close Price]])-1</f>
        <v>2.7454167795538886E-2</v>
      </c>
      <c r="AE632" s="1">
        <f>(Table2[[#This Row],[Close Price]]/Table2[[#This Row],[Current Week Low]])-1</f>
        <v>4.8094373865699147E-3</v>
      </c>
      <c r="AF632" s="1">
        <f>(Table2[[#This Row],[Current Week High]]/Table2[[#This Row],[Close Price]])-1</f>
        <v>6.7461392576537493E-2</v>
      </c>
      <c r="AG632" s="1">
        <f>(Table2[[#This Row],[Close Price]]/Table2[[#This Row],[Current Month Low]])-1</f>
        <v>4.8094373865699147E-3</v>
      </c>
      <c r="AH632" s="1">
        <f>(Table2[[#This Row],[Current Month High]]/Table2[[#This Row],[Close Price]])-1</f>
        <v>6.7461392576537493E-2</v>
      </c>
      <c r="AI632">
        <v>14.6933983563623</v>
      </c>
      <c r="AJ632">
        <v>28.442176081661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-0.1</v>
      </c>
      <c r="AM632" t="s">
        <v>3174</v>
      </c>
      <c r="AN632">
        <v>3.68</v>
      </c>
      <c r="AO632" t="s">
        <v>3176</v>
      </c>
      <c r="AP632">
        <v>-3.6118278147280997E-2</v>
      </c>
      <c r="AQ632">
        <f>(Table2[[#This Row],[Sharpe Ratio]]-AVERAGE(Table2[Sharpe Ratio]))/_xlfn.STDEV.P(Table2[Sharpe Ratio])</f>
        <v>-1.1549335742696285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-2.6185330936480393</v>
      </c>
      <c r="AS632">
        <f>_xlfn.RANK.AVG(Table2[[#This Row],[1Y Return vs Nifty Z-Score]],Table2[1Y Return vs Nifty Z-Score])</f>
        <v>678</v>
      </c>
      <c r="AT632">
        <f>_xlfn.RANK.AVG(Table2[[#This Row],[6M Return vs Nifty Z-Score]],Table2[6M Return vs Nifty Z-Score])</f>
        <v>413</v>
      </c>
      <c r="AU632">
        <f>_xlfn.RANK.AVG(Table2[[#This Row],[Sharpe Ratio Z-Score]],Table2[Sharpe Ratio Z-Score])</f>
        <v>652</v>
      </c>
      <c r="AV632">
        <f>(Table2[[#This Row],[Rank 1Y]]+Table2[[#This Row],[Rank 6M]]+Table2[[#This Row],[Rank Sharpe]])/3</f>
        <v>581</v>
      </c>
    </row>
    <row r="633" spans="1:48" x14ac:dyDescent="0.3">
      <c r="A633" t="s">
        <v>341</v>
      </c>
      <c r="B633" t="s">
        <v>342</v>
      </c>
      <c r="C633" t="s">
        <v>3143</v>
      </c>
      <c r="D633" t="s">
        <v>163</v>
      </c>
      <c r="E633">
        <v>74374.470716625001</v>
      </c>
      <c r="F633">
        <v>2509.0500000000002</v>
      </c>
      <c r="G633">
        <v>-24.481962803528699</v>
      </c>
      <c r="H633">
        <f>(Table2[[#This Row],[1Y Return vs Nifty]]-AVERAGE(Table2[1Y Return vs Nifty]))/_xlfn.STDEV.P(Table2[1Y Return vs Nifty])</f>
        <v>-0.83476648524254027</v>
      </c>
      <c r="I633">
        <v>1.2830601858824899</v>
      </c>
      <c r="J633">
        <f>(Table2[[#This Row],[1M Return vs Nifty]]-AVERAGE(Table2[1M Return vs Nifty]))/_xlfn.STDEV.P(Table2[1M Return vs Nifty])</f>
        <v>-5.3611125710459111E-2</v>
      </c>
      <c r="K633">
        <v>-6.5449656602040198</v>
      </c>
      <c r="L633">
        <f>(Table2[[#This Row],[6M Return vs Nifty]]-AVERAGE(Table2[6M Return vs Nifty]))/_xlfn.STDEV.P(Table2[6M Return vs Nifty])</f>
        <v>-0.63149385920796086</v>
      </c>
      <c r="M633">
        <v>4.2492256469550096</v>
      </c>
      <c r="N633">
        <f>(Table2[[#This Row],[1W Return vs Nifty]]-AVERAGE(Table2[1W Return vs Nifty]))/_xlfn.STDEV.P(Table2[1W Return vs Nifty])</f>
        <v>0.32898301196786328</v>
      </c>
      <c r="O633">
        <v>2540.7800000000002</v>
      </c>
      <c r="P633">
        <v>2495.2554696238699</v>
      </c>
      <c r="Q633">
        <v>2426.6115587177001</v>
      </c>
      <c r="R633">
        <v>39.921962178452098</v>
      </c>
      <c r="S633" s="1">
        <f>(Table2[[#This Row],[Close Price]]-Table2[[#This Row],[20D EMA]])/Table2[[#This Row],[20D EMA]]</f>
        <v>-1.2488290997252818E-2</v>
      </c>
      <c r="T633" s="1">
        <f>(Table2[[#This Row],[Close Price]]-Table2[[#This Row],[50D EMA]])/Table2[[#This Row],[50D EMA]]</f>
        <v>5.5283038326370878E-3</v>
      </c>
      <c r="U633" s="1">
        <f>(Table2[[#This Row],[Close Price]]-Table2[[#This Row],[200D EMA]])/Table2[[#This Row],[200D EMA]]</f>
        <v>3.3972656639723278E-2</v>
      </c>
      <c r="V633">
        <v>1.15997437096936</v>
      </c>
      <c r="W633">
        <v>2501.1999999999998</v>
      </c>
      <c r="X633">
        <v>2618.5500000000002</v>
      </c>
      <c r="Y633">
        <v>2501.1999999999998</v>
      </c>
      <c r="Z633">
        <v>2649</v>
      </c>
      <c r="AA633">
        <v>2501.1999999999998</v>
      </c>
      <c r="AB633">
        <v>2649</v>
      </c>
      <c r="AC633" s="1">
        <f>(Table2[[#This Row],[Close Price]]/Table2[[#This Row],[Day Low]])-1</f>
        <v>3.1384935231091315E-3</v>
      </c>
      <c r="AD633" s="1">
        <f>(Table2[[#This Row],[Day High]]/Table2[[#This Row],[Close Price]])-1</f>
        <v>4.3642015902433107E-2</v>
      </c>
      <c r="AE633" s="1">
        <f>(Table2[[#This Row],[Close Price]]/Table2[[#This Row],[Current Week Low]])-1</f>
        <v>3.1384935231091315E-3</v>
      </c>
      <c r="AF633" s="1">
        <f>(Table2[[#This Row],[Current Week High]]/Table2[[#This Row],[Close Price]])-1</f>
        <v>5.5778083338315243E-2</v>
      </c>
      <c r="AG633" s="1">
        <f>(Table2[[#This Row],[Close Price]]/Table2[[#This Row],[Current Month Low]])-1</f>
        <v>3.1384935231091315E-3</v>
      </c>
      <c r="AH633" s="1">
        <f>(Table2[[#This Row],[Current Month High]]/Table2[[#This Row],[Close Price]])-1</f>
        <v>5.5778083338315243E-2</v>
      </c>
      <c r="AI633">
        <v>7.3693230505569698</v>
      </c>
      <c r="AJ633">
        <v>20.4970584704046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0.01</v>
      </c>
      <c r="AM633" t="s">
        <v>3176</v>
      </c>
      <c r="AN633">
        <v>1.17</v>
      </c>
      <c r="AO633" t="s">
        <v>3176</v>
      </c>
      <c r="AP633">
        <v>-1.6466312359357999E-2</v>
      </c>
      <c r="AQ633">
        <f>(Table2[[#This Row],[Sharpe Ratio]]-AVERAGE(Table2[Sharpe Ratio]))/_xlfn.STDEV.P(Table2[Sharpe Ratio])</f>
        <v>-0.92627435407299152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-2.1171628122660886</v>
      </c>
      <c r="AS633">
        <f>_xlfn.RANK.AVG(Table2[[#This Row],[1Y Return vs Nifty Z-Score]],Table2[1Y Return vs Nifty Z-Score])</f>
        <v>609</v>
      </c>
      <c r="AT633">
        <f>_xlfn.RANK.AVG(Table2[[#This Row],[6M Return vs Nifty Z-Score]],Table2[6M Return vs Nifty Z-Score])</f>
        <v>529</v>
      </c>
      <c r="AU633">
        <f>_xlfn.RANK.AVG(Table2[[#This Row],[Sharpe Ratio Z-Score]],Table2[Sharpe Ratio Z-Score])</f>
        <v>605</v>
      </c>
      <c r="AV633">
        <f>(Table2[[#This Row],[Rank 1Y]]+Table2[[#This Row],[Rank 6M]]+Table2[[#This Row],[Rank Sharpe]])/3</f>
        <v>581</v>
      </c>
    </row>
    <row r="634" spans="1:48" x14ac:dyDescent="0.3">
      <c r="A634" t="s">
        <v>310</v>
      </c>
      <c r="B634" t="s">
        <v>311</v>
      </c>
      <c r="C634" t="s">
        <v>3127</v>
      </c>
      <c r="D634" t="s">
        <v>185</v>
      </c>
      <c r="E634">
        <v>90926.798612024999</v>
      </c>
      <c r="F634">
        <v>826.75</v>
      </c>
      <c r="G634">
        <v>1.51270104004362</v>
      </c>
      <c r="H634">
        <f>(Table2[[#This Row],[1Y Return vs Nifty]]-AVERAGE(Table2[1Y Return vs Nifty]))/_xlfn.STDEV.P(Table2[1Y Return vs Nifty])</f>
        <v>-0.39459069142322467</v>
      </c>
      <c r="I634">
        <v>-6.0105244856655498</v>
      </c>
      <c r="J634">
        <f>(Table2[[#This Row],[1M Return vs Nifty]]-AVERAGE(Table2[1M Return vs Nifty]))/_xlfn.STDEV.P(Table2[1M Return vs Nifty])</f>
        <v>-0.6835008705479847</v>
      </c>
      <c r="K634">
        <v>-28.387373233321298</v>
      </c>
      <c r="L634">
        <f>(Table2[[#This Row],[6M Return vs Nifty]]-AVERAGE(Table2[6M Return vs Nifty]))/_xlfn.STDEV.P(Table2[6M Return vs Nifty])</f>
        <v>-1.3418469043726979</v>
      </c>
      <c r="M634">
        <v>1.68086000077234</v>
      </c>
      <c r="N634">
        <f>(Table2[[#This Row],[1W Return vs Nifty]]-AVERAGE(Table2[1W Return vs Nifty]))/_xlfn.STDEV.P(Table2[1W Return vs Nifty])</f>
        <v>-0.15109468252619698</v>
      </c>
      <c r="O634">
        <v>852.66</v>
      </c>
      <c r="P634">
        <v>874.01346907653101</v>
      </c>
      <c r="Q634">
        <v>930.80888654905698</v>
      </c>
      <c r="R634">
        <v>31.311594972428001</v>
      </c>
      <c r="S634" s="1">
        <f>(Table2[[#This Row],[Close Price]]-Table2[[#This Row],[20D EMA]])/Table2[[#This Row],[20D EMA]]</f>
        <v>-3.0387258696315023E-2</v>
      </c>
      <c r="T634" s="1">
        <f>(Table2[[#This Row],[Close Price]]-Table2[[#This Row],[50D EMA]])/Table2[[#This Row],[50D EMA]]</f>
        <v>-5.4076362377422915E-2</v>
      </c>
      <c r="U634" s="1">
        <f>(Table2[[#This Row],[Close Price]]-Table2[[#This Row],[200D EMA]])/Table2[[#This Row],[200D EMA]]</f>
        <v>-0.11179404070243876</v>
      </c>
      <c r="V634">
        <v>1.16186197138614</v>
      </c>
      <c r="W634">
        <v>823.6</v>
      </c>
      <c r="X634">
        <v>846.75</v>
      </c>
      <c r="Y634">
        <v>823.6</v>
      </c>
      <c r="Z634">
        <v>858.95</v>
      </c>
      <c r="AA634">
        <v>823.6</v>
      </c>
      <c r="AB634">
        <v>858.95</v>
      </c>
      <c r="AC634" s="1">
        <f>(Table2[[#This Row],[Close Price]]/Table2[[#This Row],[Day Low]])-1</f>
        <v>3.8246721709567222E-3</v>
      </c>
      <c r="AD634" s="1">
        <f>(Table2[[#This Row],[Day High]]/Table2[[#This Row],[Close Price]])-1</f>
        <v>2.4191109767160546E-2</v>
      </c>
      <c r="AE634" s="1">
        <f>(Table2[[#This Row],[Close Price]]/Table2[[#This Row],[Current Week Low]])-1</f>
        <v>3.8246721709567222E-3</v>
      </c>
      <c r="AF634" s="1">
        <f>(Table2[[#This Row],[Current Week High]]/Table2[[#This Row],[Close Price]])-1</f>
        <v>3.8947686725128605E-2</v>
      </c>
      <c r="AG634" s="1">
        <f>(Table2[[#This Row],[Close Price]]/Table2[[#This Row],[Current Month Low]])-1</f>
        <v>3.8246721709567222E-3</v>
      </c>
      <c r="AH634" s="1">
        <f>(Table2[[#This Row],[Current Month High]]/Table2[[#This Row],[Close Price]])-1</f>
        <v>3.8947686725128605E-2</v>
      </c>
      <c r="AI634">
        <v>52.331418203810102</v>
      </c>
      <c r="AJ634">
        <v>58.3812260536398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-0.14000000000000001</v>
      </c>
      <c r="AM634" t="s">
        <v>3174</v>
      </c>
      <c r="AN634">
        <v>-3.76</v>
      </c>
      <c r="AO634" t="s">
        <v>3174</v>
      </c>
      <c r="AP634">
        <v>-1.3063254411819001E-2</v>
      </c>
      <c r="AQ634">
        <f>(Table2[[#This Row],[Sharpe Ratio]]-AVERAGE(Table2[Sharpe Ratio]))/_xlfn.STDEV.P(Table2[Sharpe Ratio])</f>
        <v>-0.88667828592562914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428</v>
      </c>
      <c r="AT634">
        <f>_xlfn.RANK.AVG(Table2[[#This Row],[6M Return vs Nifty Z-Score]],Table2[6M Return vs Nifty Z-Score])</f>
        <v>715</v>
      </c>
      <c r="AU634">
        <f>_xlfn.RANK.AVG(Table2[[#This Row],[Sharpe Ratio Z-Score]],Table2[Sharpe Ratio Z-Score])</f>
        <v>601</v>
      </c>
      <c r="AV634">
        <f>(Table2[[#This Row],[Rank 1Y]]+Table2[[#This Row],[Rank 6M]]+Table2[[#This Row],[Rank Sharpe]])/3</f>
        <v>581.33333333333337</v>
      </c>
    </row>
    <row r="635" spans="1:48" x14ac:dyDescent="0.3">
      <c r="A635" t="s">
        <v>1655</v>
      </c>
      <c r="B635" t="s">
        <v>1656</v>
      </c>
      <c r="C635" t="s">
        <v>3129</v>
      </c>
      <c r="D635" t="s">
        <v>417</v>
      </c>
      <c r="E635">
        <v>5351.7460023000003</v>
      </c>
      <c r="F635">
        <v>48.6</v>
      </c>
      <c r="G635">
        <v>-24.646237008145199</v>
      </c>
      <c r="H635">
        <f>(Table2[[#This Row],[1Y Return vs Nifty]]-AVERAGE(Table2[1Y Return vs Nifty]))/_xlfn.STDEV.P(Table2[1Y Return vs Nifty])</f>
        <v>-0.83754819185956908</v>
      </c>
      <c r="I635">
        <v>-2.9680247225650001</v>
      </c>
      <c r="J635">
        <f>(Table2[[#This Row],[1M Return vs Nifty]]-AVERAGE(Table2[1M Return vs Nifty]))/_xlfn.STDEV.P(Table2[1M Return vs Nifty])</f>
        <v>-0.42074401150669805</v>
      </c>
      <c r="K635">
        <v>-12.5976664053617</v>
      </c>
      <c r="L635">
        <f>(Table2[[#This Row],[6M Return vs Nifty]]-AVERAGE(Table2[6M Return vs Nifty]))/_xlfn.STDEV.P(Table2[6M Return vs Nifty])</f>
        <v>-0.82833820392595536</v>
      </c>
      <c r="M635">
        <v>2.0324218625962498</v>
      </c>
      <c r="N635">
        <f>(Table2[[#This Row],[1W Return vs Nifty]]-AVERAGE(Table2[1W Return vs Nifty]))/_xlfn.STDEV.P(Table2[1W Return vs Nifty])</f>
        <v>-8.538090522688091E-2</v>
      </c>
      <c r="O635">
        <v>49.27</v>
      </c>
      <c r="P635">
        <v>49.933485574696597</v>
      </c>
      <c r="Q635">
        <v>51.505150793761999</v>
      </c>
      <c r="R635">
        <v>37.989402163918797</v>
      </c>
      <c r="S635" s="1">
        <f>(Table2[[#This Row],[Close Price]]-Table2[[#This Row],[20D EMA]])/Table2[[#This Row],[20D EMA]]</f>
        <v>-1.3598538664501759E-2</v>
      </c>
      <c r="T635" s="1">
        <f>(Table2[[#This Row],[Close Price]]-Table2[[#This Row],[50D EMA]])/Table2[[#This Row],[50D EMA]]</f>
        <v>-2.6705237163982983E-2</v>
      </c>
      <c r="U635" s="1">
        <f>(Table2[[#This Row],[Close Price]]-Table2[[#This Row],[200D EMA]])/Table2[[#This Row],[200D EMA]]</f>
        <v>-5.6405053649776951E-2</v>
      </c>
      <c r="V635">
        <v>0.44221210461897598</v>
      </c>
      <c r="W635">
        <v>48.5</v>
      </c>
      <c r="X635">
        <v>49.25</v>
      </c>
      <c r="Y635">
        <v>48.5</v>
      </c>
      <c r="Z635">
        <v>50.1</v>
      </c>
      <c r="AA635">
        <v>48.5</v>
      </c>
      <c r="AB635">
        <v>50.1</v>
      </c>
      <c r="AC635" s="1">
        <f>(Table2[[#This Row],[Close Price]]/Table2[[#This Row],[Day Low]])-1</f>
        <v>2.0618556701030855E-3</v>
      </c>
      <c r="AD635" s="1">
        <f>(Table2[[#This Row],[Day High]]/Table2[[#This Row],[Close Price]])-1</f>
        <v>1.337448559670773E-2</v>
      </c>
      <c r="AE635" s="1">
        <f>(Table2[[#This Row],[Close Price]]/Table2[[#This Row],[Current Week Low]])-1</f>
        <v>2.0618556701030855E-3</v>
      </c>
      <c r="AF635" s="1">
        <f>(Table2[[#This Row],[Current Week High]]/Table2[[#This Row],[Close Price]])-1</f>
        <v>3.0864197530864113E-2</v>
      </c>
      <c r="AG635" s="1">
        <f>(Table2[[#This Row],[Close Price]]/Table2[[#This Row],[Current Month Low]])-1</f>
        <v>2.0618556701030855E-3</v>
      </c>
      <c r="AH635" s="1">
        <f>(Table2[[#This Row],[Current Month High]]/Table2[[#This Row],[Close Price]])-1</f>
        <v>3.0864197530864113E-2</v>
      </c>
      <c r="AI635">
        <v>40.5349794238683</v>
      </c>
      <c r="AJ635">
        <v>8.36120401337792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-7.0000000000000007E-2</v>
      </c>
      <c r="AM635" t="s">
        <v>3174</v>
      </c>
      <c r="AN635">
        <v>-3.42</v>
      </c>
      <c r="AO635" t="s">
        <v>3174</v>
      </c>
      <c r="AQ635">
        <f>(Table2[[#This Row],[Sharpe Ratio]]-AVERAGE(Table2[Sharpe Ratio]))/_xlfn.STDEV.P(Table2[Sharpe Ratio])</f>
        <v>-0.73468160532523463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610</v>
      </c>
      <c r="AT635">
        <f>_xlfn.RANK.AVG(Table2[[#This Row],[6M Return vs Nifty Z-Score]],Table2[6M Return vs Nifty Z-Score])</f>
        <v>593</v>
      </c>
      <c r="AU635">
        <f>_xlfn.RANK.AVG(Table2[[#This Row],[Sharpe Ratio Z-Score]],Table2[Sharpe Ratio Z-Score])</f>
        <v>544</v>
      </c>
      <c r="AV635">
        <f>(Table2[[#This Row],[Rank 1Y]]+Table2[[#This Row],[Rank 6M]]+Table2[[#This Row],[Rank Sharpe]])/3</f>
        <v>582.33333333333337</v>
      </c>
    </row>
    <row r="636" spans="1:48" x14ac:dyDescent="0.3">
      <c r="A636" t="s">
        <v>1476</v>
      </c>
      <c r="B636" t="s">
        <v>1477</v>
      </c>
      <c r="C636" t="s">
        <v>3136</v>
      </c>
      <c r="D636" t="s">
        <v>819</v>
      </c>
      <c r="E636">
        <v>7189.1687872259899</v>
      </c>
      <c r="F636">
        <v>40.57</v>
      </c>
      <c r="G636">
        <v>-24.016378327653602</v>
      </c>
      <c r="H636">
        <f>(Table2[[#This Row],[1Y Return vs Nifty]]-AVERAGE(Table2[1Y Return vs Nifty]))/_xlfn.STDEV.P(Table2[1Y Return vs Nifty])</f>
        <v>-0.82688259732263769</v>
      </c>
      <c r="I636">
        <v>3.3437355782798801</v>
      </c>
      <c r="J636">
        <f>(Table2[[#This Row],[1M Return vs Nifty]]-AVERAGE(Table2[1M Return vs Nifty]))/_xlfn.STDEV.P(Table2[1M Return vs Nifty])</f>
        <v>0.12435325745130708</v>
      </c>
      <c r="K636">
        <v>-23.0518717851856</v>
      </c>
      <c r="L636">
        <f>(Table2[[#This Row],[6M Return vs Nifty]]-AVERAGE(Table2[6M Return vs Nifty]))/_xlfn.STDEV.P(Table2[6M Return vs Nifty])</f>
        <v>-1.1683271269179112</v>
      </c>
      <c r="M636">
        <v>9.3844127186516602</v>
      </c>
      <c r="N636">
        <f>(Table2[[#This Row],[1W Return vs Nifty]]-AVERAGE(Table2[1W Return vs Nifty]))/_xlfn.STDEV.P(Table2[1W Return vs Nifty])</f>
        <v>1.2888497559573575</v>
      </c>
      <c r="O636">
        <v>40.119999999999997</v>
      </c>
      <c r="P636">
        <v>40.705257567528101</v>
      </c>
      <c r="Q636">
        <v>42.6665918713094</v>
      </c>
      <c r="R636">
        <v>53.057892812499396</v>
      </c>
      <c r="S636" s="1">
        <f>(Table2[[#This Row],[Close Price]]-Table2[[#This Row],[20D EMA]])/Table2[[#This Row],[20D EMA]]</f>
        <v>1.1216350947158596E-2</v>
      </c>
      <c r="T636" s="1">
        <f>(Table2[[#This Row],[Close Price]]-Table2[[#This Row],[50D EMA]])/Table2[[#This Row],[50D EMA]]</f>
        <v>-3.3228525161329426E-3</v>
      </c>
      <c r="U636" s="1">
        <f>(Table2[[#This Row],[Close Price]]-Table2[[#This Row],[200D EMA]])/Table2[[#This Row],[200D EMA]]</f>
        <v>-4.9138958125203011E-2</v>
      </c>
      <c r="V636">
        <v>1.91763819231618</v>
      </c>
      <c r="W636">
        <v>40.11</v>
      </c>
      <c r="X636">
        <v>43.9</v>
      </c>
      <c r="Y636">
        <v>38.700000000000003</v>
      </c>
      <c r="Z636">
        <v>44.38</v>
      </c>
      <c r="AA636">
        <v>38.700000000000003</v>
      </c>
      <c r="AB636">
        <v>44.38</v>
      </c>
      <c r="AC636" s="1">
        <f>(Table2[[#This Row],[Close Price]]/Table2[[#This Row],[Day Low]])-1</f>
        <v>1.1468461730241852E-2</v>
      </c>
      <c r="AD636" s="1">
        <f>(Table2[[#This Row],[Day High]]/Table2[[#This Row],[Close Price]])-1</f>
        <v>8.208035494207544E-2</v>
      </c>
      <c r="AE636" s="1">
        <f>(Table2[[#This Row],[Close Price]]/Table2[[#This Row],[Current Week Low]])-1</f>
        <v>4.8320413436692355E-2</v>
      </c>
      <c r="AF636" s="1">
        <f>(Table2[[#This Row],[Current Week High]]/Table2[[#This Row],[Close Price]])-1</f>
        <v>9.3911757456248468E-2</v>
      </c>
      <c r="AG636" s="1">
        <f>(Table2[[#This Row],[Close Price]]/Table2[[#This Row],[Current Month Low]])-1</f>
        <v>4.8320413436692355E-2</v>
      </c>
      <c r="AH636" s="1">
        <f>(Table2[[#This Row],[Current Month High]]/Table2[[#This Row],[Close Price]])-1</f>
        <v>9.3911757456248468E-2</v>
      </c>
      <c r="AI636">
        <v>33.103278284446603</v>
      </c>
      <c r="AJ636">
        <v>9.6486486486486491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-0.11</v>
      </c>
      <c r="AM636" t="s">
        <v>3174</v>
      </c>
      <c r="AN636">
        <v>2.76</v>
      </c>
      <c r="AO636" t="s">
        <v>3176</v>
      </c>
      <c r="AP636">
        <v>2.3722072603386001E-2</v>
      </c>
      <c r="AQ636">
        <f>(Table2[[#This Row],[Sharpe Ratio]]-AVERAGE(Table2[Sharpe Ratio]))/_xlfn.STDEV.P(Table2[Sharpe Ratio])</f>
        <v>-0.45866491155143907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606</v>
      </c>
      <c r="AT636">
        <f>_xlfn.RANK.AVG(Table2[[#This Row],[6M Return vs Nifty Z-Score]],Table2[6M Return vs Nifty Z-Score])</f>
        <v>685</v>
      </c>
      <c r="AU636">
        <f>_xlfn.RANK.AVG(Table2[[#This Row],[Sharpe Ratio Z-Score]],Table2[Sharpe Ratio Z-Score])</f>
        <v>459</v>
      </c>
      <c r="AV636">
        <f>(Table2[[#This Row],[Rank 1Y]]+Table2[[#This Row],[Rank 6M]]+Table2[[#This Row],[Rank Sharpe]])/3</f>
        <v>583.33333333333337</v>
      </c>
    </row>
    <row r="637" spans="1:48" x14ac:dyDescent="0.3">
      <c r="A637" t="s">
        <v>938</v>
      </c>
      <c r="B637" t="s">
        <v>939</v>
      </c>
      <c r="C637" t="s">
        <v>3129</v>
      </c>
      <c r="D637" t="s">
        <v>553</v>
      </c>
      <c r="E637">
        <v>16313.548093920001</v>
      </c>
      <c r="F637">
        <v>326.7</v>
      </c>
      <c r="G637">
        <v>-7.1425158074986896</v>
      </c>
      <c r="H637">
        <f>(Table2[[#This Row],[1Y Return vs Nifty]]-AVERAGE(Table2[1Y Return vs Nifty]))/_xlfn.STDEV.P(Table2[1Y Return vs Nifty])</f>
        <v>-0.54115219225553113</v>
      </c>
      <c r="I637">
        <v>1.0787792889083001</v>
      </c>
      <c r="J637">
        <f>(Table2[[#This Row],[1M Return vs Nifty]]-AVERAGE(Table2[1M Return vs Nifty]))/_xlfn.STDEV.P(Table2[1M Return vs Nifty])</f>
        <v>-7.1253265736913693E-2</v>
      </c>
      <c r="K637">
        <v>-12.5470287459468</v>
      </c>
      <c r="L637">
        <f>(Table2[[#This Row],[6M Return vs Nifty]]-AVERAGE(Table2[6M Return vs Nifty]))/_xlfn.STDEV.P(Table2[6M Return vs Nifty])</f>
        <v>-0.82669137925953617</v>
      </c>
      <c r="M637">
        <v>3.4960749965133302</v>
      </c>
      <c r="N637">
        <f>(Table2[[#This Row],[1W Return vs Nifty]]-AVERAGE(Table2[1W Return vs Nifty]))/_xlfn.STDEV.P(Table2[1W Return vs Nifty])</f>
        <v>0.18820444782216167</v>
      </c>
      <c r="O637">
        <v>318.44</v>
      </c>
      <c r="P637">
        <v>318.92704009699401</v>
      </c>
      <c r="Q637">
        <v>317.97896925379098</v>
      </c>
      <c r="R637">
        <v>65.160556714416501</v>
      </c>
      <c r="S637" s="1">
        <f>(Table2[[#This Row],[Close Price]]-Table2[[#This Row],[20D EMA]])/Table2[[#This Row],[20D EMA]]</f>
        <v>2.5938952392915434E-2</v>
      </c>
      <c r="T637" s="1">
        <f>(Table2[[#This Row],[Close Price]]-Table2[[#This Row],[50D EMA]])/Table2[[#This Row],[50D EMA]]</f>
        <v>2.4372219742302265E-2</v>
      </c>
      <c r="U637" s="1">
        <f>(Table2[[#This Row],[Close Price]]-Table2[[#This Row],[200D EMA]])/Table2[[#This Row],[200D EMA]]</f>
        <v>2.7426438819758633E-2</v>
      </c>
      <c r="V637">
        <v>1.4233779501684101</v>
      </c>
      <c r="W637">
        <v>322.55</v>
      </c>
      <c r="X637">
        <v>333.85</v>
      </c>
      <c r="Y637">
        <v>318.25</v>
      </c>
      <c r="Z637">
        <v>335.9</v>
      </c>
      <c r="AA637">
        <v>318.25</v>
      </c>
      <c r="AB637">
        <v>335.9</v>
      </c>
      <c r="AC637" s="1">
        <f>(Table2[[#This Row],[Close Price]]/Table2[[#This Row],[Day Low]])-1</f>
        <v>1.2866222291117557E-2</v>
      </c>
      <c r="AD637" s="1">
        <f>(Table2[[#This Row],[Day High]]/Table2[[#This Row],[Close Price]])-1</f>
        <v>2.1885521885522063E-2</v>
      </c>
      <c r="AE637" s="1">
        <f>(Table2[[#This Row],[Close Price]]/Table2[[#This Row],[Current Week Low]])-1</f>
        <v>2.6551453260015734E-2</v>
      </c>
      <c r="AF637" s="1">
        <f>(Table2[[#This Row],[Current Week High]]/Table2[[#This Row],[Close Price]])-1</f>
        <v>2.8160391796755446E-2</v>
      </c>
      <c r="AG637" s="1">
        <f>(Table2[[#This Row],[Close Price]]/Table2[[#This Row],[Current Month Low]])-1</f>
        <v>2.6551453260015734E-2</v>
      </c>
      <c r="AH637" s="1">
        <f>(Table2[[#This Row],[Current Month High]]/Table2[[#This Row],[Close Price]])-1</f>
        <v>2.8160391796755446E-2</v>
      </c>
      <c r="AI637">
        <v>19.987756351392701</v>
      </c>
      <c r="AJ637">
        <v>23.2830188679245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-0.08</v>
      </c>
      <c r="AM637" t="s">
        <v>3174</v>
      </c>
      <c r="AN637">
        <v>4.01</v>
      </c>
      <c r="AO637" t="s">
        <v>3176</v>
      </c>
      <c r="AP637">
        <v>-4.4256301173288999E-2</v>
      </c>
      <c r="AQ637">
        <f>(Table2[[#This Row],[Sharpe Ratio]]-AVERAGE(Table2[Sharpe Ratio]))/_xlfn.STDEV.P(Table2[Sharpe Ratio])</f>
        <v>-1.249623032777277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498</v>
      </c>
      <c r="AT637">
        <f>_xlfn.RANK.AVG(Table2[[#This Row],[6M Return vs Nifty Z-Score]],Table2[6M Return vs Nifty Z-Score])</f>
        <v>592</v>
      </c>
      <c r="AU637">
        <f>_xlfn.RANK.AVG(Table2[[#This Row],[Sharpe Ratio Z-Score]],Table2[Sharpe Ratio Z-Score])</f>
        <v>660</v>
      </c>
      <c r="AV637">
        <f>(Table2[[#This Row],[Rank 1Y]]+Table2[[#This Row],[Rank 6M]]+Table2[[#This Row],[Rank Sharpe]])/3</f>
        <v>583.33333333333337</v>
      </c>
    </row>
    <row r="638" spans="1:48" x14ac:dyDescent="0.3">
      <c r="A638" t="s">
        <v>22</v>
      </c>
      <c r="B638" t="s">
        <v>23</v>
      </c>
      <c r="C638" t="s">
        <v>3129</v>
      </c>
      <c r="D638" t="s">
        <v>24</v>
      </c>
      <c r="E638">
        <v>1247901.6866307501</v>
      </c>
      <c r="F638">
        <v>1636.95</v>
      </c>
      <c r="G638">
        <v>-24.127307404289201</v>
      </c>
      <c r="H638">
        <f>(Table2[[#This Row],[1Y Return vs Nifty]]-AVERAGE(Table2[1Y Return vs Nifty]))/_xlfn.STDEV.P(Table2[1Y Return vs Nifty])</f>
        <v>-0.82876099416052529</v>
      </c>
      <c r="I638">
        <v>-2.5543512406469202</v>
      </c>
      <c r="J638">
        <f>(Table2[[#This Row],[1M Return vs Nifty]]-AVERAGE(Table2[1M Return vs Nifty]))/_xlfn.STDEV.P(Table2[1M Return vs Nifty])</f>
        <v>-0.38501827502654207</v>
      </c>
      <c r="K638">
        <v>2.8906655937617298</v>
      </c>
      <c r="L638">
        <f>(Table2[[#This Row],[6M Return vs Nifty]]-AVERAGE(Table2[6M Return vs Nifty]))/_xlfn.STDEV.P(Table2[6M Return vs Nifty])</f>
        <v>-0.32463073654764329</v>
      </c>
      <c r="M638">
        <v>1.1513011313406301</v>
      </c>
      <c r="N638">
        <f>(Table2[[#This Row],[1W Return vs Nifty]]-AVERAGE(Table2[1W Return vs Nifty]))/_xlfn.STDEV.P(Table2[1W Return vs Nifty])</f>
        <v>-0.25007957648532403</v>
      </c>
      <c r="O638">
        <v>1634.63</v>
      </c>
      <c r="P638">
        <v>1623.7617737345499</v>
      </c>
      <c r="Q638">
        <v>1575.67106291703</v>
      </c>
      <c r="R638">
        <v>51.0287938928466</v>
      </c>
      <c r="S638" s="1">
        <f>(Table2[[#This Row],[Close Price]]-Table2[[#This Row],[20D EMA]])/Table2[[#This Row],[20D EMA]]</f>
        <v>1.4192814276013143E-3</v>
      </c>
      <c r="T638" s="1">
        <f>(Table2[[#This Row],[Close Price]]-Table2[[#This Row],[50D EMA]])/Table2[[#This Row],[50D EMA]]</f>
        <v>8.1220204088916451E-3</v>
      </c>
      <c r="U638" s="1">
        <f>(Table2[[#This Row],[Close Price]]-Table2[[#This Row],[200D EMA]])/Table2[[#This Row],[200D EMA]]</f>
        <v>3.8890691417233204E-2</v>
      </c>
      <c r="V638">
        <v>1.4427358377898201</v>
      </c>
      <c r="W638">
        <v>1634.1</v>
      </c>
      <c r="X638">
        <v>1647.75</v>
      </c>
      <c r="Y638">
        <v>1623.2</v>
      </c>
      <c r="Z638">
        <v>1649.9</v>
      </c>
      <c r="AA638">
        <v>1623.2</v>
      </c>
      <c r="AB638">
        <v>1649.9</v>
      </c>
      <c r="AC638" s="1">
        <f>(Table2[[#This Row],[Close Price]]/Table2[[#This Row],[Day Low]])-1</f>
        <v>1.7440793097118767E-3</v>
      </c>
      <c r="AD638" s="1">
        <f>(Table2[[#This Row],[Day High]]/Table2[[#This Row],[Close Price]])-1</f>
        <v>6.5976358471546703E-3</v>
      </c>
      <c r="AE638" s="1">
        <f>(Table2[[#This Row],[Close Price]]/Table2[[#This Row],[Current Week Low]])-1</f>
        <v>8.4709216362739426E-3</v>
      </c>
      <c r="AF638" s="1">
        <f>(Table2[[#This Row],[Current Week High]]/Table2[[#This Row],[Close Price]])-1</f>
        <v>7.9110540945050989E-3</v>
      </c>
      <c r="AG638" s="1">
        <f>(Table2[[#This Row],[Close Price]]/Table2[[#This Row],[Current Month Low]])-1</f>
        <v>8.4709216362739426E-3</v>
      </c>
      <c r="AH638" s="1">
        <f>(Table2[[#This Row],[Current Month High]]/Table2[[#This Row],[Close Price]])-1</f>
        <v>7.9110540945050989E-3</v>
      </c>
      <c r="AI638">
        <v>9.5940621277375602</v>
      </c>
      <c r="AJ638">
        <v>20.050603204869599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</v>
      </c>
      <c r="AM638" t="s">
        <v>3175</v>
      </c>
      <c r="AN638">
        <v>0.69</v>
      </c>
      <c r="AO638" t="s">
        <v>3176</v>
      </c>
      <c r="AP638">
        <v>-8.5844452191154996E-2</v>
      </c>
      <c r="AQ638">
        <f>(Table2[[#This Row],[Sharpe Ratio]]-AVERAGE(Table2[Sharpe Ratio]))/_xlfn.STDEV.P(Table2[Sharpe Ratio])</f>
        <v>-1.7335193657847989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-3.5220089480048333</v>
      </c>
      <c r="AS638">
        <f>_xlfn.RANK.AVG(Table2[[#This Row],[1Y Return vs Nifty Z-Score]],Table2[1Y Return vs Nifty Z-Score])</f>
        <v>608</v>
      </c>
      <c r="AT638">
        <f>_xlfn.RANK.AVG(Table2[[#This Row],[6M Return vs Nifty Z-Score]],Table2[6M Return vs Nifty Z-Score])</f>
        <v>435</v>
      </c>
      <c r="AU638">
        <f>_xlfn.RANK.AVG(Table2[[#This Row],[Sharpe Ratio Z-Score]],Table2[Sharpe Ratio Z-Score])</f>
        <v>711</v>
      </c>
      <c r="AV638">
        <f>(Table2[[#This Row],[Rank 1Y]]+Table2[[#This Row],[Rank 6M]]+Table2[[#This Row],[Rank Sharpe]])/3</f>
        <v>584.66666666666663</v>
      </c>
    </row>
    <row r="639" spans="1:48" x14ac:dyDescent="0.3">
      <c r="A639" t="s">
        <v>244</v>
      </c>
      <c r="B639" t="s">
        <v>245</v>
      </c>
      <c r="C639" t="s">
        <v>3129</v>
      </c>
      <c r="D639" t="s">
        <v>24</v>
      </c>
      <c r="E639">
        <v>109777.310481405</v>
      </c>
      <c r="F639">
        <v>1409.35</v>
      </c>
      <c r="G639">
        <v>-26.6755461187023</v>
      </c>
      <c r="H639">
        <f>(Table2[[#This Row],[1Y Return vs Nifty]]-AVERAGE(Table2[1Y Return vs Nifty]))/_xlfn.STDEV.P(Table2[1Y Return vs Nifty])</f>
        <v>-0.87191111934420806</v>
      </c>
      <c r="I639">
        <v>-2.0739505705243801</v>
      </c>
      <c r="J639">
        <f>(Table2[[#This Row],[1M Return vs Nifty]]-AVERAGE(Table2[1M Return vs Nifty]))/_xlfn.STDEV.P(Table2[1M Return vs Nifty])</f>
        <v>-0.34352983427343881</v>
      </c>
      <c r="K639">
        <v>-19.921860939409001</v>
      </c>
      <c r="L639">
        <f>(Table2[[#This Row],[6M Return vs Nifty]]-AVERAGE(Table2[6M Return vs Nifty]))/_xlfn.STDEV.P(Table2[6M Return vs Nifty])</f>
        <v>-1.0665337358618565</v>
      </c>
      <c r="M639">
        <v>1.8732853131862801</v>
      </c>
      <c r="N639">
        <f>(Table2[[#This Row],[1W Return vs Nifty]]-AVERAGE(Table2[1W Return vs Nifty]))/_xlfn.STDEV.P(Table2[1W Return vs Nifty])</f>
        <v>-0.11512663394118124</v>
      </c>
      <c r="O639">
        <v>1406.42</v>
      </c>
      <c r="P639">
        <v>1414.3604174403399</v>
      </c>
      <c r="Q639">
        <v>1440.36979262519</v>
      </c>
      <c r="R639">
        <v>49.1624787973888</v>
      </c>
      <c r="S639" s="1">
        <f>(Table2[[#This Row],[Close Price]]-Table2[[#This Row],[20D EMA]])/Table2[[#This Row],[20D EMA]]</f>
        <v>2.0833037072850473E-3</v>
      </c>
      <c r="T639" s="1">
        <f>(Table2[[#This Row],[Close Price]]-Table2[[#This Row],[50D EMA]])/Table2[[#This Row],[50D EMA]]</f>
        <v>-3.542532284244553E-3</v>
      </c>
      <c r="U639" s="1">
        <f>(Table2[[#This Row],[Close Price]]-Table2[[#This Row],[200D EMA]])/Table2[[#This Row],[200D EMA]]</f>
        <v>-2.1535992204233922E-2</v>
      </c>
      <c r="V639">
        <v>0.77729161907261901</v>
      </c>
      <c r="W639">
        <v>1401.5</v>
      </c>
      <c r="X639">
        <v>1438.2</v>
      </c>
      <c r="Y639">
        <v>1401.5</v>
      </c>
      <c r="Z639">
        <v>1451.9</v>
      </c>
      <c r="AA639">
        <v>1401.5</v>
      </c>
      <c r="AB639">
        <v>1451.9</v>
      </c>
      <c r="AC639" s="1">
        <f>(Table2[[#This Row],[Close Price]]/Table2[[#This Row],[Day Low]])-1</f>
        <v>5.6011416339636355E-3</v>
      </c>
      <c r="AD639" s="1">
        <f>(Table2[[#This Row],[Day High]]/Table2[[#This Row],[Close Price]])-1</f>
        <v>2.0470429630680798E-2</v>
      </c>
      <c r="AE639" s="1">
        <f>(Table2[[#This Row],[Close Price]]/Table2[[#This Row],[Current Week Low]])-1</f>
        <v>5.6011416339636355E-3</v>
      </c>
      <c r="AF639" s="1">
        <f>(Table2[[#This Row],[Current Week High]]/Table2[[#This Row],[Close Price]])-1</f>
        <v>3.0191222904175863E-2</v>
      </c>
      <c r="AG639" s="1">
        <f>(Table2[[#This Row],[Close Price]]/Table2[[#This Row],[Current Month Low]])-1</f>
        <v>5.6011416339636355E-3</v>
      </c>
      <c r="AH639" s="1">
        <f>(Table2[[#This Row],[Current Month High]]/Table2[[#This Row],[Close Price]])-1</f>
        <v>3.0191222904175863E-2</v>
      </c>
      <c r="AI639">
        <v>20.2327314010004</v>
      </c>
      <c r="AJ639">
        <v>6.0299428227505096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-0.06</v>
      </c>
      <c r="AM639" t="s">
        <v>3174</v>
      </c>
      <c r="AN639">
        <v>1.83</v>
      </c>
      <c r="AO639" t="s">
        <v>3176</v>
      </c>
      <c r="AP639">
        <v>2.0446913989405999E-2</v>
      </c>
      <c r="AQ639">
        <f>(Table2[[#This Row],[Sharpe Ratio]]-AVERAGE(Table2[Sharpe Ratio]))/_xlfn.STDEV.P(Table2[Sharpe Ratio])</f>
        <v>-0.49677281499350567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622</v>
      </c>
      <c r="AT639">
        <f>_xlfn.RANK.AVG(Table2[[#This Row],[6M Return vs Nifty Z-Score]],Table2[6M Return vs Nifty Z-Score])</f>
        <v>659</v>
      </c>
      <c r="AU639">
        <f>_xlfn.RANK.AVG(Table2[[#This Row],[Sharpe Ratio Z-Score]],Table2[Sharpe Ratio Z-Score])</f>
        <v>475</v>
      </c>
      <c r="AV639">
        <f>(Table2[[#This Row],[Rank 1Y]]+Table2[[#This Row],[Rank 6M]]+Table2[[#This Row],[Rank Sharpe]])/3</f>
        <v>585.33333333333337</v>
      </c>
    </row>
    <row r="640" spans="1:48" x14ac:dyDescent="0.3">
      <c r="A640" t="s">
        <v>610</v>
      </c>
      <c r="B640" t="s">
        <v>611</v>
      </c>
      <c r="C640" t="s">
        <v>3133</v>
      </c>
      <c r="D640" t="s">
        <v>54</v>
      </c>
      <c r="E640">
        <v>31401.678403800001</v>
      </c>
      <c r="F640">
        <v>1906</v>
      </c>
      <c r="G640">
        <v>-14.0341934726973</v>
      </c>
      <c r="H640">
        <f>(Table2[[#This Row],[1Y Return vs Nifty]]-AVERAGE(Table2[1Y Return vs Nifty]))/_xlfn.STDEV.P(Table2[1Y Return vs Nifty])</f>
        <v>-0.65785113113316351</v>
      </c>
      <c r="I640">
        <v>-15.1788441495548</v>
      </c>
      <c r="J640">
        <f>(Table2[[#This Row],[1M Return vs Nifty]]-AVERAGE(Table2[1M Return vs Nifty]))/_xlfn.STDEV.P(Table2[1M Return vs Nifty])</f>
        <v>-1.4752967834965538</v>
      </c>
      <c r="K640">
        <v>-1.3301330397321001</v>
      </c>
      <c r="L640">
        <f>(Table2[[#This Row],[6M Return vs Nifty]]-AVERAGE(Table2[6M Return vs Nifty]))/_xlfn.STDEV.P(Table2[6M Return vs Nifty])</f>
        <v>-0.46189844168925198</v>
      </c>
      <c r="M640">
        <v>3.9018612235536398</v>
      </c>
      <c r="N640">
        <f>(Table2[[#This Row],[1W Return vs Nifty]]-AVERAGE(Table2[1W Return vs Nifty]))/_xlfn.STDEV.P(Table2[1W Return vs Nifty])</f>
        <v>0.26405381787758864</v>
      </c>
      <c r="O640">
        <v>1910.17</v>
      </c>
      <c r="P640">
        <v>1924.6621254619299</v>
      </c>
      <c r="Q640">
        <v>1836.4013555526701</v>
      </c>
      <c r="R640">
        <v>54.288297995953201</v>
      </c>
      <c r="S640" s="1">
        <f>(Table2[[#This Row],[Close Price]]-Table2[[#This Row],[20D EMA]])/Table2[[#This Row],[20D EMA]]</f>
        <v>-2.1830517702613236E-3</v>
      </c>
      <c r="T640" s="1">
        <f>(Table2[[#This Row],[Close Price]]-Table2[[#This Row],[50D EMA]])/Table2[[#This Row],[50D EMA]]</f>
        <v>-9.6963125189835075E-3</v>
      </c>
      <c r="U640" s="1">
        <f>(Table2[[#This Row],[Close Price]]-Table2[[#This Row],[200D EMA]])/Table2[[#This Row],[200D EMA]]</f>
        <v>3.7899473465801262E-2</v>
      </c>
      <c r="V640">
        <v>1.37984265511645</v>
      </c>
      <c r="W640">
        <v>1879.5</v>
      </c>
      <c r="X640">
        <v>1916.95</v>
      </c>
      <c r="Y640">
        <v>1824</v>
      </c>
      <c r="Z640">
        <v>1942</v>
      </c>
      <c r="AA640">
        <v>1824</v>
      </c>
      <c r="AB640">
        <v>1942</v>
      </c>
      <c r="AC640" s="1">
        <f>(Table2[[#This Row],[Close Price]]/Table2[[#This Row],[Day Low]])-1</f>
        <v>1.4099494546421898E-2</v>
      </c>
      <c r="AD640" s="1">
        <f>(Table2[[#This Row],[Day High]]/Table2[[#This Row],[Close Price]])-1</f>
        <v>5.7450157397691548E-3</v>
      </c>
      <c r="AE640" s="1">
        <f>(Table2[[#This Row],[Close Price]]/Table2[[#This Row],[Current Week Low]])-1</f>
        <v>4.4956140350877138E-2</v>
      </c>
      <c r="AF640" s="1">
        <f>(Table2[[#This Row],[Current Week High]]/Table2[[#This Row],[Close Price]])-1</f>
        <v>1.8887722980063026E-2</v>
      </c>
      <c r="AG640" s="1">
        <f>(Table2[[#This Row],[Close Price]]/Table2[[#This Row],[Current Month Low]])-1</f>
        <v>4.4956140350877138E-2</v>
      </c>
      <c r="AH640" s="1">
        <f>(Table2[[#This Row],[Current Month High]]/Table2[[#This Row],[Close Price]])-1</f>
        <v>1.8887722980063026E-2</v>
      </c>
      <c r="AI640">
        <v>16.524134312696699</v>
      </c>
      <c r="AJ640">
        <v>29.215958781058202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-0.11</v>
      </c>
      <c r="AM640" t="s">
        <v>3174</v>
      </c>
      <c r="AN640">
        <v>-1.23</v>
      </c>
      <c r="AO640" t="s">
        <v>3174</v>
      </c>
      <c r="AP640">
        <v>-0.108691146578256</v>
      </c>
      <c r="AQ640">
        <f>(Table2[[#This Row],[Sharpe Ratio]]-AVERAGE(Table2[Sharpe Ratio]))/_xlfn.STDEV.P(Table2[Sharpe Ratio])</f>
        <v>-1.9993506510110253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551</v>
      </c>
      <c r="AT640">
        <f>_xlfn.RANK.AVG(Table2[[#This Row],[6M Return vs Nifty Z-Score]],Table2[6M Return vs Nifty Z-Score])</f>
        <v>478</v>
      </c>
      <c r="AU640">
        <f>_xlfn.RANK.AVG(Table2[[#This Row],[Sharpe Ratio Z-Score]],Table2[Sharpe Ratio Z-Score])</f>
        <v>730</v>
      </c>
      <c r="AV640">
        <f>(Table2[[#This Row],[Rank 1Y]]+Table2[[#This Row],[Rank 6M]]+Table2[[#This Row],[Rank Sharpe]])/3</f>
        <v>586.33333333333337</v>
      </c>
    </row>
    <row r="641" spans="1:48" x14ac:dyDescent="0.3">
      <c r="A641" t="s">
        <v>562</v>
      </c>
      <c r="B641" t="s">
        <v>563</v>
      </c>
      <c r="C641" t="s">
        <v>3129</v>
      </c>
      <c r="D641" t="s">
        <v>40</v>
      </c>
      <c r="E641">
        <v>37220.986715250001</v>
      </c>
      <c r="F641">
        <v>635.70000000000005</v>
      </c>
      <c r="G641">
        <v>-28.7745457127251</v>
      </c>
      <c r="H641">
        <f>(Table2[[#This Row],[1Y Return vs Nifty]]-AVERAGE(Table2[1Y Return vs Nifty]))/_xlfn.STDEV.P(Table2[1Y Return vs Nifty])</f>
        <v>-0.90745413763770555</v>
      </c>
      <c r="I641">
        <v>5.2161277227271503</v>
      </c>
      <c r="J641">
        <f>(Table2[[#This Row],[1M Return vs Nifty]]-AVERAGE(Table2[1M Return vs Nifty]))/_xlfn.STDEV.P(Table2[1M Return vs Nifty])</f>
        <v>0.28605709215174863</v>
      </c>
      <c r="K641">
        <v>4.2382946507381298</v>
      </c>
      <c r="L641">
        <f>(Table2[[#This Row],[6M Return vs Nifty]]-AVERAGE(Table2[6M Return vs Nifty]))/_xlfn.STDEV.P(Table2[6M Return vs Nifty])</f>
        <v>-0.28080349812755884</v>
      </c>
      <c r="M641">
        <v>6.2488807222645102</v>
      </c>
      <c r="N641">
        <f>(Table2[[#This Row],[1W Return vs Nifty]]-AVERAGE(Table2[1W Return vs Nifty]))/_xlfn.STDEV.P(Table2[1W Return vs Nifty])</f>
        <v>0.7027575949462459</v>
      </c>
      <c r="O641">
        <v>612.54</v>
      </c>
      <c r="P641">
        <v>593.15822831827495</v>
      </c>
      <c r="Q641">
        <v>572.51403400115498</v>
      </c>
      <c r="R641">
        <v>66.907527984316104</v>
      </c>
      <c r="S641" s="1">
        <f>(Table2[[#This Row],[Close Price]]-Table2[[#This Row],[20D EMA]])/Table2[[#This Row],[20D EMA]]</f>
        <v>3.7809775688118462E-2</v>
      </c>
      <c r="T641" s="1">
        <f>(Table2[[#This Row],[Close Price]]-Table2[[#This Row],[50D EMA]])/Table2[[#This Row],[50D EMA]]</f>
        <v>7.1720781489181609E-2</v>
      </c>
      <c r="U641" s="1">
        <f>(Table2[[#This Row],[Close Price]]-Table2[[#This Row],[200D EMA]])/Table2[[#This Row],[200D EMA]]</f>
        <v>0.11036579410508843</v>
      </c>
      <c r="V641">
        <v>2.0708793630596101</v>
      </c>
      <c r="W641">
        <v>631.25</v>
      </c>
      <c r="X641">
        <v>646.25</v>
      </c>
      <c r="Y641">
        <v>615.1</v>
      </c>
      <c r="Z641">
        <v>646.25</v>
      </c>
      <c r="AA641">
        <v>615.1</v>
      </c>
      <c r="AB641">
        <v>646.25</v>
      </c>
      <c r="AC641" s="1">
        <f>(Table2[[#This Row],[Close Price]]/Table2[[#This Row],[Day Low]])-1</f>
        <v>7.0495049504950558E-3</v>
      </c>
      <c r="AD641" s="1">
        <f>(Table2[[#This Row],[Day High]]/Table2[[#This Row],[Close Price]])-1</f>
        <v>1.6595878559068744E-2</v>
      </c>
      <c r="AE641" s="1">
        <f>(Table2[[#This Row],[Close Price]]/Table2[[#This Row],[Current Week Low]])-1</f>
        <v>3.3490489351325037E-2</v>
      </c>
      <c r="AF641" s="1">
        <f>(Table2[[#This Row],[Current Week High]]/Table2[[#This Row],[Close Price]])-1</f>
        <v>1.6595878559068744E-2</v>
      </c>
      <c r="AG641" s="1">
        <f>(Table2[[#This Row],[Close Price]]/Table2[[#This Row],[Current Month Low]])-1</f>
        <v>3.3490489351325037E-2</v>
      </c>
      <c r="AH641" s="1">
        <f>(Table2[[#This Row],[Current Month High]]/Table2[[#This Row],[Close Price]])-1</f>
        <v>1.6595878559068744E-2</v>
      </c>
      <c r="AI641">
        <v>6.18216139688532</v>
      </c>
      <c r="AJ641">
        <v>39.775725593667502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0.17</v>
      </c>
      <c r="AM641" t="s">
        <v>3176</v>
      </c>
      <c r="AN641">
        <v>5.67</v>
      </c>
      <c r="AO641" t="s">
        <v>3176</v>
      </c>
      <c r="AP641">
        <v>-7.9957261681989994E-2</v>
      </c>
      <c r="AQ641">
        <f>(Table2[[#This Row],[Sharpe Ratio]]-AVERAGE(Table2[Sharpe Ratio]))/_xlfn.STDEV.P(Table2[Sharpe Ratio])</f>
        <v>-1.665019328409302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-1.8644622770765722</v>
      </c>
      <c r="AS641">
        <f>_xlfn.RANK.AVG(Table2[[#This Row],[1Y Return vs Nifty Z-Score]],Table2[1Y Return vs Nifty Z-Score])</f>
        <v>641</v>
      </c>
      <c r="AT641">
        <f>_xlfn.RANK.AVG(Table2[[#This Row],[6M Return vs Nifty Z-Score]],Table2[6M Return vs Nifty Z-Score])</f>
        <v>417</v>
      </c>
      <c r="AU641">
        <f>_xlfn.RANK.AVG(Table2[[#This Row],[Sharpe Ratio Z-Score]],Table2[Sharpe Ratio Z-Score])</f>
        <v>702</v>
      </c>
      <c r="AV641">
        <f>(Table2[[#This Row],[Rank 1Y]]+Table2[[#This Row],[Rank 6M]]+Table2[[#This Row],[Rank Sharpe]])/3</f>
        <v>586.66666666666663</v>
      </c>
    </row>
    <row r="642" spans="1:48" x14ac:dyDescent="0.3">
      <c r="A642" t="s">
        <v>466</v>
      </c>
      <c r="B642" t="s">
        <v>467</v>
      </c>
      <c r="C642" t="s">
        <v>3131</v>
      </c>
      <c r="D642" t="s">
        <v>118</v>
      </c>
      <c r="E642">
        <v>47126.346217300001</v>
      </c>
      <c r="F642">
        <v>362.6</v>
      </c>
      <c r="G642">
        <v>-23.903744687601002</v>
      </c>
      <c r="H642">
        <f>(Table2[[#This Row],[1Y Return vs Nifty]]-AVERAGE(Table2[1Y Return vs Nifty]))/_xlfn.STDEV.P(Table2[1Y Return vs Nifty])</f>
        <v>-0.82497533657792244</v>
      </c>
      <c r="I642">
        <v>-10.4915926385533</v>
      </c>
      <c r="J642">
        <f>(Table2[[#This Row],[1M Return vs Nifty]]-AVERAGE(Table2[1M Return vs Nifty]))/_xlfn.STDEV.P(Table2[1M Return vs Nifty])</f>
        <v>-1.07049560667997</v>
      </c>
      <c r="K642">
        <v>-10.2356123696444</v>
      </c>
      <c r="L642">
        <f>(Table2[[#This Row],[6M Return vs Nifty]]-AVERAGE(Table2[6M Return vs Nifty]))/_xlfn.STDEV.P(Table2[6M Return vs Nifty])</f>
        <v>-0.75152010264757252</v>
      </c>
      <c r="M642">
        <v>1.6299109009733099</v>
      </c>
      <c r="N642">
        <f>(Table2[[#This Row],[1W Return vs Nifty]]-AVERAGE(Table2[1W Return vs Nifty]))/_xlfn.STDEV.P(Table2[1W Return vs Nifty])</f>
        <v>-0.16061806421619118</v>
      </c>
      <c r="O642">
        <v>367.22</v>
      </c>
      <c r="P642">
        <v>358.588972200245</v>
      </c>
      <c r="Q642">
        <v>358.062642185058</v>
      </c>
      <c r="R642">
        <v>43.169954728698301</v>
      </c>
      <c r="S642" s="1">
        <f>(Table2[[#This Row],[Close Price]]-Table2[[#This Row],[20D EMA]])/Table2[[#This Row],[20D EMA]]</f>
        <v>-1.2581014105985524E-2</v>
      </c>
      <c r="T642" s="1">
        <f>(Table2[[#This Row],[Close Price]]-Table2[[#This Row],[50D EMA]])/Table2[[#This Row],[50D EMA]]</f>
        <v>1.1185586035019419E-2</v>
      </c>
      <c r="U642" s="1">
        <f>(Table2[[#This Row],[Close Price]]-Table2[[#This Row],[200D EMA]])/Table2[[#This Row],[200D EMA]]</f>
        <v>1.2671966523100665E-2</v>
      </c>
      <c r="V642">
        <v>0.69210868505835899</v>
      </c>
      <c r="W642">
        <v>361</v>
      </c>
      <c r="X642">
        <v>369.3</v>
      </c>
      <c r="Y642">
        <v>361</v>
      </c>
      <c r="Z642">
        <v>380.3</v>
      </c>
      <c r="AA642">
        <v>361</v>
      </c>
      <c r="AB642">
        <v>380.3</v>
      </c>
      <c r="AC642" s="1">
        <f>(Table2[[#This Row],[Close Price]]/Table2[[#This Row],[Day Low]])-1</f>
        <v>4.4321329639889218E-3</v>
      </c>
      <c r="AD642" s="1">
        <f>(Table2[[#This Row],[Day High]]/Table2[[#This Row],[Close Price]])-1</f>
        <v>1.8477661334804107E-2</v>
      </c>
      <c r="AE642" s="1">
        <f>(Table2[[#This Row],[Close Price]]/Table2[[#This Row],[Current Week Low]])-1</f>
        <v>4.4321329639889218E-3</v>
      </c>
      <c r="AF642" s="1">
        <f>(Table2[[#This Row],[Current Week High]]/Table2[[#This Row],[Close Price]])-1</f>
        <v>4.8814120242691716E-2</v>
      </c>
      <c r="AG642" s="1">
        <f>(Table2[[#This Row],[Close Price]]/Table2[[#This Row],[Current Month Low]])-1</f>
        <v>4.4321329639889218E-3</v>
      </c>
      <c r="AH642" s="1">
        <f>(Table2[[#This Row],[Current Month High]]/Table2[[#This Row],[Close Price]])-1</f>
        <v>4.8814120242691716E-2</v>
      </c>
      <c r="AI642">
        <v>13.2101489244346</v>
      </c>
      <c r="AJ642">
        <v>26.8719384184744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-0.04</v>
      </c>
      <c r="AM642" t="s">
        <v>3174</v>
      </c>
      <c r="AN642">
        <v>-7.86</v>
      </c>
      <c r="AO642" t="s">
        <v>3174</v>
      </c>
      <c r="AP642">
        <v>-5.7228191923689997E-3</v>
      </c>
      <c r="AQ642">
        <f>(Table2[[#This Row],[Sharpe Ratio]]-AVERAGE(Table2[Sharpe Ratio]))/_xlfn.STDEV.P(Table2[Sharpe Ratio])</f>
        <v>-0.80126911051301697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-3.608878220634673</v>
      </c>
      <c r="AS642">
        <f>_xlfn.RANK.AVG(Table2[[#This Row],[1Y Return vs Nifty Z-Score]],Table2[1Y Return vs Nifty Z-Score])</f>
        <v>605</v>
      </c>
      <c r="AT642">
        <f>_xlfn.RANK.AVG(Table2[[#This Row],[6M Return vs Nifty Z-Score]],Table2[6M Return vs Nifty Z-Score])</f>
        <v>569</v>
      </c>
      <c r="AU642">
        <f>_xlfn.RANK.AVG(Table2[[#This Row],[Sharpe Ratio Z-Score]],Table2[Sharpe Ratio Z-Score])</f>
        <v>586</v>
      </c>
      <c r="AV642">
        <f>(Table2[[#This Row],[Rank 1Y]]+Table2[[#This Row],[Rank 6M]]+Table2[[#This Row],[Rank Sharpe]])/3</f>
        <v>586.66666666666663</v>
      </c>
    </row>
    <row r="643" spans="1:48" x14ac:dyDescent="0.3">
      <c r="A643" t="s">
        <v>1061</v>
      </c>
      <c r="B643" t="s">
        <v>1062</v>
      </c>
      <c r="C643" t="s">
        <v>3128</v>
      </c>
      <c r="D643" t="s">
        <v>294</v>
      </c>
      <c r="E643">
        <v>12669.516849850001</v>
      </c>
      <c r="F643">
        <v>941.5</v>
      </c>
      <c r="G643">
        <v>-35.529965937205397</v>
      </c>
      <c r="H643">
        <f>(Table2[[#This Row],[1Y Return vs Nifty]]-AVERAGE(Table2[1Y Return vs Nifty]))/_xlfn.STDEV.P(Table2[1Y Return vs Nifty])</f>
        <v>-1.0218457865464083</v>
      </c>
      <c r="I643">
        <v>-1.89799621223001</v>
      </c>
      <c r="J643">
        <f>(Table2[[#This Row],[1M Return vs Nifty]]-AVERAGE(Table2[1M Return vs Nifty]))/_xlfn.STDEV.P(Table2[1M Return vs Nifty])</f>
        <v>-0.32833403538439027</v>
      </c>
      <c r="K643">
        <v>-11.2095388507541</v>
      </c>
      <c r="L643">
        <f>(Table2[[#This Row],[6M Return vs Nifty]]-AVERAGE(Table2[6M Return vs Nifty]))/_xlfn.STDEV.P(Table2[6M Return vs Nifty])</f>
        <v>-0.78319388399731393</v>
      </c>
      <c r="M643">
        <v>0.54155613720492002</v>
      </c>
      <c r="N643">
        <f>(Table2[[#This Row],[1W Return vs Nifty]]-AVERAGE(Table2[1W Return vs Nifty]))/_xlfn.STDEV.P(Table2[1W Return vs Nifty])</f>
        <v>-0.36405282303183489</v>
      </c>
      <c r="O643">
        <v>934.77</v>
      </c>
      <c r="P643">
        <v>937.27376518874803</v>
      </c>
      <c r="Q643">
        <v>945.07656740459799</v>
      </c>
      <c r="R643">
        <v>54.9277085999543</v>
      </c>
      <c r="S643" s="1">
        <f>(Table2[[#This Row],[Close Price]]-Table2[[#This Row],[20D EMA]])/Table2[[#This Row],[20D EMA]]</f>
        <v>7.199631995036232E-3</v>
      </c>
      <c r="T643" s="1">
        <f>(Table2[[#This Row],[Close Price]]-Table2[[#This Row],[50D EMA]])/Table2[[#This Row],[50D EMA]]</f>
        <v>4.5090719149712801E-3</v>
      </c>
      <c r="U643" s="1">
        <f>(Table2[[#This Row],[Close Price]]-Table2[[#This Row],[200D EMA]])/Table2[[#This Row],[200D EMA]]</f>
        <v>-3.7844207844662664E-3</v>
      </c>
      <c r="V643">
        <v>1.0982875863222801</v>
      </c>
      <c r="W643">
        <v>924.6</v>
      </c>
      <c r="X643">
        <v>951.25</v>
      </c>
      <c r="Y643">
        <v>909</v>
      </c>
      <c r="Z643">
        <v>979.9</v>
      </c>
      <c r="AA643">
        <v>909</v>
      </c>
      <c r="AB643">
        <v>979.9</v>
      </c>
      <c r="AC643" s="1">
        <f>(Table2[[#This Row],[Close Price]]/Table2[[#This Row],[Day Low]])-1</f>
        <v>1.8278174345663034E-2</v>
      </c>
      <c r="AD643" s="1">
        <f>(Table2[[#This Row],[Day High]]/Table2[[#This Row],[Close Price]])-1</f>
        <v>1.0355815188529016E-2</v>
      </c>
      <c r="AE643" s="1">
        <f>(Table2[[#This Row],[Close Price]]/Table2[[#This Row],[Current Week Low]])-1</f>
        <v>3.5753575357535761E-2</v>
      </c>
      <c r="AF643" s="1">
        <f>(Table2[[#This Row],[Current Week High]]/Table2[[#This Row],[Close Price]])-1</f>
        <v>4.078597981943699E-2</v>
      </c>
      <c r="AG643" s="1">
        <f>(Table2[[#This Row],[Close Price]]/Table2[[#This Row],[Current Month Low]])-1</f>
        <v>3.5753575357535761E-2</v>
      </c>
      <c r="AH643" s="1">
        <f>(Table2[[#This Row],[Current Month High]]/Table2[[#This Row],[Close Price]])-1</f>
        <v>4.078597981943699E-2</v>
      </c>
      <c r="AI643">
        <v>32.554434413170398</v>
      </c>
      <c r="AJ643">
        <v>20.388721948724498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-0.18</v>
      </c>
      <c r="AM643" t="s">
        <v>3174</v>
      </c>
      <c r="AN643">
        <v>2.35</v>
      </c>
      <c r="AO643" t="s">
        <v>3176</v>
      </c>
      <c r="AP643">
        <v>6.8999458523290001E-3</v>
      </c>
      <c r="AQ643">
        <f>(Table2[[#This Row],[Sharpe Ratio]]-AVERAGE(Table2[Sharpe Ratio]))/_xlfn.STDEV.P(Table2[Sharpe Ratio])</f>
        <v>-0.65439771642480926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675</v>
      </c>
      <c r="AT643">
        <f>_xlfn.RANK.AVG(Table2[[#This Row],[6M Return vs Nifty Z-Score]],Table2[6M Return vs Nifty Z-Score])</f>
        <v>580</v>
      </c>
      <c r="AU643">
        <f>_xlfn.RANK.AVG(Table2[[#This Row],[Sharpe Ratio Z-Score]],Table2[Sharpe Ratio Z-Score])</f>
        <v>510</v>
      </c>
      <c r="AV643">
        <f>(Table2[[#This Row],[Rank 1Y]]+Table2[[#This Row],[Rank 6M]]+Table2[[#This Row],[Rank Sharpe]])/3</f>
        <v>588.33333333333337</v>
      </c>
    </row>
    <row r="644" spans="1:48" x14ac:dyDescent="0.3">
      <c r="A644" t="s">
        <v>840</v>
      </c>
      <c r="B644" t="s">
        <v>841</v>
      </c>
      <c r="C644" t="s">
        <v>3129</v>
      </c>
      <c r="D644" t="s">
        <v>51</v>
      </c>
      <c r="E644">
        <v>19275.477839160001</v>
      </c>
      <c r="F644">
        <v>1208.8499999999999</v>
      </c>
      <c r="G644">
        <v>-43.966972502632998</v>
      </c>
      <c r="H644">
        <f>(Table2[[#This Row],[1Y Return vs Nifty]]-AVERAGE(Table2[1Y Return vs Nifty]))/_xlfn.STDEV.P(Table2[1Y Return vs Nifty])</f>
        <v>-1.1647122642490684</v>
      </c>
      <c r="I644">
        <v>-12.5174867247057</v>
      </c>
      <c r="J644">
        <f>(Table2[[#This Row],[1M Return vs Nifty]]-AVERAGE(Table2[1M Return vs Nifty]))/_xlfn.STDEV.P(Table2[1M Return vs Nifty])</f>
        <v>-1.2454562010187673</v>
      </c>
      <c r="K644">
        <v>-23.075655871782502</v>
      </c>
      <c r="L644">
        <f>(Table2[[#This Row],[6M Return vs Nifty]]-AVERAGE(Table2[6M Return vs Nifty]))/_xlfn.STDEV.P(Table2[6M Return vs Nifty])</f>
        <v>-1.1691006267385704</v>
      </c>
      <c r="M644">
        <v>-0.29851462883384999</v>
      </c>
      <c r="N644">
        <f>(Table2[[#This Row],[1W Return vs Nifty]]-AVERAGE(Table2[1W Return vs Nifty]))/_xlfn.STDEV.P(Table2[1W Return vs Nifty])</f>
        <v>-0.52107845416468013</v>
      </c>
      <c r="O644">
        <v>1219.07</v>
      </c>
      <c r="P644">
        <v>1267.78650995679</v>
      </c>
      <c r="Q644">
        <v>1368.96562136068</v>
      </c>
      <c r="R644">
        <v>49.709833888390001</v>
      </c>
      <c r="S644" s="1">
        <f>(Table2[[#This Row],[Close Price]]-Table2[[#This Row],[20D EMA]])/Table2[[#This Row],[20D EMA]]</f>
        <v>-8.3834398352842961E-3</v>
      </c>
      <c r="T644" s="1">
        <f>(Table2[[#This Row],[Close Price]]-Table2[[#This Row],[50D EMA]])/Table2[[#This Row],[50D EMA]]</f>
        <v>-4.6487724466163366E-2</v>
      </c>
      <c r="U644" s="1">
        <f>(Table2[[#This Row],[Close Price]]-Table2[[#This Row],[200D EMA]])/Table2[[#This Row],[200D EMA]]</f>
        <v>-0.11696102434006599</v>
      </c>
      <c r="V644">
        <v>0.71442777312541905</v>
      </c>
      <c r="W644">
        <v>1176.5999999999999</v>
      </c>
      <c r="X644">
        <v>1214.3499999999999</v>
      </c>
      <c r="Y644">
        <v>1176.5999999999999</v>
      </c>
      <c r="Z644">
        <v>1235</v>
      </c>
      <c r="AA644">
        <v>1176.5999999999999</v>
      </c>
      <c r="AB644">
        <v>1235</v>
      </c>
      <c r="AC644" s="1">
        <f>(Table2[[#This Row],[Close Price]]/Table2[[#This Row],[Day Low]])-1</f>
        <v>2.740948495665485E-2</v>
      </c>
      <c r="AD644" s="1">
        <f>(Table2[[#This Row],[Day High]]/Table2[[#This Row],[Close Price]])-1</f>
        <v>4.5497787153079283E-3</v>
      </c>
      <c r="AE644" s="1">
        <f>(Table2[[#This Row],[Close Price]]/Table2[[#This Row],[Current Week Low]])-1</f>
        <v>2.740948495665485E-2</v>
      </c>
      <c r="AF644" s="1">
        <f>(Table2[[#This Row],[Current Week High]]/Table2[[#This Row],[Close Price]])-1</f>
        <v>2.1632129710055015E-2</v>
      </c>
      <c r="AG644" s="1">
        <f>(Table2[[#This Row],[Close Price]]/Table2[[#This Row],[Current Month Low]])-1</f>
        <v>2.740948495665485E-2</v>
      </c>
      <c r="AH644" s="1">
        <f>(Table2[[#This Row],[Current Month High]]/Table2[[#This Row],[Close Price]])-1</f>
        <v>2.1632129710055015E-2</v>
      </c>
      <c r="AI644">
        <v>48.570955867146402</v>
      </c>
      <c r="AJ644">
        <v>4.8438855160450798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-0.2</v>
      </c>
      <c r="AM644" t="s">
        <v>3174</v>
      </c>
      <c r="AN644">
        <v>-1.1100000000000001</v>
      </c>
      <c r="AO644" t="s">
        <v>3174</v>
      </c>
      <c r="AP644">
        <v>4.9400705508444998E-2</v>
      </c>
      <c r="AQ644">
        <f>(Table2[[#This Row],[Sharpe Ratio]]-AVERAGE(Table2[Sharpe Ratio]))/_xlfn.STDEV.P(Table2[Sharpe Ratio])</f>
        <v>-0.15988278262086233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699</v>
      </c>
      <c r="AT644">
        <f>_xlfn.RANK.AVG(Table2[[#This Row],[6M Return vs Nifty Z-Score]],Table2[6M Return vs Nifty Z-Score])</f>
        <v>686</v>
      </c>
      <c r="AU644">
        <f>_xlfn.RANK.AVG(Table2[[#This Row],[Sharpe Ratio Z-Score]],Table2[Sharpe Ratio Z-Score])</f>
        <v>380</v>
      </c>
      <c r="AV644">
        <f>(Table2[[#This Row],[Rank 1Y]]+Table2[[#This Row],[Rank 6M]]+Table2[[#This Row],[Rank Sharpe]])/3</f>
        <v>588.33333333333337</v>
      </c>
    </row>
    <row r="645" spans="1:48" x14ac:dyDescent="0.3">
      <c r="A645" t="s">
        <v>107</v>
      </c>
      <c r="B645" t="s">
        <v>108</v>
      </c>
      <c r="C645" t="s">
        <v>3128</v>
      </c>
      <c r="D645" t="s">
        <v>21</v>
      </c>
      <c r="E645">
        <v>272025.65273022</v>
      </c>
      <c r="F645">
        <v>520.6</v>
      </c>
      <c r="G645">
        <v>-4.46807626394674</v>
      </c>
      <c r="H645">
        <f>(Table2[[#This Row],[1Y Return vs Nifty]]-AVERAGE(Table2[1Y Return vs Nifty]))/_xlfn.STDEV.P(Table2[1Y Return vs Nifty])</f>
        <v>-0.49586506886017173</v>
      </c>
      <c r="I645">
        <v>2.9100689015050798</v>
      </c>
      <c r="J645">
        <f>(Table2[[#This Row],[1M Return vs Nifty]]-AVERAGE(Table2[1M Return vs Nifty]))/_xlfn.STDEV.P(Table2[1M Return vs Nifty])</f>
        <v>8.6900865427421953E-2</v>
      </c>
      <c r="K645">
        <v>-9.12972016565943</v>
      </c>
      <c r="L645">
        <f>(Table2[[#This Row],[6M Return vs Nifty]]-AVERAGE(Table2[6M Return vs Nifty]))/_xlfn.STDEV.P(Table2[6M Return vs Nifty])</f>
        <v>-0.71555456670127326</v>
      </c>
      <c r="M645">
        <v>-1.4466256250721301</v>
      </c>
      <c r="N645">
        <f>(Table2[[#This Row],[1W Return vs Nifty]]-AVERAGE(Table2[1W Return vs Nifty]))/_xlfn.STDEV.P(Table2[1W Return vs Nifty])</f>
        <v>-0.73568281975279959</v>
      </c>
      <c r="O645">
        <v>521.76</v>
      </c>
      <c r="P645">
        <v>513.95093792452406</v>
      </c>
      <c r="Q645">
        <v>482.45418481304199</v>
      </c>
      <c r="R645">
        <v>46.488030414369099</v>
      </c>
      <c r="S645" s="1">
        <f>(Table2[[#This Row],[Close Price]]-Table2[[#This Row],[20D EMA]])/Table2[[#This Row],[20D EMA]]</f>
        <v>-2.2232444035571301E-3</v>
      </c>
      <c r="T645" s="1">
        <f>(Table2[[#This Row],[Close Price]]-Table2[[#This Row],[50D EMA]])/Table2[[#This Row],[50D EMA]]</f>
        <v>1.2937153305579553E-2</v>
      </c>
      <c r="U645" s="1">
        <f>(Table2[[#This Row],[Close Price]]-Table2[[#This Row],[200D EMA]])/Table2[[#This Row],[200D EMA]]</f>
        <v>7.9066191957149437E-2</v>
      </c>
      <c r="V645">
        <v>0.95406798387129599</v>
      </c>
      <c r="W645">
        <v>518.45000000000005</v>
      </c>
      <c r="X645">
        <v>529.9</v>
      </c>
      <c r="Y645">
        <v>516.75</v>
      </c>
      <c r="Z645">
        <v>542</v>
      </c>
      <c r="AA645">
        <v>516.75</v>
      </c>
      <c r="AB645">
        <v>542</v>
      </c>
      <c r="AC645" s="1">
        <f>(Table2[[#This Row],[Close Price]]/Table2[[#This Row],[Day Low]])-1</f>
        <v>4.146976564760374E-3</v>
      </c>
      <c r="AD645" s="1">
        <f>(Table2[[#This Row],[Day High]]/Table2[[#This Row],[Close Price]])-1</f>
        <v>1.7864003073376766E-2</v>
      </c>
      <c r="AE645" s="1">
        <f>(Table2[[#This Row],[Close Price]]/Table2[[#This Row],[Current Week Low]])-1</f>
        <v>7.4504112239961451E-3</v>
      </c>
      <c r="AF645" s="1">
        <f>(Table2[[#This Row],[Current Week High]]/Table2[[#This Row],[Close Price]])-1</f>
        <v>4.1106415674222019E-2</v>
      </c>
      <c r="AG645" s="1">
        <f>(Table2[[#This Row],[Close Price]]/Table2[[#This Row],[Current Month Low]])-1</f>
        <v>7.4504112239961451E-3</v>
      </c>
      <c r="AH645" s="1">
        <f>(Table2[[#This Row],[Current Month High]]/Table2[[#This Row],[Close Price]])-1</f>
        <v>4.1106415674222019E-2</v>
      </c>
      <c r="AI645">
        <v>11.3907030349596</v>
      </c>
      <c r="AJ645">
        <v>38.808158912144997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-0.13</v>
      </c>
      <c r="AM645" t="s">
        <v>3174</v>
      </c>
      <c r="AN645">
        <v>-1.0900000000000001</v>
      </c>
      <c r="AO645" t="s">
        <v>3174</v>
      </c>
      <c r="AP645">
        <v>-0.116381733465749</v>
      </c>
      <c r="AQ645">
        <f>(Table2[[#This Row],[Sharpe Ratio]]-AVERAGE(Table2[Sharpe Ratio]))/_xlfn.STDEV.P(Table2[Sharpe Ratio])</f>
        <v>-2.0888339942819214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-3.9490355841687439</v>
      </c>
      <c r="AS645">
        <f>_xlfn.RANK.AVG(Table2[[#This Row],[1Y Return vs Nifty Z-Score]],Table2[1Y Return vs Nifty Z-Score])</f>
        <v>477</v>
      </c>
      <c r="AT645">
        <f>_xlfn.RANK.AVG(Table2[[#This Row],[6M Return vs Nifty Z-Score]],Table2[6M Return vs Nifty Z-Score])</f>
        <v>559</v>
      </c>
      <c r="AU645">
        <f>_xlfn.RANK.AVG(Table2[[#This Row],[Sharpe Ratio Z-Score]],Table2[Sharpe Ratio Z-Score])</f>
        <v>731</v>
      </c>
      <c r="AV645">
        <f>(Table2[[#This Row],[Rank 1Y]]+Table2[[#This Row],[Rank 6M]]+Table2[[#This Row],[Rank Sharpe]])/3</f>
        <v>589</v>
      </c>
    </row>
    <row r="646" spans="1:48" x14ac:dyDescent="0.3">
      <c r="A646" t="s">
        <v>1546</v>
      </c>
      <c r="B646" t="s">
        <v>1547</v>
      </c>
      <c r="C646" t="s">
        <v>3131</v>
      </c>
      <c r="D646" t="s">
        <v>993</v>
      </c>
      <c r="E646">
        <v>6558.5317673400004</v>
      </c>
      <c r="F646">
        <v>142.99</v>
      </c>
      <c r="G646">
        <v>-27.7530985784087</v>
      </c>
      <c r="H646">
        <f>(Table2[[#This Row],[1Y Return vs Nifty]]-AVERAGE(Table2[1Y Return vs Nifty]))/_xlfn.STDEV.P(Table2[1Y Return vs Nifty])</f>
        <v>-0.89015765302463901</v>
      </c>
      <c r="I646">
        <v>5.5736847860749998</v>
      </c>
      <c r="J646">
        <f>(Table2[[#This Row],[1M Return vs Nifty]]-AVERAGE(Table2[1M Return vs Nifty]))/_xlfn.STDEV.P(Table2[1M Return vs Nifty])</f>
        <v>0.31693649337068713</v>
      </c>
      <c r="K646">
        <v>-37.395950311991903</v>
      </c>
      <c r="L646">
        <f>(Table2[[#This Row],[6M Return vs Nifty]]-AVERAGE(Table2[6M Return vs Nifty]))/_xlfn.STDEV.P(Table2[6M Return vs Nifty])</f>
        <v>-1.6348214832515791</v>
      </c>
      <c r="M646">
        <v>2.1717108394418601</v>
      </c>
      <c r="N646">
        <f>(Table2[[#This Row],[1W Return vs Nifty]]-AVERAGE(Table2[1W Return vs Nifty]))/_xlfn.STDEV.P(Table2[1W Return vs Nifty])</f>
        <v>-5.9345075409633324E-2</v>
      </c>
      <c r="O646">
        <v>140.37</v>
      </c>
      <c r="P646">
        <v>140.03300972595099</v>
      </c>
      <c r="Q646">
        <v>151.74034149731099</v>
      </c>
      <c r="R646">
        <v>54.9768779465332</v>
      </c>
      <c r="S646" s="1">
        <f>(Table2[[#This Row],[Close Price]]-Table2[[#This Row],[20D EMA]])/Table2[[#This Row],[20D EMA]]</f>
        <v>1.866495689962246E-2</v>
      </c>
      <c r="T646" s="1">
        <f>(Table2[[#This Row],[Close Price]]-Table2[[#This Row],[50D EMA]])/Table2[[#This Row],[50D EMA]]</f>
        <v>2.1116380200896505E-2</v>
      </c>
      <c r="U646" s="1">
        <f>(Table2[[#This Row],[Close Price]]-Table2[[#This Row],[200D EMA]])/Table2[[#This Row],[200D EMA]]</f>
        <v>-5.766654675326436E-2</v>
      </c>
      <c r="V646">
        <v>2.2455381529445599</v>
      </c>
      <c r="W646">
        <v>141.4</v>
      </c>
      <c r="X646">
        <v>147.69999999999999</v>
      </c>
      <c r="Y646">
        <v>141.4</v>
      </c>
      <c r="Z646">
        <v>151.91</v>
      </c>
      <c r="AA646">
        <v>141.4</v>
      </c>
      <c r="AB646">
        <v>151.91</v>
      </c>
      <c r="AC646" s="1">
        <f>(Table2[[#This Row],[Close Price]]/Table2[[#This Row],[Day Low]])-1</f>
        <v>1.124469589816135E-2</v>
      </c>
      <c r="AD646" s="1">
        <f>(Table2[[#This Row],[Day High]]/Table2[[#This Row],[Close Price]])-1</f>
        <v>3.2939366389257874E-2</v>
      </c>
      <c r="AE646" s="1">
        <f>(Table2[[#This Row],[Close Price]]/Table2[[#This Row],[Current Week Low]])-1</f>
        <v>1.124469589816135E-2</v>
      </c>
      <c r="AF646" s="1">
        <f>(Table2[[#This Row],[Current Week High]]/Table2[[#This Row],[Close Price]])-1</f>
        <v>6.2381984754178443E-2</v>
      </c>
      <c r="AG646" s="1">
        <f>(Table2[[#This Row],[Close Price]]/Table2[[#This Row],[Current Month Low]])-1</f>
        <v>1.124469589816135E-2</v>
      </c>
      <c r="AH646" s="1">
        <f>(Table2[[#This Row],[Current Month High]]/Table2[[#This Row],[Close Price]])-1</f>
        <v>6.2381984754178443E-2</v>
      </c>
      <c r="AI646">
        <v>47.283026785089803</v>
      </c>
      <c r="AJ646">
        <v>14.391999999999999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-0.09</v>
      </c>
      <c r="AM646" t="s">
        <v>3174</v>
      </c>
      <c r="AN646">
        <v>3.06</v>
      </c>
      <c r="AO646" t="s">
        <v>3176</v>
      </c>
      <c r="AP646">
        <v>4.3148278357545998E-2</v>
      </c>
      <c r="AQ646">
        <f>(Table2[[#This Row],[Sharpe Ratio]]-AVERAGE(Table2[Sharpe Ratio]))/_xlfn.STDEV.P(Table2[Sharpe Ratio])</f>
        <v>-0.23263250812361302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635</v>
      </c>
      <c r="AT646">
        <f>_xlfn.RANK.AVG(Table2[[#This Row],[6M Return vs Nifty Z-Score]],Table2[6M Return vs Nifty Z-Score])</f>
        <v>729</v>
      </c>
      <c r="AU646">
        <f>_xlfn.RANK.AVG(Table2[[#This Row],[Sharpe Ratio Z-Score]],Table2[Sharpe Ratio Z-Score])</f>
        <v>405</v>
      </c>
      <c r="AV646">
        <f>(Table2[[#This Row],[Rank 1Y]]+Table2[[#This Row],[Rank 6M]]+Table2[[#This Row],[Rank Sharpe]])/3</f>
        <v>589.66666666666663</v>
      </c>
    </row>
    <row r="647" spans="1:48" x14ac:dyDescent="0.3">
      <c r="A647" t="s">
        <v>854</v>
      </c>
      <c r="B647" t="s">
        <v>855</v>
      </c>
      <c r="C647" t="s">
        <v>624</v>
      </c>
      <c r="D647" t="s">
        <v>624</v>
      </c>
      <c r="E647">
        <v>18548.57430738</v>
      </c>
      <c r="F647">
        <v>36.86</v>
      </c>
      <c r="G647">
        <v>-36.737272781491399</v>
      </c>
      <c r="H647">
        <f>(Table2[[#This Row],[1Y Return vs Nifty]]-AVERAGE(Table2[1Y Return vs Nifty]))/_xlfn.STDEV.P(Table2[1Y Return vs Nifty])</f>
        <v>-1.0422894919070562</v>
      </c>
      <c r="I647">
        <v>-2.6651000085100001</v>
      </c>
      <c r="J647">
        <f>(Table2[[#This Row],[1M Return vs Nifty]]-AVERAGE(Table2[1M Return vs Nifty]))/_xlfn.STDEV.P(Table2[1M Return vs Nifty])</f>
        <v>-0.39458277811683656</v>
      </c>
      <c r="K647">
        <v>-18.661337871856698</v>
      </c>
      <c r="L647">
        <f>(Table2[[#This Row],[6M Return vs Nifty]]-AVERAGE(Table2[6M Return vs Nifty]))/_xlfn.STDEV.P(Table2[6M Return vs Nifty])</f>
        <v>-1.0255393355633189</v>
      </c>
      <c r="M647">
        <v>2.0043920657393799</v>
      </c>
      <c r="N647">
        <f>(Table2[[#This Row],[1W Return vs Nifty]]-AVERAGE(Table2[1W Return vs Nifty]))/_xlfn.STDEV.P(Table2[1W Return vs Nifty])</f>
        <v>-9.0620221627247491E-2</v>
      </c>
      <c r="O647">
        <v>37.33</v>
      </c>
      <c r="P647">
        <v>37.690488544304799</v>
      </c>
      <c r="Q647">
        <v>38.2600777240784</v>
      </c>
      <c r="R647">
        <v>40.396639925899002</v>
      </c>
      <c r="S647" s="1">
        <f>(Table2[[#This Row],[Close Price]]-Table2[[#This Row],[20D EMA]])/Table2[[#This Row],[20D EMA]]</f>
        <v>-1.2590409858023007E-2</v>
      </c>
      <c r="T647" s="1">
        <f>(Table2[[#This Row],[Close Price]]-Table2[[#This Row],[50D EMA]])/Table2[[#This Row],[50D EMA]]</f>
        <v>-2.2034432993049909E-2</v>
      </c>
      <c r="U647" s="1">
        <f>(Table2[[#This Row],[Close Price]]-Table2[[#This Row],[200D EMA]])/Table2[[#This Row],[200D EMA]]</f>
        <v>-3.6593697853292195E-2</v>
      </c>
      <c r="V647">
        <v>0.43808729410278402</v>
      </c>
      <c r="W647">
        <v>36.799999999999997</v>
      </c>
      <c r="X647">
        <v>37.58</v>
      </c>
      <c r="Y647">
        <v>36.69</v>
      </c>
      <c r="Z647">
        <v>38.04</v>
      </c>
      <c r="AA647">
        <v>36.69</v>
      </c>
      <c r="AB647">
        <v>38.04</v>
      </c>
      <c r="AC647" s="1">
        <f>(Table2[[#This Row],[Close Price]]/Table2[[#This Row],[Day Low]])-1</f>
        <v>1.630434782608825E-3</v>
      </c>
      <c r="AD647" s="1">
        <f>(Table2[[#This Row],[Day High]]/Table2[[#This Row],[Close Price]])-1</f>
        <v>1.953336950623985E-2</v>
      </c>
      <c r="AE647" s="1">
        <f>(Table2[[#This Row],[Close Price]]/Table2[[#This Row],[Current Week Low]])-1</f>
        <v>4.6334150994822298E-3</v>
      </c>
      <c r="AF647" s="1">
        <f>(Table2[[#This Row],[Current Week High]]/Table2[[#This Row],[Close Price]])-1</f>
        <v>3.2013022246337508E-2</v>
      </c>
      <c r="AG647" s="1">
        <f>(Table2[[#This Row],[Close Price]]/Table2[[#This Row],[Current Month Low]])-1</f>
        <v>4.6334150994822298E-3</v>
      </c>
      <c r="AH647" s="1">
        <f>(Table2[[#This Row],[Current Month High]]/Table2[[#This Row],[Close Price]])-1</f>
        <v>3.2013022246337508E-2</v>
      </c>
      <c r="AI647">
        <v>43.516006511123102</v>
      </c>
      <c r="AJ647">
        <v>13.7654320987654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-0.12</v>
      </c>
      <c r="AM647" t="s">
        <v>3174</v>
      </c>
      <c r="AN647">
        <v>-2.8</v>
      </c>
      <c r="AO647" t="s">
        <v>3174</v>
      </c>
      <c r="AP647">
        <v>3.2560288867061998E-2</v>
      </c>
      <c r="AQ647">
        <f>(Table2[[#This Row],[Sharpe Ratio]]-AVERAGE(Table2[Sharpe Ratio]))/_xlfn.STDEV.P(Table2[Sharpe Ratio])</f>
        <v>-0.35582839837048574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679</v>
      </c>
      <c r="AT647">
        <f>_xlfn.RANK.AVG(Table2[[#This Row],[6M Return vs Nifty Z-Score]],Table2[6M Return vs Nifty Z-Score])</f>
        <v>654</v>
      </c>
      <c r="AU647">
        <f>_xlfn.RANK.AVG(Table2[[#This Row],[Sharpe Ratio Z-Score]],Table2[Sharpe Ratio Z-Score])</f>
        <v>436</v>
      </c>
      <c r="AV647">
        <f>(Table2[[#This Row],[Rank 1Y]]+Table2[[#This Row],[Rank 6M]]+Table2[[#This Row],[Rank Sharpe]])/3</f>
        <v>589.66666666666663</v>
      </c>
    </row>
    <row r="648" spans="1:48" x14ac:dyDescent="0.3">
      <c r="A648" t="s">
        <v>116</v>
      </c>
      <c r="B648" t="s">
        <v>117</v>
      </c>
      <c r="C648" t="s">
        <v>3131</v>
      </c>
      <c r="D648" t="s">
        <v>118</v>
      </c>
      <c r="E648">
        <v>241347.82029120001</v>
      </c>
      <c r="F648">
        <v>2503.1999999999998</v>
      </c>
      <c r="G648">
        <v>-12.9646217476514</v>
      </c>
      <c r="H648">
        <f>(Table2[[#This Row],[1Y Return vs Nifty]]-AVERAGE(Table2[1Y Return vs Nifty]))/_xlfn.STDEV.P(Table2[1Y Return vs Nifty])</f>
        <v>-0.63973973773519932</v>
      </c>
      <c r="I648">
        <v>-3.9407882882871399</v>
      </c>
      <c r="J648">
        <f>(Table2[[#This Row],[1M Return vs Nifty]]-AVERAGE(Table2[1M Return vs Nifty]))/_xlfn.STDEV.P(Table2[1M Return vs Nifty])</f>
        <v>-0.50475397667378641</v>
      </c>
      <c r="K648">
        <v>-11.7599586439036</v>
      </c>
      <c r="L648">
        <f>(Table2[[#This Row],[6M Return vs Nifty]]-AVERAGE(Table2[6M Return vs Nifty]))/_xlfn.STDEV.P(Table2[6M Return vs Nifty])</f>
        <v>-0.80109449201746219</v>
      </c>
      <c r="M648">
        <v>1.31945190880559</v>
      </c>
      <c r="N648">
        <f>(Table2[[#This Row],[1W Return vs Nifty]]-AVERAGE(Table2[1W Return vs Nifty]))/_xlfn.STDEV.P(Table2[1W Return vs Nifty])</f>
        <v>-0.21864891251707522</v>
      </c>
      <c r="O648">
        <v>2514.54</v>
      </c>
      <c r="P648">
        <v>2519.0390148862498</v>
      </c>
      <c r="Q648">
        <v>2477.6813296168302</v>
      </c>
      <c r="R648">
        <v>44.234157160263301</v>
      </c>
      <c r="S648" s="1">
        <f>(Table2[[#This Row],[Close Price]]-Table2[[#This Row],[20D EMA]])/Table2[[#This Row],[20D EMA]]</f>
        <v>-4.5097711708702764E-3</v>
      </c>
      <c r="T648" s="1">
        <f>(Table2[[#This Row],[Close Price]]-Table2[[#This Row],[50D EMA]])/Table2[[#This Row],[50D EMA]]</f>
        <v>-6.2877211478859132E-3</v>
      </c>
      <c r="U648" s="1">
        <f>(Table2[[#This Row],[Close Price]]-Table2[[#This Row],[200D EMA]])/Table2[[#This Row],[200D EMA]]</f>
        <v>1.0299415860358449E-2</v>
      </c>
      <c r="V648">
        <v>1.00555530997676</v>
      </c>
      <c r="W648">
        <v>2488.0500000000002</v>
      </c>
      <c r="X648">
        <v>2519.25</v>
      </c>
      <c r="Y648">
        <v>2488.0500000000002</v>
      </c>
      <c r="Z648">
        <v>2559</v>
      </c>
      <c r="AA648">
        <v>2488.0500000000002</v>
      </c>
      <c r="AB648">
        <v>2559</v>
      </c>
      <c r="AC648" s="1">
        <f>(Table2[[#This Row],[Close Price]]/Table2[[#This Row],[Day Low]])-1</f>
        <v>6.0891059263277203E-3</v>
      </c>
      <c r="AD648" s="1">
        <f>(Table2[[#This Row],[Day High]]/Table2[[#This Row],[Close Price]])-1</f>
        <v>6.411792905081537E-3</v>
      </c>
      <c r="AE648" s="1">
        <f>(Table2[[#This Row],[Close Price]]/Table2[[#This Row],[Current Week Low]])-1</f>
        <v>6.0891059263277203E-3</v>
      </c>
      <c r="AF648" s="1">
        <f>(Table2[[#This Row],[Current Week High]]/Table2[[#This Row],[Close Price]])-1</f>
        <v>2.229146692233952E-2</v>
      </c>
      <c r="AG648" s="1">
        <f>(Table2[[#This Row],[Close Price]]/Table2[[#This Row],[Current Month Low]])-1</f>
        <v>6.0891059263277203E-3</v>
      </c>
      <c r="AH648" s="1">
        <f>(Table2[[#This Row],[Current Month High]]/Table2[[#This Row],[Close Price]])-1</f>
        <v>2.229146692233952E-2</v>
      </c>
      <c r="AI648">
        <v>10.630393096836</v>
      </c>
      <c r="AJ648">
        <v>14.9596318646496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-0.11</v>
      </c>
      <c r="AM648" t="s">
        <v>3174</v>
      </c>
      <c r="AN648">
        <v>-1.9</v>
      </c>
      <c r="AO648" t="s">
        <v>3174</v>
      </c>
      <c r="AP648">
        <v>-3.2550425698824999E-2</v>
      </c>
      <c r="AQ648">
        <f>(Table2[[#This Row],[Sharpe Ratio]]-AVERAGE(Table2[Sharpe Ratio]))/_xlfn.STDEV.P(Table2[Sharpe Ratio])</f>
        <v>-1.1134200500021494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543</v>
      </c>
      <c r="AT648">
        <f>_xlfn.RANK.AVG(Table2[[#This Row],[6M Return vs Nifty Z-Score]],Table2[6M Return vs Nifty Z-Score])</f>
        <v>586</v>
      </c>
      <c r="AU648">
        <f>_xlfn.RANK.AVG(Table2[[#This Row],[Sharpe Ratio Z-Score]],Table2[Sharpe Ratio Z-Score])</f>
        <v>646</v>
      </c>
      <c r="AV648">
        <f>(Table2[[#This Row],[Rank 1Y]]+Table2[[#This Row],[Rank 6M]]+Table2[[#This Row],[Rank Sharpe]])/3</f>
        <v>591.66666666666663</v>
      </c>
    </row>
    <row r="649" spans="1:48" x14ac:dyDescent="0.3">
      <c r="A649" t="s">
        <v>2050</v>
      </c>
      <c r="B649" t="s">
        <v>2051</v>
      </c>
      <c r="C649" t="s">
        <v>3142</v>
      </c>
      <c r="D649" t="s">
        <v>141</v>
      </c>
      <c r="E649">
        <v>3182.684626875</v>
      </c>
      <c r="F649">
        <v>418.75</v>
      </c>
      <c r="G649">
        <v>-32.7508225700916</v>
      </c>
      <c r="H649">
        <f>(Table2[[#This Row],[1Y Return vs Nifty]]-AVERAGE(Table2[1Y Return vs Nifty]))/_xlfn.STDEV.P(Table2[1Y Return vs Nifty])</f>
        <v>-0.97478568047546599</v>
      </c>
      <c r="I649">
        <v>8.0736628968657502</v>
      </c>
      <c r="J649">
        <f>(Table2[[#This Row],[1M Return vs Nifty]]-AVERAGE(Table2[1M Return vs Nifty]))/_xlfn.STDEV.P(Table2[1M Return vs Nifty])</f>
        <v>0.53284000929863184</v>
      </c>
      <c r="K649">
        <v>-20.692087979522</v>
      </c>
      <c r="L649">
        <f>(Table2[[#This Row],[6M Return vs Nifty]]-AVERAGE(Table2[6M Return vs Nifty]))/_xlfn.STDEV.P(Table2[6M Return vs Nifty])</f>
        <v>-1.0915828574653685</v>
      </c>
      <c r="M649">
        <v>-4.4119331337810896</v>
      </c>
      <c r="N649">
        <f>(Table2[[#This Row],[1W Return vs Nifty]]-AVERAGE(Table2[1W Return vs Nifty]))/_xlfn.STDEV.P(Table2[1W Return vs Nifty])</f>
        <v>-1.2899566998612526</v>
      </c>
      <c r="O649">
        <v>413.94</v>
      </c>
      <c r="P649">
        <v>416.02188374226199</v>
      </c>
      <c r="Q649">
        <v>444.46626192215001</v>
      </c>
      <c r="R649">
        <v>50.4857191550498</v>
      </c>
      <c r="S649" s="1">
        <f>(Table2[[#This Row],[Close Price]]-Table2[[#This Row],[20D EMA]])/Table2[[#This Row],[20D EMA]]</f>
        <v>1.1620041551915742E-2</v>
      </c>
      <c r="T649" s="1">
        <f>(Table2[[#This Row],[Close Price]]-Table2[[#This Row],[50D EMA]])/Table2[[#This Row],[50D EMA]]</f>
        <v>6.5576268084689467E-3</v>
      </c>
      <c r="U649" s="1">
        <f>(Table2[[#This Row],[Close Price]]-Table2[[#This Row],[200D EMA]])/Table2[[#This Row],[200D EMA]]</f>
        <v>-5.7858749077909347E-2</v>
      </c>
      <c r="V649">
        <v>1.63081649595248</v>
      </c>
      <c r="W649">
        <v>408.65</v>
      </c>
      <c r="X649">
        <v>424.75</v>
      </c>
      <c r="Y649">
        <v>408.65</v>
      </c>
      <c r="Z649">
        <v>446.45</v>
      </c>
      <c r="AA649">
        <v>408.65</v>
      </c>
      <c r="AB649">
        <v>446.45</v>
      </c>
      <c r="AC649" s="1">
        <f>(Table2[[#This Row],[Close Price]]/Table2[[#This Row],[Day Low]])-1</f>
        <v>2.4715526734369275E-2</v>
      </c>
      <c r="AD649" s="1">
        <f>(Table2[[#This Row],[Day High]]/Table2[[#This Row],[Close Price]])-1</f>
        <v>1.4328358208955283E-2</v>
      </c>
      <c r="AE649" s="1">
        <f>(Table2[[#This Row],[Close Price]]/Table2[[#This Row],[Current Week Low]])-1</f>
        <v>2.4715526734369275E-2</v>
      </c>
      <c r="AF649" s="1">
        <f>(Table2[[#This Row],[Current Week High]]/Table2[[#This Row],[Close Price]])-1</f>
        <v>6.6149253731343283E-2</v>
      </c>
      <c r="AG649" s="1">
        <f>(Table2[[#This Row],[Close Price]]/Table2[[#This Row],[Current Month Low]])-1</f>
        <v>2.4715526734369275E-2</v>
      </c>
      <c r="AH649" s="1">
        <f>(Table2[[#This Row],[Current Month High]]/Table2[[#This Row],[Close Price]])-1</f>
        <v>6.6149253731343283E-2</v>
      </c>
      <c r="AI649">
        <v>39.701492537313399</v>
      </c>
      <c r="AJ649">
        <v>21.376811594202898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0.04</v>
      </c>
      <c r="AM649" t="s">
        <v>3176</v>
      </c>
      <c r="AN649">
        <v>6.51</v>
      </c>
      <c r="AO649" t="s">
        <v>3176</v>
      </c>
      <c r="AP649">
        <v>2.8684893283345999E-2</v>
      </c>
      <c r="AQ649">
        <f>(Table2[[#This Row],[Sharpe Ratio]]-AVERAGE(Table2[Sharpe Ratio]))/_xlfn.STDEV.P(Table2[Sharpe Ratio])</f>
        <v>-0.40092032157496055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667</v>
      </c>
      <c r="AT649">
        <f>_xlfn.RANK.AVG(Table2[[#This Row],[6M Return vs Nifty Z-Score]],Table2[6M Return vs Nifty Z-Score])</f>
        <v>667</v>
      </c>
      <c r="AU649">
        <f>_xlfn.RANK.AVG(Table2[[#This Row],[Sharpe Ratio Z-Score]],Table2[Sharpe Ratio Z-Score])</f>
        <v>445</v>
      </c>
      <c r="AV649">
        <f>(Table2[[#This Row],[Rank 1Y]]+Table2[[#This Row],[Rank 6M]]+Table2[[#This Row],[Rank Sharpe]])/3</f>
        <v>593</v>
      </c>
    </row>
    <row r="650" spans="1:48" x14ac:dyDescent="0.3">
      <c r="A650" t="s">
        <v>1536</v>
      </c>
      <c r="B650" t="s">
        <v>1537</v>
      </c>
      <c r="C650" t="s">
        <v>3141</v>
      </c>
      <c r="D650" t="s">
        <v>412</v>
      </c>
      <c r="E650">
        <v>6613.140723984</v>
      </c>
      <c r="F650">
        <v>67.290000000000006</v>
      </c>
      <c r="G650">
        <v>-28.023368900128499</v>
      </c>
      <c r="H650">
        <f>(Table2[[#This Row],[1Y Return vs Nifty]]-AVERAGE(Table2[1Y Return vs Nifty]))/_xlfn.STDEV.P(Table2[1Y Return vs Nifty])</f>
        <v>-0.89473422512900291</v>
      </c>
      <c r="I650">
        <v>7.2892668188461096</v>
      </c>
      <c r="J650">
        <f>(Table2[[#This Row],[1M Return vs Nifty]]-AVERAGE(Table2[1M Return vs Nifty]))/_xlfn.STDEV.P(Table2[1M Return vs Nifty])</f>
        <v>0.46509786772005463</v>
      </c>
      <c r="K650">
        <v>-28.219236271512401</v>
      </c>
      <c r="L650">
        <f>(Table2[[#This Row],[6M Return vs Nifty]]-AVERAGE(Table2[6M Return vs Nifty]))/_xlfn.STDEV.P(Table2[6M Return vs Nifty])</f>
        <v>-1.3363787982389814</v>
      </c>
      <c r="M650">
        <v>-4.2035345883039099</v>
      </c>
      <c r="N650">
        <f>(Table2[[#This Row],[1W Return vs Nifty]]-AVERAGE(Table2[1W Return vs Nifty]))/_xlfn.STDEV.P(Table2[1W Return vs Nifty])</f>
        <v>-1.2510029420903142</v>
      </c>
      <c r="O650">
        <v>67.13</v>
      </c>
      <c r="P650">
        <v>65.938079001777297</v>
      </c>
      <c r="Q650">
        <v>68.839167626262395</v>
      </c>
      <c r="R650">
        <v>46.067001695008599</v>
      </c>
      <c r="S650" s="1">
        <f>(Table2[[#This Row],[Close Price]]-Table2[[#This Row],[20D EMA]])/Table2[[#This Row],[20D EMA]]</f>
        <v>2.3834351258753285E-3</v>
      </c>
      <c r="T650" s="1">
        <f>(Table2[[#This Row],[Close Price]]-Table2[[#This Row],[50D EMA]])/Table2[[#This Row],[50D EMA]]</f>
        <v>2.0502887234344055E-2</v>
      </c>
      <c r="U650" s="1">
        <f>(Table2[[#This Row],[Close Price]]-Table2[[#This Row],[200D EMA]])/Table2[[#This Row],[200D EMA]]</f>
        <v>-2.2504159763712412E-2</v>
      </c>
      <c r="V650">
        <v>1.5820123255996099</v>
      </c>
      <c r="W650">
        <v>66.900000000000006</v>
      </c>
      <c r="X650">
        <v>68.8</v>
      </c>
      <c r="Y650">
        <v>66.900000000000006</v>
      </c>
      <c r="Z650">
        <v>70.599999999999994</v>
      </c>
      <c r="AA650">
        <v>66.900000000000006</v>
      </c>
      <c r="AB650">
        <v>70.599999999999994</v>
      </c>
      <c r="AC650" s="1">
        <f>(Table2[[#This Row],[Close Price]]/Table2[[#This Row],[Day Low]])-1</f>
        <v>5.8295964125560928E-3</v>
      </c>
      <c r="AD650" s="1">
        <f>(Table2[[#This Row],[Day High]]/Table2[[#This Row],[Close Price]])-1</f>
        <v>2.2440184277009889E-2</v>
      </c>
      <c r="AE650" s="1">
        <f>(Table2[[#This Row],[Close Price]]/Table2[[#This Row],[Current Week Low]])-1</f>
        <v>5.8295964125560928E-3</v>
      </c>
      <c r="AF650" s="1">
        <f>(Table2[[#This Row],[Current Week High]]/Table2[[#This Row],[Close Price]])-1</f>
        <v>4.9190072819140784E-2</v>
      </c>
      <c r="AG650" s="1">
        <f>(Table2[[#This Row],[Close Price]]/Table2[[#This Row],[Current Month Low]])-1</f>
        <v>5.8295964125560928E-3</v>
      </c>
      <c r="AH650" s="1">
        <f>(Table2[[#This Row],[Current Month High]]/Table2[[#This Row],[Close Price]])-1</f>
        <v>4.9190072819140784E-2</v>
      </c>
      <c r="AI650">
        <v>45.6382820627136</v>
      </c>
      <c r="AJ650">
        <v>14.7705952584001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0.04</v>
      </c>
      <c r="AM650" t="s">
        <v>3176</v>
      </c>
      <c r="AN650">
        <v>0.09</v>
      </c>
      <c r="AO650" t="s">
        <v>3176</v>
      </c>
      <c r="AP650">
        <v>3.5042103476873997E-2</v>
      </c>
      <c r="AQ650">
        <f>(Table2[[#This Row],[Sharpe Ratio]]-AVERAGE(Table2[Sharpe Ratio]))/_xlfn.STDEV.P(Table2[Sharpe Ratio])</f>
        <v>-0.32695139952587243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639</v>
      </c>
      <c r="AT650">
        <f>_xlfn.RANK.AVG(Table2[[#This Row],[6M Return vs Nifty Z-Score]],Table2[6M Return vs Nifty Z-Score])</f>
        <v>714</v>
      </c>
      <c r="AU650">
        <f>_xlfn.RANK.AVG(Table2[[#This Row],[Sharpe Ratio Z-Score]],Table2[Sharpe Ratio Z-Score])</f>
        <v>428</v>
      </c>
      <c r="AV650">
        <f>(Table2[[#This Row],[Rank 1Y]]+Table2[[#This Row],[Rank 6M]]+Table2[[#This Row],[Rank Sharpe]])/3</f>
        <v>593.66666666666663</v>
      </c>
    </row>
    <row r="651" spans="1:48" x14ac:dyDescent="0.3">
      <c r="A651" t="s">
        <v>2044</v>
      </c>
      <c r="B651" t="s">
        <v>2045</v>
      </c>
      <c r="C651" t="s">
        <v>3137</v>
      </c>
      <c r="D651" t="s">
        <v>124</v>
      </c>
      <c r="E651">
        <v>3199.3593449999998</v>
      </c>
      <c r="F651">
        <v>1099</v>
      </c>
      <c r="G651">
        <v>-29.032008276889002</v>
      </c>
      <c r="H651">
        <f>(Table2[[#This Row],[1Y Return vs Nifty]]-AVERAGE(Table2[1Y Return vs Nifty]))/_xlfn.STDEV.P(Table2[1Y Return vs Nifty])</f>
        <v>-0.911813831967341</v>
      </c>
      <c r="I651">
        <v>4.3395512761616901</v>
      </c>
      <c r="J651">
        <f>(Table2[[#This Row],[1M Return vs Nifty]]-AVERAGE(Table2[1M Return vs Nifty]))/_xlfn.STDEV.P(Table2[1M Return vs Nifty])</f>
        <v>0.21035405460265394</v>
      </c>
      <c r="K651">
        <v>-9.7142068237942993</v>
      </c>
      <c r="L651">
        <f>(Table2[[#This Row],[6M Return vs Nifty]]-AVERAGE(Table2[6M Return vs Nifty]))/_xlfn.STDEV.P(Table2[6M Return vs Nifty])</f>
        <v>-0.73456308836146189</v>
      </c>
      <c r="M651">
        <v>-2.253587091265</v>
      </c>
      <c r="N651">
        <f>(Table2[[#This Row],[1W Return vs Nifty]]-AVERAGE(Table2[1W Return vs Nifty]))/_xlfn.STDEV.P(Table2[1W Return vs Nifty])</f>
        <v>-0.88651967618374183</v>
      </c>
      <c r="O651">
        <v>1109.82</v>
      </c>
      <c r="P651">
        <v>1124.5994792618201</v>
      </c>
      <c r="Q651">
        <v>1125.2933012656899</v>
      </c>
      <c r="R651">
        <v>41.509385050796901</v>
      </c>
      <c r="S651" s="1">
        <f>(Table2[[#This Row],[Close Price]]-Table2[[#This Row],[20D EMA]])/Table2[[#This Row],[20D EMA]]</f>
        <v>-9.7493287199725519E-3</v>
      </c>
      <c r="T651" s="1">
        <f>(Table2[[#This Row],[Close Price]]-Table2[[#This Row],[50D EMA]])/Table2[[#This Row],[50D EMA]]</f>
        <v>-2.2763196794847722E-2</v>
      </c>
      <c r="U651" s="1">
        <f>(Table2[[#This Row],[Close Price]]-Table2[[#This Row],[200D EMA]])/Table2[[#This Row],[200D EMA]]</f>
        <v>-2.3365731615140838E-2</v>
      </c>
      <c r="V651">
        <v>0.88399249970189098</v>
      </c>
      <c r="W651">
        <v>1090.3499999999999</v>
      </c>
      <c r="X651">
        <v>1120.9000000000001</v>
      </c>
      <c r="Y651">
        <v>1090.3499999999999</v>
      </c>
      <c r="Z651">
        <v>1167.55</v>
      </c>
      <c r="AA651">
        <v>1090.3499999999999</v>
      </c>
      <c r="AB651">
        <v>1167.55</v>
      </c>
      <c r="AC651" s="1">
        <f>(Table2[[#This Row],[Close Price]]/Table2[[#This Row],[Day Low]])-1</f>
        <v>7.9332324482965788E-3</v>
      </c>
      <c r="AD651" s="1">
        <f>(Table2[[#This Row],[Day High]]/Table2[[#This Row],[Close Price]])-1</f>
        <v>1.9927206551410448E-2</v>
      </c>
      <c r="AE651" s="1">
        <f>(Table2[[#This Row],[Close Price]]/Table2[[#This Row],[Current Week Low]])-1</f>
        <v>7.9332324482965788E-3</v>
      </c>
      <c r="AF651" s="1">
        <f>(Table2[[#This Row],[Current Week High]]/Table2[[#This Row],[Close Price]])-1</f>
        <v>6.2374886260236462E-2</v>
      </c>
      <c r="AG651" s="1">
        <f>(Table2[[#This Row],[Close Price]]/Table2[[#This Row],[Current Month Low]])-1</f>
        <v>7.9332324482965788E-3</v>
      </c>
      <c r="AH651" s="1">
        <f>(Table2[[#This Row],[Current Month High]]/Table2[[#This Row],[Close Price]])-1</f>
        <v>6.2374886260236462E-2</v>
      </c>
      <c r="AI651">
        <v>23.657870791628699</v>
      </c>
      <c r="AJ651">
        <v>15.0785340314136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-0.04</v>
      </c>
      <c r="AM651" t="s">
        <v>3174</v>
      </c>
      <c r="AN651">
        <v>0.32</v>
      </c>
      <c r="AO651" t="s">
        <v>3176</v>
      </c>
      <c r="AP651">
        <v>-7.1440132842400005E-4</v>
      </c>
      <c r="AQ651">
        <f>(Table2[[#This Row],[Sharpe Ratio]]-AVERAGE(Table2[Sharpe Ratio]))/_xlfn.STDEV.P(Table2[Sharpe Ratio])</f>
        <v>-0.74299397735090045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648</v>
      </c>
      <c r="AT651">
        <f>_xlfn.RANK.AVG(Table2[[#This Row],[6M Return vs Nifty Z-Score]],Table2[6M Return vs Nifty Z-Score])</f>
        <v>563</v>
      </c>
      <c r="AU651">
        <f>_xlfn.RANK.AVG(Table2[[#This Row],[Sharpe Ratio Z-Score]],Table2[Sharpe Ratio Z-Score])</f>
        <v>571</v>
      </c>
      <c r="AV651">
        <f>(Table2[[#This Row],[Rank 1Y]]+Table2[[#This Row],[Rank 6M]]+Table2[[#This Row],[Rank Sharpe]])/3</f>
        <v>594</v>
      </c>
    </row>
    <row r="652" spans="1:48" x14ac:dyDescent="0.3">
      <c r="A652" t="s">
        <v>2304</v>
      </c>
      <c r="B652" t="s">
        <v>2305</v>
      </c>
      <c r="C652" t="s">
        <v>3146</v>
      </c>
      <c r="D652" t="s">
        <v>1952</v>
      </c>
      <c r="E652">
        <v>2422.4476090339999</v>
      </c>
      <c r="F652">
        <v>50.81</v>
      </c>
      <c r="G652">
        <v>-18.848381337677999</v>
      </c>
      <c r="H652">
        <f>(Table2[[#This Row],[1Y Return vs Nifty]]-AVERAGE(Table2[1Y Return vs Nifty]))/_xlfn.STDEV.P(Table2[1Y Return vs Nifty])</f>
        <v>-0.73937128380046491</v>
      </c>
      <c r="I652">
        <v>-4.80182643997329</v>
      </c>
      <c r="J652">
        <f>(Table2[[#This Row],[1M Return vs Nifty]]-AVERAGE(Table2[1M Return vs Nifty]))/_xlfn.STDEV.P(Table2[1M Return vs Nifty])</f>
        <v>-0.57911509347506007</v>
      </c>
      <c r="K652">
        <v>-13.4304857478646</v>
      </c>
      <c r="L652">
        <f>(Table2[[#This Row],[6M Return vs Nifty]]-AVERAGE(Table2[6M Return vs Nifty]))/_xlfn.STDEV.P(Table2[6M Return vs Nifty])</f>
        <v>-0.85542293595646379</v>
      </c>
      <c r="M652">
        <v>-1.8157887522822</v>
      </c>
      <c r="N652">
        <f>(Table2[[#This Row],[1W Return vs Nifty]]-AVERAGE(Table2[1W Return vs Nifty]))/_xlfn.STDEV.P(Table2[1W Return vs Nifty])</f>
        <v>-0.80468661727152058</v>
      </c>
      <c r="O652">
        <v>52.23</v>
      </c>
      <c r="P652">
        <v>52.714540038801601</v>
      </c>
      <c r="Q652">
        <v>51.851094559404601</v>
      </c>
      <c r="R652">
        <v>36.6924370002004</v>
      </c>
      <c r="S652" s="1">
        <f>(Table2[[#This Row],[Close Price]]-Table2[[#This Row],[20D EMA]])/Table2[[#This Row],[20D EMA]]</f>
        <v>-2.7187440168485445E-2</v>
      </c>
      <c r="T652" s="1">
        <f>(Table2[[#This Row],[Close Price]]-Table2[[#This Row],[50D EMA]])/Table2[[#This Row],[50D EMA]]</f>
        <v>-3.6129311522015067E-2</v>
      </c>
      <c r="U652" s="1">
        <f>(Table2[[#This Row],[Close Price]]-Table2[[#This Row],[200D EMA]])/Table2[[#This Row],[200D EMA]]</f>
        <v>-2.0078545462754706E-2</v>
      </c>
      <c r="V652">
        <v>0.67578454658296105</v>
      </c>
      <c r="W652">
        <v>50.62</v>
      </c>
      <c r="X652">
        <v>52.39</v>
      </c>
      <c r="Y652">
        <v>50.62</v>
      </c>
      <c r="Z652">
        <v>52.89</v>
      </c>
      <c r="AA652">
        <v>50.62</v>
      </c>
      <c r="AB652">
        <v>52.89</v>
      </c>
      <c r="AC652" s="1">
        <f>(Table2[[#This Row],[Close Price]]/Table2[[#This Row],[Day Low]])-1</f>
        <v>3.753457131568716E-3</v>
      </c>
      <c r="AD652" s="1">
        <f>(Table2[[#This Row],[Day High]]/Table2[[#This Row],[Close Price]])-1</f>
        <v>3.1096240897461103E-2</v>
      </c>
      <c r="AE652" s="1">
        <f>(Table2[[#This Row],[Close Price]]/Table2[[#This Row],[Current Week Low]])-1</f>
        <v>3.753457131568716E-3</v>
      </c>
      <c r="AF652" s="1">
        <f>(Table2[[#This Row],[Current Week High]]/Table2[[#This Row],[Close Price]])-1</f>
        <v>4.0936823459948757E-2</v>
      </c>
      <c r="AG652" s="1">
        <f>(Table2[[#This Row],[Close Price]]/Table2[[#This Row],[Current Month Low]])-1</f>
        <v>3.753457131568716E-3</v>
      </c>
      <c r="AH652" s="1">
        <f>(Table2[[#This Row],[Current Month High]]/Table2[[#This Row],[Close Price]])-1</f>
        <v>4.0936823459948757E-2</v>
      </c>
      <c r="AI652">
        <v>36.587285967329201</v>
      </c>
      <c r="AJ652">
        <v>24.840294840294799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-0.12</v>
      </c>
      <c r="AM652" t="s">
        <v>3174</v>
      </c>
      <c r="AN652">
        <v>-5.08</v>
      </c>
      <c r="AO652" t="s">
        <v>3174</v>
      </c>
      <c r="AP652">
        <v>-1.8547131518025999E-2</v>
      </c>
      <c r="AQ652">
        <f>(Table2[[#This Row],[Sharpe Ratio]]-AVERAGE(Table2[Sharpe Ratio]))/_xlfn.STDEV.P(Table2[Sharpe Ratio])</f>
        <v>-0.95048559539744204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575</v>
      </c>
      <c r="AT652">
        <f>_xlfn.RANK.AVG(Table2[[#This Row],[6M Return vs Nifty Z-Score]],Table2[6M Return vs Nifty Z-Score])</f>
        <v>604</v>
      </c>
      <c r="AU652">
        <f>_xlfn.RANK.AVG(Table2[[#This Row],[Sharpe Ratio Z-Score]],Table2[Sharpe Ratio Z-Score])</f>
        <v>611</v>
      </c>
      <c r="AV652">
        <f>(Table2[[#This Row],[Rank 1Y]]+Table2[[#This Row],[Rank 6M]]+Table2[[#This Row],[Rank Sharpe]])/3</f>
        <v>596.66666666666663</v>
      </c>
    </row>
    <row r="653" spans="1:48" x14ac:dyDescent="0.3">
      <c r="A653" t="s">
        <v>880</v>
      </c>
      <c r="B653" t="s">
        <v>881</v>
      </c>
      <c r="C653" t="s">
        <v>3136</v>
      </c>
      <c r="D653" t="s">
        <v>127</v>
      </c>
      <c r="E653">
        <v>17879.171884560001</v>
      </c>
      <c r="F653">
        <v>2983.8</v>
      </c>
      <c r="G653">
        <v>-35.420292561037598</v>
      </c>
      <c r="H653">
        <f>(Table2[[#This Row],[1Y Return vs Nifty]]-AVERAGE(Table2[1Y Return vs Nifty]))/_xlfn.STDEV.P(Table2[1Y Return vs Nifty])</f>
        <v>-1.0199886528782827</v>
      </c>
      <c r="I653">
        <v>8.6079619198150699</v>
      </c>
      <c r="J653">
        <f>(Table2[[#This Row],[1M Return vs Nifty]]-AVERAGE(Table2[1M Return vs Nifty]))/_xlfn.STDEV.P(Table2[1M Return vs Nifty])</f>
        <v>0.5789832283587123</v>
      </c>
      <c r="K653">
        <v>5.0337757081114596</v>
      </c>
      <c r="L653">
        <f>(Table2[[#This Row],[6M Return vs Nifty]]-AVERAGE(Table2[6M Return vs Nifty]))/_xlfn.STDEV.P(Table2[6M Return vs Nifty])</f>
        <v>-0.25493307200422816</v>
      </c>
      <c r="M653">
        <v>1.49259833060129</v>
      </c>
      <c r="N653">
        <f>(Table2[[#This Row],[1W Return vs Nifty]]-AVERAGE(Table2[1W Return vs Nifty]))/_xlfn.STDEV.P(Table2[1W Return vs Nifty])</f>
        <v>-0.18628446506812202</v>
      </c>
      <c r="O653">
        <v>2944.43</v>
      </c>
      <c r="P653">
        <v>2856.4458721076398</v>
      </c>
      <c r="Q653">
        <v>2735.22943435974</v>
      </c>
      <c r="R653">
        <v>52.805148231507701</v>
      </c>
      <c r="S653" s="1">
        <f>(Table2[[#This Row],[Close Price]]-Table2[[#This Row],[20D EMA]])/Table2[[#This Row],[20D EMA]]</f>
        <v>1.337100898985554E-2</v>
      </c>
      <c r="T653" s="1">
        <f>(Table2[[#This Row],[Close Price]]-Table2[[#This Row],[50D EMA]])/Table2[[#This Row],[50D EMA]]</f>
        <v>4.4584820995887307E-2</v>
      </c>
      <c r="U653" s="1">
        <f>(Table2[[#This Row],[Close Price]]-Table2[[#This Row],[200D EMA]])/Table2[[#This Row],[200D EMA]]</f>
        <v>9.0877409594140798E-2</v>
      </c>
      <c r="V653">
        <v>1.12831596384276</v>
      </c>
      <c r="W653">
        <v>2963.45</v>
      </c>
      <c r="X653">
        <v>3025</v>
      </c>
      <c r="Y653">
        <v>2939.8</v>
      </c>
      <c r="Z653">
        <v>3122</v>
      </c>
      <c r="AA653">
        <v>2939.8</v>
      </c>
      <c r="AB653">
        <v>3122</v>
      </c>
      <c r="AC653" s="1">
        <f>(Table2[[#This Row],[Close Price]]/Table2[[#This Row],[Day Low]])-1</f>
        <v>6.86699623749365E-3</v>
      </c>
      <c r="AD653" s="1">
        <f>(Table2[[#This Row],[Day High]]/Table2[[#This Row],[Close Price]])-1</f>
        <v>1.380789597157972E-2</v>
      </c>
      <c r="AE653" s="1">
        <f>(Table2[[#This Row],[Close Price]]/Table2[[#This Row],[Current Week Low]])-1</f>
        <v>1.4967004558133157E-2</v>
      </c>
      <c r="AF653" s="1">
        <f>(Table2[[#This Row],[Current Week High]]/Table2[[#This Row],[Close Price]])-1</f>
        <v>4.6316777263891717E-2</v>
      </c>
      <c r="AG653" s="1">
        <f>(Table2[[#This Row],[Close Price]]/Table2[[#This Row],[Current Month Low]])-1</f>
        <v>1.4967004558133157E-2</v>
      </c>
      <c r="AH653" s="1">
        <f>(Table2[[#This Row],[Current Month High]]/Table2[[#This Row],[Close Price]])-1</f>
        <v>4.6316777263891717E-2</v>
      </c>
      <c r="AI653">
        <v>10.329110530196299</v>
      </c>
      <c r="AJ653">
        <v>33.802690582959599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-0.05</v>
      </c>
      <c r="AM653" t="s">
        <v>3174</v>
      </c>
      <c r="AN653">
        <v>2.5</v>
      </c>
      <c r="AO653" t="s">
        <v>3176</v>
      </c>
      <c r="AP653">
        <v>-9.4634792915926996E-2</v>
      </c>
      <c r="AQ653">
        <f>(Table2[[#This Row],[Sharpe Ratio]]-AVERAGE(Table2[Sharpe Ratio]))/_xlfn.STDEV.P(Table2[Sharpe Ratio])</f>
        <v>-1.8357988261237914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-2.7180217877157116</v>
      </c>
      <c r="AS653">
        <f>_xlfn.RANK.AVG(Table2[[#This Row],[1Y Return vs Nifty Z-Score]],Table2[1Y Return vs Nifty Z-Score])</f>
        <v>673</v>
      </c>
      <c r="AT653">
        <f>_xlfn.RANK.AVG(Table2[[#This Row],[6M Return vs Nifty Z-Score]],Table2[6M Return vs Nifty Z-Score])</f>
        <v>407</v>
      </c>
      <c r="AU653">
        <f>_xlfn.RANK.AVG(Table2[[#This Row],[Sharpe Ratio Z-Score]],Table2[Sharpe Ratio Z-Score])</f>
        <v>720</v>
      </c>
      <c r="AV653">
        <f>(Table2[[#This Row],[Rank 1Y]]+Table2[[#This Row],[Rank 6M]]+Table2[[#This Row],[Rank Sharpe]])/3</f>
        <v>600</v>
      </c>
    </row>
    <row r="654" spans="1:48" x14ac:dyDescent="0.3">
      <c r="A654" t="s">
        <v>420</v>
      </c>
      <c r="B654" t="s">
        <v>421</v>
      </c>
      <c r="C654" t="s">
        <v>3129</v>
      </c>
      <c r="D654" t="s">
        <v>24</v>
      </c>
      <c r="E654">
        <v>55100.125784541997</v>
      </c>
      <c r="F654">
        <v>73.66</v>
      </c>
      <c r="G654">
        <v>-51.292571396415099</v>
      </c>
      <c r="H654">
        <f>(Table2[[#This Row],[1Y Return vs Nifty]]-AVERAGE(Table2[1Y Return vs Nifty]))/_xlfn.STDEV.P(Table2[1Y Return vs Nifty])</f>
        <v>-1.2887589273518025</v>
      </c>
      <c r="I654">
        <v>-0.774174902580677</v>
      </c>
      <c r="J654">
        <f>(Table2[[#This Row],[1M Return vs Nifty]]-AVERAGE(Table2[1M Return vs Nifty]))/_xlfn.STDEV.P(Table2[1M Return vs Nifty])</f>
        <v>-0.23127839678470202</v>
      </c>
      <c r="K654">
        <v>-20.532637617602401</v>
      </c>
      <c r="L654">
        <f>(Table2[[#This Row],[6M Return vs Nifty]]-AVERAGE(Table2[6M Return vs Nifty]))/_xlfn.STDEV.P(Table2[6M Return vs Nifty])</f>
        <v>-1.0863972546529015</v>
      </c>
      <c r="M654">
        <v>3.1733197893632701</v>
      </c>
      <c r="N654">
        <f>(Table2[[#This Row],[1W Return vs Nifty]]-AVERAGE(Table2[1W Return vs Nifty]))/_xlfn.STDEV.P(Table2[1W Return vs Nifty])</f>
        <v>0.12787519681973902</v>
      </c>
      <c r="O654">
        <v>74.17</v>
      </c>
      <c r="P654">
        <v>75.312277367339505</v>
      </c>
      <c r="Q654">
        <v>78.352851423401304</v>
      </c>
      <c r="R654">
        <v>44.6436471066623</v>
      </c>
      <c r="S654" s="1">
        <f>(Table2[[#This Row],[Close Price]]-Table2[[#This Row],[20D EMA]])/Table2[[#This Row],[20D EMA]]</f>
        <v>-6.8760954563840517E-3</v>
      </c>
      <c r="T654" s="1">
        <f>(Table2[[#This Row],[Close Price]]-Table2[[#This Row],[50D EMA]])/Table2[[#This Row],[50D EMA]]</f>
        <v>-2.1939017449710625E-2</v>
      </c>
      <c r="U654" s="1">
        <f>(Table2[[#This Row],[Close Price]]-Table2[[#This Row],[200D EMA]])/Table2[[#This Row],[200D EMA]]</f>
        <v>-5.9893818005961101E-2</v>
      </c>
      <c r="V654">
        <v>0.71300349899277904</v>
      </c>
      <c r="W654">
        <v>73.41</v>
      </c>
      <c r="X654">
        <v>75.239999999999995</v>
      </c>
      <c r="Y654">
        <v>73</v>
      </c>
      <c r="Z654">
        <v>75.7</v>
      </c>
      <c r="AA654">
        <v>73</v>
      </c>
      <c r="AB654">
        <v>75.7</v>
      </c>
      <c r="AC654" s="1">
        <f>(Table2[[#This Row],[Close Price]]/Table2[[#This Row],[Day Low]])-1</f>
        <v>3.4055305816647063E-3</v>
      </c>
      <c r="AD654" s="1">
        <f>(Table2[[#This Row],[Day High]]/Table2[[#This Row],[Close Price]])-1</f>
        <v>2.1449904968775524E-2</v>
      </c>
      <c r="AE654" s="1">
        <f>(Table2[[#This Row],[Close Price]]/Table2[[#This Row],[Current Week Low]])-1</f>
        <v>9.0410958904110217E-3</v>
      </c>
      <c r="AF654" s="1">
        <f>(Table2[[#This Row],[Current Week High]]/Table2[[#This Row],[Close Price]])-1</f>
        <v>2.7694814010317703E-2</v>
      </c>
      <c r="AG654" s="1">
        <f>(Table2[[#This Row],[Close Price]]/Table2[[#This Row],[Current Month Low]])-1</f>
        <v>9.0410958904110217E-3</v>
      </c>
      <c r="AH654" s="1">
        <f>(Table2[[#This Row],[Current Month High]]/Table2[[#This Row],[Close Price]])-1</f>
        <v>2.7694814010317703E-2</v>
      </c>
      <c r="AI654">
        <v>35.419494976920902</v>
      </c>
      <c r="AJ654">
        <v>4.58611387192955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-0.09</v>
      </c>
      <c r="AM654" t="s">
        <v>3174</v>
      </c>
      <c r="AN654">
        <v>0.04</v>
      </c>
      <c r="AO654" t="s">
        <v>3176</v>
      </c>
      <c r="AP654">
        <v>3.9262968502398E-2</v>
      </c>
      <c r="AQ654">
        <f>(Table2[[#This Row],[Sharpe Ratio]]-AVERAGE(Table2[Sharpe Ratio]))/_xlfn.STDEV.P(Table2[Sharpe Ratio])</f>
        <v>-0.27783978821395483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718</v>
      </c>
      <c r="AT654">
        <f>_xlfn.RANK.AVG(Table2[[#This Row],[6M Return vs Nifty Z-Score]],Table2[6M Return vs Nifty Z-Score])</f>
        <v>664</v>
      </c>
      <c r="AU654">
        <f>_xlfn.RANK.AVG(Table2[[#This Row],[Sharpe Ratio Z-Score]],Table2[Sharpe Ratio Z-Score])</f>
        <v>418</v>
      </c>
      <c r="AV654">
        <f>(Table2[[#This Row],[Rank 1Y]]+Table2[[#This Row],[Rank 6M]]+Table2[[#This Row],[Rank Sharpe]])/3</f>
        <v>600</v>
      </c>
    </row>
    <row r="655" spans="1:48" x14ac:dyDescent="0.3">
      <c r="A655" t="s">
        <v>2215</v>
      </c>
      <c r="B655" t="s">
        <v>2216</v>
      </c>
      <c r="C655" t="s">
        <v>3141</v>
      </c>
      <c r="D655" t="s">
        <v>412</v>
      </c>
      <c r="E655">
        <v>2636.7442401599901</v>
      </c>
      <c r="F655">
        <v>496.8</v>
      </c>
      <c r="G655">
        <v>-30.0621395638473</v>
      </c>
      <c r="H655">
        <f>(Table2[[#This Row],[1Y Return vs Nifty]]-AVERAGE(Table2[1Y Return vs Nifty]))/_xlfn.STDEV.P(Table2[1Y Return vs Nifty])</f>
        <v>-0.92925736806011894</v>
      </c>
      <c r="I655">
        <v>-0.30050310976593397</v>
      </c>
      <c r="J655">
        <f>(Table2[[#This Row],[1M Return vs Nifty]]-AVERAGE(Table2[1M Return vs Nifty]))/_xlfn.STDEV.P(Table2[1M Return vs Nifty])</f>
        <v>-0.19037107642730561</v>
      </c>
      <c r="K655">
        <v>-10.5815373731036</v>
      </c>
      <c r="L655">
        <f>(Table2[[#This Row],[6M Return vs Nifty]]-AVERAGE(Table2[6M Return vs Nifty]))/_xlfn.STDEV.P(Table2[6M Return vs Nifty])</f>
        <v>-0.76277018480006831</v>
      </c>
      <c r="M655">
        <v>2.41847071689934</v>
      </c>
      <c r="N655">
        <f>(Table2[[#This Row],[1W Return vs Nifty]]-AVERAGE(Table2[1W Return vs Nifty]))/_xlfn.STDEV.P(Table2[1W Return vs Nifty])</f>
        <v>-1.3220835568824333E-2</v>
      </c>
      <c r="O655">
        <v>470.47</v>
      </c>
      <c r="P655">
        <v>472.000213871992</v>
      </c>
      <c r="Q655">
        <v>493.51206774529697</v>
      </c>
      <c r="R655">
        <v>72.148315786560602</v>
      </c>
      <c r="S655" s="1">
        <f>(Table2[[#This Row],[Close Price]]-Table2[[#This Row],[20D EMA]])/Table2[[#This Row],[20D EMA]]</f>
        <v>5.5965311284460181E-2</v>
      </c>
      <c r="T655" s="1">
        <f>(Table2[[#This Row],[Close Price]]-Table2[[#This Row],[50D EMA]])/Table2[[#This Row],[50D EMA]]</f>
        <v>5.2541895955017071E-2</v>
      </c>
      <c r="U655" s="1">
        <f>(Table2[[#This Row],[Close Price]]-Table2[[#This Row],[200D EMA]])/Table2[[#This Row],[200D EMA]]</f>
        <v>6.6623137904703649E-3</v>
      </c>
      <c r="V655">
        <v>2.6069988863288902</v>
      </c>
      <c r="W655">
        <v>488</v>
      </c>
      <c r="X655">
        <v>522.15</v>
      </c>
      <c r="Y655">
        <v>470.7</v>
      </c>
      <c r="Z655">
        <v>522.15</v>
      </c>
      <c r="AA655">
        <v>470.7</v>
      </c>
      <c r="AB655">
        <v>522.15</v>
      </c>
      <c r="AC655" s="1">
        <f>(Table2[[#This Row],[Close Price]]/Table2[[#This Row],[Day Low]])-1</f>
        <v>1.8032786885245899E-2</v>
      </c>
      <c r="AD655" s="1">
        <f>(Table2[[#This Row],[Day High]]/Table2[[#This Row],[Close Price]])-1</f>
        <v>5.1026570048309017E-2</v>
      </c>
      <c r="AE655" s="1">
        <f>(Table2[[#This Row],[Close Price]]/Table2[[#This Row],[Current Week Low]])-1</f>
        <v>5.5449330783938766E-2</v>
      </c>
      <c r="AF655" s="1">
        <f>(Table2[[#This Row],[Current Week High]]/Table2[[#This Row],[Close Price]])-1</f>
        <v>5.1026570048309017E-2</v>
      </c>
      <c r="AG655" s="1">
        <f>(Table2[[#This Row],[Close Price]]/Table2[[#This Row],[Current Month Low]])-1</f>
        <v>5.5449330783938766E-2</v>
      </c>
      <c r="AH655" s="1">
        <f>(Table2[[#This Row],[Current Month High]]/Table2[[#This Row],[Close Price]])-1</f>
        <v>5.1026570048309017E-2</v>
      </c>
      <c r="AI655">
        <v>17.149758454106198</v>
      </c>
      <c r="AJ655">
        <v>14.707919649041701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</v>
      </c>
      <c r="AM655" t="s">
        <v>3175</v>
      </c>
      <c r="AN655">
        <v>6.87</v>
      </c>
      <c r="AO655" t="s">
        <v>3176</v>
      </c>
      <c r="AP655">
        <v>-1.9580310344919998E-3</v>
      </c>
      <c r="AQ655">
        <f>(Table2[[#This Row],[Sharpe Ratio]]-AVERAGE(Table2[Sharpe Ratio]))/_xlfn.STDEV.P(Table2[Sharpe Ratio])</f>
        <v>-0.75746415310184945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656</v>
      </c>
      <c r="AT655">
        <f>_xlfn.RANK.AVG(Table2[[#This Row],[6M Return vs Nifty Z-Score]],Table2[6M Return vs Nifty Z-Score])</f>
        <v>572</v>
      </c>
      <c r="AU655">
        <f>_xlfn.RANK.AVG(Table2[[#This Row],[Sharpe Ratio Z-Score]],Table2[Sharpe Ratio Z-Score])</f>
        <v>575</v>
      </c>
      <c r="AV655">
        <f>(Table2[[#This Row],[Rank 1Y]]+Table2[[#This Row],[Rank 6M]]+Table2[[#This Row],[Rank Sharpe]])/3</f>
        <v>601</v>
      </c>
    </row>
    <row r="656" spans="1:48" x14ac:dyDescent="0.3">
      <c r="A656" t="s">
        <v>683</v>
      </c>
      <c r="B656" t="s">
        <v>684</v>
      </c>
      <c r="C656" t="s">
        <v>3143</v>
      </c>
      <c r="D656" t="s">
        <v>163</v>
      </c>
      <c r="E656">
        <v>26918.822114869999</v>
      </c>
      <c r="F656">
        <v>1056.6500000000001</v>
      </c>
      <c r="G656">
        <v>-27.537091210805599</v>
      </c>
      <c r="H656">
        <f>(Table2[[#This Row],[1Y Return vs Nifty]]-AVERAGE(Table2[1Y Return vs Nifty]))/_xlfn.STDEV.P(Table2[1Y Return vs Nifty])</f>
        <v>-0.88649993253716952</v>
      </c>
      <c r="I656">
        <v>-1.50101900219455</v>
      </c>
      <c r="J656">
        <f>(Table2[[#This Row],[1M Return vs Nifty]]-AVERAGE(Table2[1M Return vs Nifty]))/_xlfn.STDEV.P(Table2[1M Return vs Nifty])</f>
        <v>-0.29405022505022216</v>
      </c>
      <c r="K656">
        <v>-20.917147708713902</v>
      </c>
      <c r="L656">
        <f>(Table2[[#This Row],[6M Return vs Nifty]]-AVERAGE(Table2[6M Return vs Nifty]))/_xlfn.STDEV.P(Table2[6M Return vs Nifty])</f>
        <v>-1.0989021908969168</v>
      </c>
      <c r="M656">
        <v>1.6132222999642001</v>
      </c>
      <c r="N656">
        <f>(Table2[[#This Row],[1W Return vs Nifty]]-AVERAGE(Table2[1W Return vs Nifty]))/_xlfn.STDEV.P(Table2[1W Return vs Nifty])</f>
        <v>-0.16373748964095211</v>
      </c>
      <c r="O656">
        <v>1072.75</v>
      </c>
      <c r="P656">
        <v>1072.65379847194</v>
      </c>
      <c r="Q656">
        <v>1060.7289640716999</v>
      </c>
      <c r="R656">
        <v>39.726906427491798</v>
      </c>
      <c r="S656" s="1">
        <f>(Table2[[#This Row],[Close Price]]-Table2[[#This Row],[20D EMA]])/Table2[[#This Row],[20D EMA]]</f>
        <v>-1.5008156606851465E-2</v>
      </c>
      <c r="T656" s="1">
        <f>(Table2[[#This Row],[Close Price]]-Table2[[#This Row],[50D EMA]])/Table2[[#This Row],[50D EMA]]</f>
        <v>-1.4919817087990851E-2</v>
      </c>
      <c r="U656" s="1">
        <f>(Table2[[#This Row],[Close Price]]-Table2[[#This Row],[200D EMA]])/Table2[[#This Row],[200D EMA]]</f>
        <v>-3.8454347998968302E-3</v>
      </c>
      <c r="V656">
        <v>0.75028252938262796</v>
      </c>
      <c r="W656">
        <v>1053.3</v>
      </c>
      <c r="X656">
        <v>1085.5</v>
      </c>
      <c r="Y656">
        <v>1053.3</v>
      </c>
      <c r="Z656">
        <v>1112.5</v>
      </c>
      <c r="AA656">
        <v>1053.3</v>
      </c>
      <c r="AB656">
        <v>1112.5</v>
      </c>
      <c r="AC656" s="1">
        <f>(Table2[[#This Row],[Close Price]]/Table2[[#This Row],[Day Low]])-1</f>
        <v>3.1804803949493365E-3</v>
      </c>
      <c r="AD656" s="1">
        <f>(Table2[[#This Row],[Day High]]/Table2[[#This Row],[Close Price]])-1</f>
        <v>2.7303269767661842E-2</v>
      </c>
      <c r="AE656" s="1">
        <f>(Table2[[#This Row],[Close Price]]/Table2[[#This Row],[Current Week Low]])-1</f>
        <v>3.1804803949493365E-3</v>
      </c>
      <c r="AF656" s="1">
        <f>(Table2[[#This Row],[Current Week High]]/Table2[[#This Row],[Close Price]])-1</f>
        <v>5.2855723276392208E-2</v>
      </c>
      <c r="AG656" s="1">
        <f>(Table2[[#This Row],[Close Price]]/Table2[[#This Row],[Current Month Low]])-1</f>
        <v>3.1804803949493365E-3</v>
      </c>
      <c r="AH656" s="1">
        <f>(Table2[[#This Row],[Current Month High]]/Table2[[#This Row],[Close Price]])-1</f>
        <v>5.2855723276392208E-2</v>
      </c>
      <c r="AI656">
        <v>27.667628826953099</v>
      </c>
      <c r="AJ656">
        <v>13.2529474812433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-7.0000000000000007E-2</v>
      </c>
      <c r="AM656" t="s">
        <v>3174</v>
      </c>
      <c r="AN656">
        <v>-0.53</v>
      </c>
      <c r="AO656" t="s">
        <v>3174</v>
      </c>
      <c r="AP656">
        <v>1.0075784210454001E-2</v>
      </c>
      <c r="AQ656">
        <f>(Table2[[#This Row],[Sharpe Ratio]]-AVERAGE(Table2[Sharpe Ratio]))/_xlfn.STDEV.P(Table2[Sharpe Ratio])</f>
        <v>-0.61744544761485132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-3.060635285740112</v>
      </c>
      <c r="AS656">
        <f>_xlfn.RANK.AVG(Table2[[#This Row],[1Y Return vs Nifty Z-Score]],Table2[1Y Return vs Nifty Z-Score])</f>
        <v>632</v>
      </c>
      <c r="AT656">
        <f>_xlfn.RANK.AVG(Table2[[#This Row],[6M Return vs Nifty Z-Score]],Table2[6M Return vs Nifty Z-Score])</f>
        <v>670</v>
      </c>
      <c r="AU656">
        <f>_xlfn.RANK.AVG(Table2[[#This Row],[Sharpe Ratio Z-Score]],Table2[Sharpe Ratio Z-Score])</f>
        <v>501</v>
      </c>
      <c r="AV656">
        <f>(Table2[[#This Row],[Rank 1Y]]+Table2[[#This Row],[Rank 6M]]+Table2[[#This Row],[Rank Sharpe]])/3</f>
        <v>601</v>
      </c>
    </row>
    <row r="657" spans="1:48" x14ac:dyDescent="0.3">
      <c r="A657" t="s">
        <v>2072</v>
      </c>
      <c r="B657" t="s">
        <v>2073</v>
      </c>
      <c r="C657" t="s">
        <v>3133</v>
      </c>
      <c r="D657" t="s">
        <v>190</v>
      </c>
      <c r="E657">
        <v>3105.5595457599902</v>
      </c>
      <c r="F657">
        <v>198.08</v>
      </c>
      <c r="G657">
        <v>-8.2563395656161909</v>
      </c>
      <c r="H657">
        <f>(Table2[[#This Row],[1Y Return vs Nifty]]-AVERAGE(Table2[1Y Return vs Nifty]))/_xlfn.STDEV.P(Table2[1Y Return vs Nifty])</f>
        <v>-0.56001291920528229</v>
      </c>
      <c r="I657">
        <v>1.02436403621718</v>
      </c>
      <c r="J657">
        <f>(Table2[[#This Row],[1M Return vs Nifty]]-AVERAGE(Table2[1M Return vs Nifty]))/_xlfn.STDEV.P(Table2[1M Return vs Nifty])</f>
        <v>-7.5952684633987286E-2</v>
      </c>
      <c r="K657">
        <v>-28.730297703682101</v>
      </c>
      <c r="L657">
        <f>(Table2[[#This Row],[6M Return vs Nifty]]-AVERAGE(Table2[6M Return vs Nifty]))/_xlfn.STDEV.P(Table2[6M Return vs Nifty])</f>
        <v>-1.3529994039754483</v>
      </c>
      <c r="M657">
        <v>3.0206511358818098</v>
      </c>
      <c r="N657">
        <f>(Table2[[#This Row],[1W Return vs Nifty]]-AVERAGE(Table2[1W Return vs Nifty]))/_xlfn.STDEV.P(Table2[1W Return vs Nifty])</f>
        <v>9.9338444159997485E-2</v>
      </c>
      <c r="O657">
        <v>193.83</v>
      </c>
      <c r="P657">
        <v>187.61642766904399</v>
      </c>
      <c r="Q657">
        <v>185.48909452337401</v>
      </c>
      <c r="R657">
        <v>52.8385976227773</v>
      </c>
      <c r="S657" s="1">
        <f>(Table2[[#This Row],[Close Price]]-Table2[[#This Row],[20D EMA]])/Table2[[#This Row],[20D EMA]]</f>
        <v>2.1926430377134602E-2</v>
      </c>
      <c r="T657" s="1">
        <f>(Table2[[#This Row],[Close Price]]-Table2[[#This Row],[50D EMA]])/Table2[[#This Row],[50D EMA]]</f>
        <v>5.5771088176850926E-2</v>
      </c>
      <c r="U657" s="1">
        <f>(Table2[[#This Row],[Close Price]]-Table2[[#This Row],[200D EMA]])/Table2[[#This Row],[200D EMA]]</f>
        <v>6.7879491832008435E-2</v>
      </c>
      <c r="V657">
        <v>1.10401320851867</v>
      </c>
      <c r="W657">
        <v>196.69</v>
      </c>
      <c r="X657">
        <v>212.15</v>
      </c>
      <c r="Y657">
        <v>192.6</v>
      </c>
      <c r="Z657">
        <v>212.15</v>
      </c>
      <c r="AA657">
        <v>192.6</v>
      </c>
      <c r="AB657">
        <v>212.15</v>
      </c>
      <c r="AC657" s="1">
        <f>(Table2[[#This Row],[Close Price]]/Table2[[#This Row],[Day Low]])-1</f>
        <v>7.0669581575069085E-3</v>
      </c>
      <c r="AD657" s="1">
        <f>(Table2[[#This Row],[Day High]]/Table2[[#This Row],[Close Price]])-1</f>
        <v>7.1031906300484504E-2</v>
      </c>
      <c r="AE657" s="1">
        <f>(Table2[[#This Row],[Close Price]]/Table2[[#This Row],[Current Week Low]])-1</f>
        <v>2.8452751817237942E-2</v>
      </c>
      <c r="AF657" s="1">
        <f>(Table2[[#This Row],[Current Week High]]/Table2[[#This Row],[Close Price]])-1</f>
        <v>7.1031906300484504E-2</v>
      </c>
      <c r="AG657" s="1">
        <f>(Table2[[#This Row],[Close Price]]/Table2[[#This Row],[Current Month Low]])-1</f>
        <v>2.8452751817237942E-2</v>
      </c>
      <c r="AH657" s="1">
        <f>(Table2[[#This Row],[Current Month High]]/Table2[[#This Row],[Close Price]])-1</f>
        <v>7.1031906300484504E-2</v>
      </c>
      <c r="AI657">
        <v>42.871567043618697</v>
      </c>
      <c r="AJ657">
        <v>48.932330827067602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-0.02</v>
      </c>
      <c r="AM657" t="s">
        <v>3174</v>
      </c>
      <c r="AN657">
        <v>5.29</v>
      </c>
      <c r="AO657" t="s">
        <v>3176</v>
      </c>
      <c r="AP657">
        <v>-3.440213870655E-3</v>
      </c>
      <c r="AQ657">
        <f>(Table2[[#This Row],[Sharpe Ratio]]-AVERAGE(Table2[Sharpe Ratio]))/_xlfn.STDEV.P(Table2[Sharpe Ratio])</f>
        <v>-0.77470999889474967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-2.6643365625494702</v>
      </c>
      <c r="AS657">
        <f>_xlfn.RANK.AVG(Table2[[#This Row],[1Y Return vs Nifty Z-Score]],Table2[1Y Return vs Nifty Z-Score])</f>
        <v>510</v>
      </c>
      <c r="AT657">
        <f>_xlfn.RANK.AVG(Table2[[#This Row],[6M Return vs Nifty Z-Score]],Table2[6M Return vs Nifty Z-Score])</f>
        <v>717</v>
      </c>
      <c r="AU657">
        <f>_xlfn.RANK.AVG(Table2[[#This Row],[Sharpe Ratio Z-Score]],Table2[Sharpe Ratio Z-Score])</f>
        <v>583</v>
      </c>
      <c r="AV657">
        <f>(Table2[[#This Row],[Rank 1Y]]+Table2[[#This Row],[Rank 6M]]+Table2[[#This Row],[Rank Sharpe]])/3</f>
        <v>603.33333333333337</v>
      </c>
    </row>
    <row r="658" spans="1:48" x14ac:dyDescent="0.3">
      <c r="A658" t="s">
        <v>539</v>
      </c>
      <c r="B658" t="s">
        <v>540</v>
      </c>
      <c r="C658" t="s">
        <v>3140</v>
      </c>
      <c r="D658" t="s">
        <v>443</v>
      </c>
      <c r="E658">
        <v>38939.471574839998</v>
      </c>
      <c r="F658">
        <v>1403.1</v>
      </c>
      <c r="G658">
        <v>-48.355087999371101</v>
      </c>
      <c r="H658">
        <f>(Table2[[#This Row],[1Y Return vs Nifty]]-AVERAGE(Table2[1Y Return vs Nifty]))/_xlfn.STDEV.P(Table2[1Y Return vs Nifty])</f>
        <v>-1.2390175999045301</v>
      </c>
      <c r="I658">
        <v>-4.50800410812385</v>
      </c>
      <c r="J658">
        <f>(Table2[[#This Row],[1M Return vs Nifty]]-AVERAGE(Table2[1M Return vs Nifty]))/_xlfn.STDEV.P(Table2[1M Return vs Nifty])</f>
        <v>-0.55373996149665416</v>
      </c>
      <c r="K658">
        <v>-20.364530461031599</v>
      </c>
      <c r="L658">
        <f>(Table2[[#This Row],[6M Return vs Nifty]]-AVERAGE(Table2[6M Return vs Nifty]))/_xlfn.STDEV.P(Table2[6M Return vs Nifty])</f>
        <v>-1.0809301178373143</v>
      </c>
      <c r="M658">
        <v>-2.7084940581202299</v>
      </c>
      <c r="N658">
        <f>(Table2[[#This Row],[1W Return vs Nifty]]-AVERAGE(Table2[1W Return vs Nifty]))/_xlfn.STDEV.P(Table2[1W Return vs Nifty])</f>
        <v>-0.97155067174379228</v>
      </c>
      <c r="O658">
        <v>1438.13</v>
      </c>
      <c r="P658">
        <v>1470.0533369035199</v>
      </c>
      <c r="Q658">
        <v>1505.9574079253</v>
      </c>
      <c r="R658">
        <v>39.486518164191899</v>
      </c>
      <c r="S658" s="1">
        <f>(Table2[[#This Row],[Close Price]]-Table2[[#This Row],[20D EMA]])/Table2[[#This Row],[20D EMA]]</f>
        <v>-2.4358020484935437E-2</v>
      </c>
      <c r="T658" s="1">
        <f>(Table2[[#This Row],[Close Price]]-Table2[[#This Row],[50D EMA]])/Table2[[#This Row],[50D EMA]]</f>
        <v>-4.5544835158531534E-2</v>
      </c>
      <c r="U658" s="1">
        <f>(Table2[[#This Row],[Close Price]]-Table2[[#This Row],[200D EMA]])/Table2[[#This Row],[200D EMA]]</f>
        <v>-6.8300343279298195E-2</v>
      </c>
      <c r="V658">
        <v>0.9179137028712</v>
      </c>
      <c r="W658">
        <v>1394</v>
      </c>
      <c r="X658">
        <v>1459.9</v>
      </c>
      <c r="Y658">
        <v>1394</v>
      </c>
      <c r="Z658">
        <v>1475</v>
      </c>
      <c r="AA658">
        <v>1394</v>
      </c>
      <c r="AB658">
        <v>1475</v>
      </c>
      <c r="AC658" s="1">
        <f>(Table2[[#This Row],[Close Price]]/Table2[[#This Row],[Day Low]])-1</f>
        <v>6.5279770444761631E-3</v>
      </c>
      <c r="AD658" s="1">
        <f>(Table2[[#This Row],[Day High]]/Table2[[#This Row],[Close Price]])-1</f>
        <v>4.0481790321431177E-2</v>
      </c>
      <c r="AE658" s="1">
        <f>(Table2[[#This Row],[Close Price]]/Table2[[#This Row],[Current Week Low]])-1</f>
        <v>6.5279770444761631E-3</v>
      </c>
      <c r="AF658" s="1">
        <f>(Table2[[#This Row],[Current Week High]]/Table2[[#This Row],[Close Price]])-1</f>
        <v>5.1243674720262256E-2</v>
      </c>
      <c r="AG658" s="1">
        <f>(Table2[[#This Row],[Close Price]]/Table2[[#This Row],[Current Month Low]])-1</f>
        <v>6.5279770444761631E-3</v>
      </c>
      <c r="AH658" s="1">
        <f>(Table2[[#This Row],[Current Month High]]/Table2[[#This Row],[Close Price]])-1</f>
        <v>5.1243674720262256E-2</v>
      </c>
      <c r="AI658">
        <v>28.287363694675999</v>
      </c>
      <c r="AJ658">
        <v>7.5172413793103301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-0.05</v>
      </c>
      <c r="AM658" t="s">
        <v>3174</v>
      </c>
      <c r="AN658">
        <v>3.27</v>
      </c>
      <c r="AO658" t="s">
        <v>3176</v>
      </c>
      <c r="AP658">
        <v>3.0788601465726002E-2</v>
      </c>
      <c r="AQ658">
        <f>(Table2[[#This Row],[Sharpe Ratio]]-AVERAGE(Table2[Sharpe Ratio]))/_xlfn.STDEV.P(Table2[Sharpe Ratio])</f>
        <v>-0.37644275644506858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708</v>
      </c>
      <c r="AT658">
        <f>_xlfn.RANK.AVG(Table2[[#This Row],[6M Return vs Nifty Z-Score]],Table2[6M Return vs Nifty Z-Score])</f>
        <v>661</v>
      </c>
      <c r="AU658">
        <f>_xlfn.RANK.AVG(Table2[[#This Row],[Sharpe Ratio Z-Score]],Table2[Sharpe Ratio Z-Score])</f>
        <v>442</v>
      </c>
      <c r="AV658">
        <f>(Table2[[#This Row],[Rank 1Y]]+Table2[[#This Row],[Rank 6M]]+Table2[[#This Row],[Rank Sharpe]])/3</f>
        <v>603.66666666666663</v>
      </c>
    </row>
    <row r="659" spans="1:48" x14ac:dyDescent="0.3">
      <c r="A659" t="s">
        <v>1424</v>
      </c>
      <c r="B659" t="s">
        <v>1425</v>
      </c>
      <c r="C659" t="s">
        <v>3129</v>
      </c>
      <c r="D659" t="s">
        <v>24</v>
      </c>
      <c r="E659">
        <v>7642.04117003999</v>
      </c>
      <c r="F659">
        <v>482.6</v>
      </c>
      <c r="G659">
        <v>-46.747250600862102</v>
      </c>
      <c r="H659">
        <f>(Table2[[#This Row],[1Y Return vs Nifty]]-AVERAGE(Table2[1Y Return vs Nifty]))/_xlfn.STDEV.P(Table2[1Y Return vs Nifty])</f>
        <v>-1.2117915850777954</v>
      </c>
      <c r="I659">
        <v>0.81549723167683297</v>
      </c>
      <c r="J659">
        <f>(Table2[[#This Row],[1M Return vs Nifty]]-AVERAGE(Table2[1M Return vs Nifty]))/_xlfn.STDEV.P(Table2[1M Return vs Nifty])</f>
        <v>-9.3990873555022281E-2</v>
      </c>
      <c r="K659">
        <v>-9.4923040258057796</v>
      </c>
      <c r="L659">
        <f>(Table2[[#This Row],[6M Return vs Nifty]]-AVERAGE(Table2[6M Return vs Nifty]))/_xlfn.STDEV.P(Table2[6M Return vs Nifty])</f>
        <v>-0.72734642381777281</v>
      </c>
      <c r="M659">
        <v>2.4501383153690002</v>
      </c>
      <c r="N659">
        <f>(Table2[[#This Row],[1W Return vs Nifty]]-AVERAGE(Table2[1W Return vs Nifty]))/_xlfn.STDEV.P(Table2[1W Return vs Nifty])</f>
        <v>-7.3015430077849903E-3</v>
      </c>
      <c r="O659">
        <v>465.9</v>
      </c>
      <c r="P659">
        <v>465.42382613620498</v>
      </c>
      <c r="Q659">
        <v>478.08930966740701</v>
      </c>
      <c r="R659">
        <v>74.493532957214995</v>
      </c>
      <c r="S659" s="1">
        <f>(Table2[[#This Row],[Close Price]]-Table2[[#This Row],[20D EMA]])/Table2[[#This Row],[20D EMA]]</f>
        <v>3.5844601845889779E-2</v>
      </c>
      <c r="T659" s="1">
        <f>(Table2[[#This Row],[Close Price]]-Table2[[#This Row],[50D EMA]])/Table2[[#This Row],[50D EMA]]</f>
        <v>3.6904371669980819E-2</v>
      </c>
      <c r="U659" s="1">
        <f>(Table2[[#This Row],[Close Price]]-Table2[[#This Row],[200D EMA]])/Table2[[#This Row],[200D EMA]]</f>
        <v>9.434827847815656E-3</v>
      </c>
      <c r="V659">
        <v>0.67257334635973298</v>
      </c>
      <c r="W659">
        <v>472.4</v>
      </c>
      <c r="X659">
        <v>487.7</v>
      </c>
      <c r="Y659">
        <v>464</v>
      </c>
      <c r="Z659">
        <v>487.7</v>
      </c>
      <c r="AA659">
        <v>464</v>
      </c>
      <c r="AB659">
        <v>487.7</v>
      </c>
      <c r="AC659" s="1">
        <f>(Table2[[#This Row],[Close Price]]/Table2[[#This Row],[Day Low]])-1</f>
        <v>2.1591871295512322E-2</v>
      </c>
      <c r="AD659" s="1">
        <f>(Table2[[#This Row],[Day High]]/Table2[[#This Row],[Close Price]])-1</f>
        <v>1.0567757977621106E-2</v>
      </c>
      <c r="AE659" s="1">
        <f>(Table2[[#This Row],[Close Price]]/Table2[[#This Row],[Current Week Low]])-1</f>
        <v>4.0086206896551735E-2</v>
      </c>
      <c r="AF659" s="1">
        <f>(Table2[[#This Row],[Current Week High]]/Table2[[#This Row],[Close Price]])-1</f>
        <v>1.0567757977621106E-2</v>
      </c>
      <c r="AG659" s="1">
        <f>(Table2[[#This Row],[Close Price]]/Table2[[#This Row],[Current Month Low]])-1</f>
        <v>4.0086206896551735E-2</v>
      </c>
      <c r="AH659" s="1">
        <f>(Table2[[#This Row],[Current Month High]]/Table2[[#This Row],[Close Price]])-1</f>
        <v>1.0567757977621106E-2</v>
      </c>
      <c r="AI659">
        <v>26.678408619975102</v>
      </c>
      <c r="AJ659">
        <v>10.170071909599301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0.04</v>
      </c>
      <c r="AM659" t="s">
        <v>3176</v>
      </c>
      <c r="AN659">
        <v>5.42</v>
      </c>
      <c r="AO659" t="s">
        <v>3176</v>
      </c>
      <c r="AQ659">
        <f>(Table2[[#This Row],[Sharpe Ratio]]-AVERAGE(Table2[Sharpe Ratio]))/_xlfn.STDEV.P(Table2[Sharpe Ratio])</f>
        <v>-0.73468160532523463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706</v>
      </c>
      <c r="AT659">
        <f>_xlfn.RANK.AVG(Table2[[#This Row],[6M Return vs Nifty Z-Score]],Table2[6M Return vs Nifty Z-Score])</f>
        <v>562</v>
      </c>
      <c r="AU659">
        <f>_xlfn.RANK.AVG(Table2[[#This Row],[Sharpe Ratio Z-Score]],Table2[Sharpe Ratio Z-Score])</f>
        <v>544</v>
      </c>
      <c r="AV659">
        <f>(Table2[[#This Row],[Rank 1Y]]+Table2[[#This Row],[Rank 6M]]+Table2[[#This Row],[Rank Sharpe]])/3</f>
        <v>604</v>
      </c>
    </row>
    <row r="660" spans="1:48" x14ac:dyDescent="0.3">
      <c r="A660" t="s">
        <v>1340</v>
      </c>
      <c r="B660" t="s">
        <v>1341</v>
      </c>
      <c r="C660" t="s">
        <v>3139</v>
      </c>
      <c r="D660" t="s">
        <v>482</v>
      </c>
      <c r="E660">
        <v>8505.7964363399897</v>
      </c>
      <c r="F660">
        <v>278.60000000000002</v>
      </c>
      <c r="G660">
        <v>-33.750101426543203</v>
      </c>
      <c r="H660">
        <f>(Table2[[#This Row],[1Y Return vs Nifty]]-AVERAGE(Table2[1Y Return vs Nifty]))/_xlfn.STDEV.P(Table2[1Y Return vs Nifty])</f>
        <v>-0.99170678268830359</v>
      </c>
      <c r="I660">
        <v>-7.2096344214654797</v>
      </c>
      <c r="J660">
        <f>(Table2[[#This Row],[1M Return vs Nifty]]-AVERAGE(Table2[1M Return vs Nifty]))/_xlfn.STDEV.P(Table2[1M Return vs Nifty])</f>
        <v>-0.78705859771602327</v>
      </c>
      <c r="K660">
        <v>2.3033896933469098</v>
      </c>
      <c r="L660">
        <f>(Table2[[#This Row],[6M Return vs Nifty]]-AVERAGE(Table2[6M Return vs Nifty]))/_xlfn.STDEV.P(Table2[6M Return vs Nifty])</f>
        <v>-0.34372996921304644</v>
      </c>
      <c r="M660">
        <v>3.6844565722194198</v>
      </c>
      <c r="N660">
        <f>(Table2[[#This Row],[1W Return vs Nifty]]-AVERAGE(Table2[1W Return vs Nifty]))/_xlfn.STDEV.P(Table2[1W Return vs Nifty])</f>
        <v>0.22341664305010919</v>
      </c>
      <c r="O660">
        <v>283.85000000000002</v>
      </c>
      <c r="P660">
        <v>285.93390082172601</v>
      </c>
      <c r="Q660">
        <v>281.33872263460898</v>
      </c>
      <c r="R660">
        <v>42.796200106647703</v>
      </c>
      <c r="S660" s="1">
        <f>(Table2[[#This Row],[Close Price]]-Table2[[#This Row],[20D EMA]])/Table2[[#This Row],[20D EMA]]</f>
        <v>-1.849568434032059E-2</v>
      </c>
      <c r="T660" s="1">
        <f>(Table2[[#This Row],[Close Price]]-Table2[[#This Row],[50D EMA]])/Table2[[#This Row],[50D EMA]]</f>
        <v>-2.5648937746274893E-2</v>
      </c>
      <c r="U660" s="1">
        <f>(Table2[[#This Row],[Close Price]]-Table2[[#This Row],[200D EMA]])/Table2[[#This Row],[200D EMA]]</f>
        <v>-9.7346096156336812E-3</v>
      </c>
      <c r="V660">
        <v>0.48906786509321098</v>
      </c>
      <c r="W660">
        <v>278.05</v>
      </c>
      <c r="X660">
        <v>295.8</v>
      </c>
      <c r="Y660">
        <v>273.05</v>
      </c>
      <c r="Z660">
        <v>295.8</v>
      </c>
      <c r="AA660">
        <v>273.05</v>
      </c>
      <c r="AB660">
        <v>295.8</v>
      </c>
      <c r="AC660" s="1">
        <f>(Table2[[#This Row],[Close Price]]/Table2[[#This Row],[Day Low]])-1</f>
        <v>1.9780614997302326E-3</v>
      </c>
      <c r="AD660" s="1">
        <f>(Table2[[#This Row],[Day High]]/Table2[[#This Row],[Close Price]])-1</f>
        <v>6.1737257717157101E-2</v>
      </c>
      <c r="AE660" s="1">
        <f>(Table2[[#This Row],[Close Price]]/Table2[[#This Row],[Current Week Low]])-1</f>
        <v>2.0325947628639485E-2</v>
      </c>
      <c r="AF660" s="1">
        <f>(Table2[[#This Row],[Current Week High]]/Table2[[#This Row],[Close Price]])-1</f>
        <v>6.1737257717157101E-2</v>
      </c>
      <c r="AG660" s="1">
        <f>(Table2[[#This Row],[Close Price]]/Table2[[#This Row],[Current Month Low]])-1</f>
        <v>2.0325947628639485E-2</v>
      </c>
      <c r="AH660" s="1">
        <f>(Table2[[#This Row],[Current Month High]]/Table2[[#This Row],[Close Price]])-1</f>
        <v>6.1737257717157101E-2</v>
      </c>
      <c r="AI660">
        <v>15.0035893754486</v>
      </c>
      <c r="AJ660">
        <v>30.7981220657277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-0.08</v>
      </c>
      <c r="AM660" t="s">
        <v>3174</v>
      </c>
      <c r="AN660">
        <v>-3.33</v>
      </c>
      <c r="AO660" t="s">
        <v>3174</v>
      </c>
      <c r="AP660">
        <v>-8.1120846393874999E-2</v>
      </c>
      <c r="AQ660">
        <f>(Table2[[#This Row],[Sharpe Ratio]]-AVERAGE(Table2[Sharpe Ratio]))/_xlfn.STDEV.P(Table2[Sharpe Ratio])</f>
        <v>-1.6785581456311327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670</v>
      </c>
      <c r="AT660">
        <f>_xlfn.RANK.AVG(Table2[[#This Row],[6M Return vs Nifty Z-Score]],Table2[6M Return vs Nifty Z-Score])</f>
        <v>439</v>
      </c>
      <c r="AU660">
        <f>_xlfn.RANK.AVG(Table2[[#This Row],[Sharpe Ratio Z-Score]],Table2[Sharpe Ratio Z-Score])</f>
        <v>703</v>
      </c>
      <c r="AV660">
        <f>(Table2[[#This Row],[Rank 1Y]]+Table2[[#This Row],[Rank 6M]]+Table2[[#This Row],[Rank Sharpe]])/3</f>
        <v>604</v>
      </c>
    </row>
    <row r="661" spans="1:48" x14ac:dyDescent="0.3">
      <c r="A661" t="s">
        <v>476</v>
      </c>
      <c r="B661" t="s">
        <v>477</v>
      </c>
      <c r="C661" t="s">
        <v>3138</v>
      </c>
      <c r="D661" t="s">
        <v>78</v>
      </c>
      <c r="E661">
        <v>45621.037673220002</v>
      </c>
      <c r="F661">
        <v>2429.4</v>
      </c>
      <c r="G661">
        <v>-7.8409718985003698</v>
      </c>
      <c r="H661">
        <f>(Table2[[#This Row],[1Y Return vs Nifty]]-AVERAGE(Table2[1Y Return vs Nifty]))/_xlfn.STDEV.P(Table2[1Y Return vs Nifty])</f>
        <v>-0.55297936825421679</v>
      </c>
      <c r="I661">
        <v>-3.5269579439176502</v>
      </c>
      <c r="J661">
        <f>(Table2[[#This Row],[1M Return vs Nifty]]-AVERAGE(Table2[1M Return vs Nifty]))/_xlfn.STDEV.P(Table2[1M Return vs Nifty])</f>
        <v>-0.46901469321310679</v>
      </c>
      <c r="K661">
        <v>-18.628471513906</v>
      </c>
      <c r="L661">
        <f>(Table2[[#This Row],[6M Return vs Nifty]]-AVERAGE(Table2[6M Return vs Nifty]))/_xlfn.STDEV.P(Table2[6M Return vs Nifty])</f>
        <v>-1.024470464497911</v>
      </c>
      <c r="M661">
        <v>5.7999012974849196</v>
      </c>
      <c r="N661">
        <f>(Table2[[#This Row],[1W Return vs Nifty]]-AVERAGE(Table2[1W Return vs Nifty]))/_xlfn.STDEV.P(Table2[1W Return vs Nifty])</f>
        <v>0.61883457275358533</v>
      </c>
      <c r="O661">
        <v>2375.63</v>
      </c>
      <c r="P661">
        <v>2443.1416832635</v>
      </c>
      <c r="Q661">
        <v>2407.7854254579402</v>
      </c>
      <c r="R661">
        <v>72.778218328815399</v>
      </c>
      <c r="S661" s="1">
        <f>(Table2[[#This Row],[Close Price]]-Table2[[#This Row],[20D EMA]])/Table2[[#This Row],[20D EMA]]</f>
        <v>2.263399603473604E-2</v>
      </c>
      <c r="T661" s="1">
        <f>(Table2[[#This Row],[Close Price]]-Table2[[#This Row],[50D EMA]])/Table2[[#This Row],[50D EMA]]</f>
        <v>-5.6245953141547001E-3</v>
      </c>
      <c r="U661" s="1">
        <f>(Table2[[#This Row],[Close Price]]-Table2[[#This Row],[200D EMA]])/Table2[[#This Row],[200D EMA]]</f>
        <v>8.9769521459533794E-3</v>
      </c>
      <c r="V661">
        <v>0.87417236596584003</v>
      </c>
      <c r="W661">
        <v>2368.6</v>
      </c>
      <c r="X661">
        <v>2446</v>
      </c>
      <c r="Y661">
        <v>2318</v>
      </c>
      <c r="Z661">
        <v>2449.9</v>
      </c>
      <c r="AA661">
        <v>2318</v>
      </c>
      <c r="AB661">
        <v>2449.9</v>
      </c>
      <c r="AC661" s="1">
        <f>(Table2[[#This Row],[Close Price]]/Table2[[#This Row],[Day Low]])-1</f>
        <v>2.5669171662585644E-2</v>
      </c>
      <c r="AD661" s="1">
        <f>(Table2[[#This Row],[Day High]]/Table2[[#This Row],[Close Price]])-1</f>
        <v>6.832962871490933E-3</v>
      </c>
      <c r="AE661" s="1">
        <f>(Table2[[#This Row],[Close Price]]/Table2[[#This Row],[Current Week Low]])-1</f>
        <v>4.8058671268334852E-2</v>
      </c>
      <c r="AF661" s="1">
        <f>(Table2[[#This Row],[Current Week High]]/Table2[[#This Row],[Close Price]])-1</f>
        <v>8.4382975220218537E-3</v>
      </c>
      <c r="AG661" s="1">
        <f>(Table2[[#This Row],[Close Price]]/Table2[[#This Row],[Current Month Low]])-1</f>
        <v>4.8058671268334852E-2</v>
      </c>
      <c r="AH661" s="1">
        <f>(Table2[[#This Row],[Current Month High]]/Table2[[#This Row],[Close Price]])-1</f>
        <v>8.4382975220218537E-3</v>
      </c>
      <c r="AI661">
        <v>17.065942207952499</v>
      </c>
      <c r="AJ661">
        <v>34.742096505823604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</v>
      </c>
      <c r="AM661" t="s">
        <v>3174</v>
      </c>
      <c r="AN661">
        <v>4.4800000000000004</v>
      </c>
      <c r="AO661" t="s">
        <v>3176</v>
      </c>
      <c r="AP661">
        <v>-4.3377260231065001E-2</v>
      </c>
      <c r="AQ661">
        <f>(Table2[[#This Row],[Sharpe Ratio]]-AVERAGE(Table2[Sharpe Ratio]))/_xlfn.STDEV.P(Table2[Sharpe Ratio])</f>
        <v>-1.2393950068108681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507</v>
      </c>
      <c r="AT661">
        <f>_xlfn.RANK.AVG(Table2[[#This Row],[6M Return vs Nifty Z-Score]],Table2[6M Return vs Nifty Z-Score])</f>
        <v>653</v>
      </c>
      <c r="AU661">
        <f>_xlfn.RANK.AVG(Table2[[#This Row],[Sharpe Ratio Z-Score]],Table2[Sharpe Ratio Z-Score])</f>
        <v>658</v>
      </c>
      <c r="AV661">
        <f>(Table2[[#This Row],[Rank 1Y]]+Table2[[#This Row],[Rank 6M]]+Table2[[#This Row],[Rank Sharpe]])/3</f>
        <v>606</v>
      </c>
    </row>
    <row r="662" spans="1:48" x14ac:dyDescent="0.3">
      <c r="A662" t="s">
        <v>1631</v>
      </c>
      <c r="B662" t="s">
        <v>1632</v>
      </c>
      <c r="C662" t="s">
        <v>3140</v>
      </c>
      <c r="D662" t="s">
        <v>255</v>
      </c>
      <c r="E662">
        <v>5639.0619470199999</v>
      </c>
      <c r="F662">
        <v>711.05</v>
      </c>
      <c r="G662">
        <v>-26.690067449555801</v>
      </c>
      <c r="H662">
        <f>(Table2[[#This Row],[1Y Return vs Nifty]]-AVERAGE(Table2[1Y Return vs Nifty]))/_xlfn.STDEV.P(Table2[1Y Return vs Nifty])</f>
        <v>-0.87215701359289766</v>
      </c>
      <c r="I662">
        <v>-7.9208293433433496</v>
      </c>
      <c r="J662">
        <f>(Table2[[#This Row],[1M Return vs Nifty]]-AVERAGE(Table2[1M Return vs Nifty]))/_xlfn.STDEV.P(Table2[1M Return vs Nifty])</f>
        <v>-0.84847892915043077</v>
      </c>
      <c r="K662">
        <v>-18.5064321610609</v>
      </c>
      <c r="L662">
        <f>(Table2[[#This Row],[6M Return vs Nifty]]-AVERAGE(Table2[6M Return vs Nifty]))/_xlfn.STDEV.P(Table2[6M Return vs Nifty])</f>
        <v>-1.0205015327016678</v>
      </c>
      <c r="M662">
        <v>-3.4146186281978301</v>
      </c>
      <c r="N662">
        <f>(Table2[[#This Row],[1W Return vs Nifty]]-AVERAGE(Table2[1W Return vs Nifty]))/_xlfn.STDEV.P(Table2[1W Return vs Nifty])</f>
        <v>-1.1035391431408876</v>
      </c>
      <c r="O662">
        <v>754.6</v>
      </c>
      <c r="P662">
        <v>755.11838232482899</v>
      </c>
      <c r="Q662">
        <v>705.14102751720804</v>
      </c>
      <c r="R662">
        <v>20.815387180981201</v>
      </c>
      <c r="S662" s="1">
        <f>(Table2[[#This Row],[Close Price]]-Table2[[#This Row],[20D EMA]])/Table2[[#This Row],[20D EMA]]</f>
        <v>-5.7712695467797601E-2</v>
      </c>
      <c r="T662" s="1">
        <f>(Table2[[#This Row],[Close Price]]-Table2[[#This Row],[50D EMA]])/Table2[[#This Row],[50D EMA]]</f>
        <v>-5.8359567660309128E-2</v>
      </c>
      <c r="U662" s="1">
        <f>(Table2[[#This Row],[Close Price]]-Table2[[#This Row],[200D EMA]])/Table2[[#This Row],[200D EMA]]</f>
        <v>8.3798449561179583E-3</v>
      </c>
      <c r="V662">
        <v>0.67450297505462298</v>
      </c>
      <c r="W662">
        <v>694.95</v>
      </c>
      <c r="X662">
        <v>725.05</v>
      </c>
      <c r="Y662">
        <v>694.95</v>
      </c>
      <c r="Z662">
        <v>750.8</v>
      </c>
      <c r="AA662">
        <v>694.95</v>
      </c>
      <c r="AB662">
        <v>750.8</v>
      </c>
      <c r="AC662" s="1">
        <f>(Table2[[#This Row],[Close Price]]/Table2[[#This Row],[Day Low]])-1</f>
        <v>2.3167134326210315E-2</v>
      </c>
      <c r="AD662" s="1">
        <f>(Table2[[#This Row],[Day High]]/Table2[[#This Row],[Close Price]])-1</f>
        <v>1.9689192039940906E-2</v>
      </c>
      <c r="AE662" s="1">
        <f>(Table2[[#This Row],[Close Price]]/Table2[[#This Row],[Current Week Low]])-1</f>
        <v>2.3167134326210315E-2</v>
      </c>
      <c r="AF662" s="1">
        <f>(Table2[[#This Row],[Current Week High]]/Table2[[#This Row],[Close Price]])-1</f>
        <v>5.5903241684832183E-2</v>
      </c>
      <c r="AG662" s="1">
        <f>(Table2[[#This Row],[Close Price]]/Table2[[#This Row],[Current Month Low]])-1</f>
        <v>2.3167134326210315E-2</v>
      </c>
      <c r="AH662" s="1">
        <f>(Table2[[#This Row],[Current Month High]]/Table2[[#This Row],[Close Price]])-1</f>
        <v>5.5903241684832183E-2</v>
      </c>
      <c r="AI662">
        <v>24.295056606427099</v>
      </c>
      <c r="AJ662">
        <v>22.468136410609599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-0.04</v>
      </c>
      <c r="AM662" t="s">
        <v>3174</v>
      </c>
      <c r="AN662">
        <v>-8.35</v>
      </c>
      <c r="AO662" t="s">
        <v>3174</v>
      </c>
      <c r="AQ662">
        <f>(Table2[[#This Row],[Sharpe Ratio]]-AVERAGE(Table2[Sharpe Ratio]))/_xlfn.STDEV.P(Table2[Sharpe Ratio])</f>
        <v>-0.73468160532523463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624</v>
      </c>
      <c r="AT662">
        <f>_xlfn.RANK.AVG(Table2[[#This Row],[6M Return vs Nifty Z-Score]],Table2[6M Return vs Nifty Z-Score])</f>
        <v>651</v>
      </c>
      <c r="AU662">
        <f>_xlfn.RANK.AVG(Table2[[#This Row],[Sharpe Ratio Z-Score]],Table2[Sharpe Ratio Z-Score])</f>
        <v>544</v>
      </c>
      <c r="AV662">
        <f>(Table2[[#This Row],[Rank 1Y]]+Table2[[#This Row],[Rank 6M]]+Table2[[#This Row],[Rank Sharpe]])/3</f>
        <v>606.33333333333337</v>
      </c>
    </row>
    <row r="663" spans="1:48" x14ac:dyDescent="0.3">
      <c r="A663" t="s">
        <v>331</v>
      </c>
      <c r="B663" t="s">
        <v>332</v>
      </c>
      <c r="C663" t="s">
        <v>3129</v>
      </c>
      <c r="D663" t="s">
        <v>333</v>
      </c>
      <c r="E663">
        <v>76155.928377809905</v>
      </c>
      <c r="F663">
        <v>800.65</v>
      </c>
      <c r="G663">
        <v>-30.620329712522398</v>
      </c>
      <c r="H663">
        <f>(Table2[[#This Row],[1Y Return vs Nifty]]-AVERAGE(Table2[1Y Return vs Nifty]))/_xlfn.STDEV.P(Table2[1Y Return vs Nifty])</f>
        <v>-0.9387093768752256</v>
      </c>
      <c r="I663">
        <v>5.0796415612399404</v>
      </c>
      <c r="J663">
        <f>(Table2[[#This Row],[1M Return vs Nifty]]-AVERAGE(Table2[1M Return vs Nifty]))/_xlfn.STDEV.P(Table2[1M Return vs Nifty])</f>
        <v>0.2742698520901638</v>
      </c>
      <c r="K663">
        <v>3.4386847858254099</v>
      </c>
      <c r="L663">
        <f>(Table2[[#This Row],[6M Return vs Nifty]]-AVERAGE(Table2[6M Return vs Nifty]))/_xlfn.STDEV.P(Table2[6M Return vs Nifty])</f>
        <v>-0.30680820024581762</v>
      </c>
      <c r="M663">
        <v>7.5272791391958203</v>
      </c>
      <c r="N663">
        <f>(Table2[[#This Row],[1W Return vs Nifty]]-AVERAGE(Table2[1W Return vs Nifty]))/_xlfn.STDEV.P(Table2[1W Return vs Nifty])</f>
        <v>0.94171522372368266</v>
      </c>
      <c r="O663">
        <v>738.51</v>
      </c>
      <c r="P663">
        <v>727.30167271218295</v>
      </c>
      <c r="Q663">
        <v>736.97427386621303</v>
      </c>
      <c r="R663">
        <v>87.011995882139203</v>
      </c>
      <c r="S663" s="1">
        <f>(Table2[[#This Row],[Close Price]]-Table2[[#This Row],[20D EMA]])/Table2[[#This Row],[20D EMA]]</f>
        <v>8.4142394822006458E-2</v>
      </c>
      <c r="T663" s="1">
        <f>(Table2[[#This Row],[Close Price]]-Table2[[#This Row],[50D EMA]])/Table2[[#This Row],[50D EMA]]</f>
        <v>0.10084993619538031</v>
      </c>
      <c r="U663" s="1">
        <f>(Table2[[#This Row],[Close Price]]-Table2[[#This Row],[200D EMA]])/Table2[[#This Row],[200D EMA]]</f>
        <v>8.6401558903460934E-2</v>
      </c>
      <c r="V663">
        <v>2.2078145254846402</v>
      </c>
      <c r="W663">
        <v>778.9</v>
      </c>
      <c r="X663">
        <v>812</v>
      </c>
      <c r="Y663">
        <v>722.6</v>
      </c>
      <c r="Z663">
        <v>812</v>
      </c>
      <c r="AA663">
        <v>722.6</v>
      </c>
      <c r="AB663">
        <v>812</v>
      </c>
      <c r="AC663" s="1">
        <f>(Table2[[#This Row],[Close Price]]/Table2[[#This Row],[Day Low]])-1</f>
        <v>2.7923995378097421E-2</v>
      </c>
      <c r="AD663" s="1">
        <f>(Table2[[#This Row],[Day High]]/Table2[[#This Row],[Close Price]])-1</f>
        <v>1.4175982014613231E-2</v>
      </c>
      <c r="AE663" s="1">
        <f>(Table2[[#This Row],[Close Price]]/Table2[[#This Row],[Current Week Low]])-1</f>
        <v>0.10801273180182669</v>
      </c>
      <c r="AF663" s="1">
        <f>(Table2[[#This Row],[Current Week High]]/Table2[[#This Row],[Close Price]])-1</f>
        <v>1.4175982014613231E-2</v>
      </c>
      <c r="AG663" s="1">
        <f>(Table2[[#This Row],[Close Price]]/Table2[[#This Row],[Current Month Low]])-1</f>
        <v>0.10801273180182669</v>
      </c>
      <c r="AH663" s="1">
        <f>(Table2[[#This Row],[Current Month High]]/Table2[[#This Row],[Close Price]])-1</f>
        <v>1.4175982014613231E-2</v>
      </c>
      <c r="AI663">
        <v>7.1379504152875697</v>
      </c>
      <c r="AJ663">
        <v>23.566633227872501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7.0000000000000007E-2</v>
      </c>
      <c r="AM663" t="s">
        <v>3176</v>
      </c>
      <c r="AN663">
        <v>12.84</v>
      </c>
      <c r="AO663" t="s">
        <v>3176</v>
      </c>
      <c r="AP663">
        <v>-0.120362916480376</v>
      </c>
      <c r="AQ663">
        <f>(Table2[[#This Row],[Sharpe Ratio]]-AVERAGE(Table2[Sharpe Ratio]))/_xlfn.STDEV.P(Table2[Sharpe Ratio])</f>
        <v>-2.1351568005298418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658</v>
      </c>
      <c r="AT663">
        <f>_xlfn.RANK.AVG(Table2[[#This Row],[6M Return vs Nifty Z-Score]],Table2[6M Return vs Nifty Z-Score])</f>
        <v>430</v>
      </c>
      <c r="AU663">
        <f>_xlfn.RANK.AVG(Table2[[#This Row],[Sharpe Ratio Z-Score]],Table2[Sharpe Ratio Z-Score])</f>
        <v>733</v>
      </c>
      <c r="AV663">
        <f>(Table2[[#This Row],[Rank 1Y]]+Table2[[#This Row],[Rank 6M]]+Table2[[#This Row],[Rank Sharpe]])/3</f>
        <v>607</v>
      </c>
    </row>
    <row r="664" spans="1:48" x14ac:dyDescent="0.3">
      <c r="A664" t="s">
        <v>1346</v>
      </c>
      <c r="B664" t="s">
        <v>1347</v>
      </c>
      <c r="C664" t="s">
        <v>3128</v>
      </c>
      <c r="D664" t="s">
        <v>21</v>
      </c>
      <c r="E664">
        <v>8422.6775909999997</v>
      </c>
      <c r="F664">
        <v>2728.5</v>
      </c>
      <c r="G664">
        <v>-16.662916826603901</v>
      </c>
      <c r="H664">
        <f>(Table2[[#This Row],[1Y Return vs Nifty]]-AVERAGE(Table2[1Y Return vs Nifty]))/_xlfn.STDEV.P(Table2[1Y Return vs Nifty])</f>
        <v>-0.70236412795436787</v>
      </c>
      <c r="I664">
        <v>-6.49577635526874</v>
      </c>
      <c r="J664">
        <f>(Table2[[#This Row],[1M Return vs Nifty]]-AVERAGE(Table2[1M Return vs Nifty]))/_xlfn.STDEV.P(Table2[1M Return vs Nifty])</f>
        <v>-0.72540827137910591</v>
      </c>
      <c r="K664">
        <v>-15.9667929386768</v>
      </c>
      <c r="L664">
        <f>(Table2[[#This Row],[6M Return vs Nifty]]-AVERAGE(Table2[6M Return vs Nifty]))/_xlfn.STDEV.P(Table2[6M Return vs Nifty])</f>
        <v>-0.93790805260102672</v>
      </c>
      <c r="M664">
        <v>-5.55887554719137</v>
      </c>
      <c r="N664">
        <f>(Table2[[#This Row],[1W Return vs Nifty]]-AVERAGE(Table2[1W Return vs Nifty]))/_xlfn.STDEV.P(Table2[1W Return vs Nifty])</f>
        <v>-1.5043426344986526</v>
      </c>
      <c r="O664">
        <v>2860.14</v>
      </c>
      <c r="P664">
        <v>2815.0101200674799</v>
      </c>
      <c r="Q664">
        <v>2650.3429843942899</v>
      </c>
      <c r="R664">
        <v>28.389657218605901</v>
      </c>
      <c r="S664" s="1">
        <f>(Table2[[#This Row],[Close Price]]-Table2[[#This Row],[20D EMA]])/Table2[[#This Row],[20D EMA]]</f>
        <v>-4.6025719020747195E-2</v>
      </c>
      <c r="T664" s="1">
        <f>(Table2[[#This Row],[Close Price]]-Table2[[#This Row],[50D EMA]])/Table2[[#This Row],[50D EMA]]</f>
        <v>-3.0731726131558668E-2</v>
      </c>
      <c r="U664" s="1">
        <f>(Table2[[#This Row],[Close Price]]-Table2[[#This Row],[200D EMA]])/Table2[[#This Row],[200D EMA]]</f>
        <v>2.9489396680321391E-2</v>
      </c>
      <c r="V664">
        <v>1.7220654184120501</v>
      </c>
      <c r="W664">
        <v>2713.95</v>
      </c>
      <c r="X664">
        <v>2808</v>
      </c>
      <c r="Y664">
        <v>2713.95</v>
      </c>
      <c r="Z664">
        <v>2974.8</v>
      </c>
      <c r="AA664">
        <v>2713.95</v>
      </c>
      <c r="AB664">
        <v>2974.8</v>
      </c>
      <c r="AC664" s="1">
        <f>(Table2[[#This Row],[Close Price]]/Table2[[#This Row],[Day Low]])-1</f>
        <v>5.3611894102691959E-3</v>
      </c>
      <c r="AD664" s="1">
        <f>(Table2[[#This Row],[Day High]]/Table2[[#This Row],[Close Price]])-1</f>
        <v>2.9136888400219885E-2</v>
      </c>
      <c r="AE664" s="1">
        <f>(Table2[[#This Row],[Close Price]]/Table2[[#This Row],[Current Week Low]])-1</f>
        <v>5.3611894102691959E-3</v>
      </c>
      <c r="AF664" s="1">
        <f>(Table2[[#This Row],[Current Week High]]/Table2[[#This Row],[Close Price]])-1</f>
        <v>9.0269378779549214E-2</v>
      </c>
      <c r="AG664" s="1">
        <f>(Table2[[#This Row],[Close Price]]/Table2[[#This Row],[Current Month Low]])-1</f>
        <v>5.3611894102691959E-3</v>
      </c>
      <c r="AH664" s="1">
        <f>(Table2[[#This Row],[Current Month High]]/Table2[[#This Row],[Close Price]])-1</f>
        <v>9.0269378779549214E-2</v>
      </c>
      <c r="AI664">
        <v>15.264797507788099</v>
      </c>
      <c r="AJ664">
        <v>29.740139321461601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-0.17</v>
      </c>
      <c r="AM664" t="s">
        <v>3174</v>
      </c>
      <c r="AN664">
        <v>-9.18</v>
      </c>
      <c r="AO664" t="s">
        <v>3174</v>
      </c>
      <c r="AP664">
        <v>-2.6020643255104E-2</v>
      </c>
      <c r="AQ664">
        <f>(Table2[[#This Row],[Sharpe Ratio]]-AVERAGE(Table2[Sharpe Ratio]))/_xlfn.STDEV.P(Table2[Sharpe Ratio])</f>
        <v>-1.0374431743171477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-4.9074662607503008</v>
      </c>
      <c r="AS664">
        <f>_xlfn.RANK.AVG(Table2[[#This Row],[1Y Return vs Nifty Z-Score]],Table2[1Y Return vs Nifty Z-Score])</f>
        <v>568</v>
      </c>
      <c r="AT664">
        <f>_xlfn.RANK.AVG(Table2[[#This Row],[6M Return vs Nifty Z-Score]],Table2[6M Return vs Nifty Z-Score])</f>
        <v>629</v>
      </c>
      <c r="AU664">
        <f>_xlfn.RANK.AVG(Table2[[#This Row],[Sharpe Ratio Z-Score]],Table2[Sharpe Ratio Z-Score])</f>
        <v>627</v>
      </c>
      <c r="AV664">
        <f>(Table2[[#This Row],[Rank 1Y]]+Table2[[#This Row],[Rank 6M]]+Table2[[#This Row],[Rank Sharpe]])/3</f>
        <v>608</v>
      </c>
    </row>
    <row r="665" spans="1:48" x14ac:dyDescent="0.3">
      <c r="A665" t="s">
        <v>1262</v>
      </c>
      <c r="B665" t="s">
        <v>1263</v>
      </c>
      <c r="C665" t="s">
        <v>3138</v>
      </c>
      <c r="D665" t="s">
        <v>78</v>
      </c>
      <c r="E665">
        <v>9258.2807928799994</v>
      </c>
      <c r="F665">
        <v>786.8</v>
      </c>
      <c r="G665">
        <v>-12.9682810881593</v>
      </c>
      <c r="H665">
        <f>(Table2[[#This Row],[1Y Return vs Nifty]]-AVERAGE(Table2[1Y Return vs Nifty]))/_xlfn.STDEV.P(Table2[1Y Return vs Nifty])</f>
        <v>-0.63980170249545221</v>
      </c>
      <c r="I665">
        <v>-5.58265537175585</v>
      </c>
      <c r="J665">
        <f>(Table2[[#This Row],[1M Return vs Nifty]]-AVERAGE(Table2[1M Return vs Nifty]))/_xlfn.STDEV.P(Table2[1M Return vs Nifty])</f>
        <v>-0.64654916859053879</v>
      </c>
      <c r="K665">
        <v>-23.149600491227801</v>
      </c>
      <c r="L665">
        <f>(Table2[[#This Row],[6M Return vs Nifty]]-AVERAGE(Table2[6M Return vs Nifty]))/_xlfn.STDEV.P(Table2[6M Return vs Nifty])</f>
        <v>-1.1715054342407052</v>
      </c>
      <c r="M665">
        <v>2.2694296116734201</v>
      </c>
      <c r="N665">
        <f>(Table2[[#This Row],[1W Return vs Nifty]]-AVERAGE(Table2[1W Return vs Nifty]))/_xlfn.STDEV.P(Table2[1W Return vs Nifty])</f>
        <v>-4.1079528620591367E-2</v>
      </c>
      <c r="O665">
        <v>797.29</v>
      </c>
      <c r="P665">
        <v>815.65552278237999</v>
      </c>
      <c r="Q665">
        <v>815.84683037126103</v>
      </c>
      <c r="R665">
        <v>45.087096711588899</v>
      </c>
      <c r="S665" s="1">
        <f>(Table2[[#This Row],[Close Price]]-Table2[[#This Row],[20D EMA]])/Table2[[#This Row],[20D EMA]]</f>
        <v>-1.3157069573179156E-2</v>
      </c>
      <c r="T665" s="1">
        <f>(Table2[[#This Row],[Close Price]]-Table2[[#This Row],[50D EMA]])/Table2[[#This Row],[50D EMA]]</f>
        <v>-3.5377094835265153E-2</v>
      </c>
      <c r="U665" s="1">
        <f>(Table2[[#This Row],[Close Price]]-Table2[[#This Row],[200D EMA]])/Table2[[#This Row],[200D EMA]]</f>
        <v>-3.5603288864949033E-2</v>
      </c>
      <c r="V665">
        <v>0.555439698782211</v>
      </c>
      <c r="W665">
        <v>781</v>
      </c>
      <c r="X665">
        <v>808.5</v>
      </c>
      <c r="Y665">
        <v>774.45</v>
      </c>
      <c r="Z665">
        <v>808.5</v>
      </c>
      <c r="AA665">
        <v>774.45</v>
      </c>
      <c r="AB665">
        <v>808.5</v>
      </c>
      <c r="AC665" s="1">
        <f>(Table2[[#This Row],[Close Price]]/Table2[[#This Row],[Day Low]])-1</f>
        <v>7.4263764404609578E-3</v>
      </c>
      <c r="AD665" s="1">
        <f>(Table2[[#This Row],[Day High]]/Table2[[#This Row],[Close Price]])-1</f>
        <v>2.7580071174377219E-2</v>
      </c>
      <c r="AE665" s="1">
        <f>(Table2[[#This Row],[Close Price]]/Table2[[#This Row],[Current Week Low]])-1</f>
        <v>1.5946800955516593E-2</v>
      </c>
      <c r="AF665" s="1">
        <f>(Table2[[#This Row],[Current Week High]]/Table2[[#This Row],[Close Price]])-1</f>
        <v>2.7580071174377219E-2</v>
      </c>
      <c r="AG665" s="1">
        <f>(Table2[[#This Row],[Close Price]]/Table2[[#This Row],[Current Month Low]])-1</f>
        <v>1.5946800955516593E-2</v>
      </c>
      <c r="AH665" s="1">
        <f>(Table2[[#This Row],[Current Month High]]/Table2[[#This Row],[Close Price]])-1</f>
        <v>2.7580071174377219E-2</v>
      </c>
      <c r="AI665">
        <v>27.084392475851502</v>
      </c>
      <c r="AJ665">
        <v>25.296600047774401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-0.08</v>
      </c>
      <c r="AM665" t="s">
        <v>3174</v>
      </c>
      <c r="AN665">
        <v>-0.68</v>
      </c>
      <c r="AO665" t="s">
        <v>3174</v>
      </c>
      <c r="AP665">
        <v>-7.4381842009370001E-3</v>
      </c>
      <c r="AQ665">
        <f>(Table2[[#This Row],[Sharpe Ratio]]-AVERAGE(Table2[Sharpe Ratio]))/_xlfn.STDEV.P(Table2[Sharpe Ratio])</f>
        <v>-0.82122813290520946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544</v>
      </c>
      <c r="AT665">
        <f>_xlfn.RANK.AVG(Table2[[#This Row],[6M Return vs Nifty Z-Score]],Table2[6M Return vs Nifty Z-Score])</f>
        <v>689</v>
      </c>
      <c r="AU665">
        <f>_xlfn.RANK.AVG(Table2[[#This Row],[Sharpe Ratio Z-Score]],Table2[Sharpe Ratio Z-Score])</f>
        <v>591</v>
      </c>
      <c r="AV665">
        <f>(Table2[[#This Row],[Rank 1Y]]+Table2[[#This Row],[Rank 6M]]+Table2[[#This Row],[Rank Sharpe]])/3</f>
        <v>608</v>
      </c>
    </row>
    <row r="666" spans="1:48" x14ac:dyDescent="0.3">
      <c r="A666" t="s">
        <v>1643</v>
      </c>
      <c r="B666" t="s">
        <v>1644</v>
      </c>
      <c r="C666" t="s">
        <v>3140</v>
      </c>
      <c r="D666" t="s">
        <v>255</v>
      </c>
      <c r="E666">
        <v>5463.979947285</v>
      </c>
      <c r="F666">
        <v>1776.35</v>
      </c>
      <c r="G666">
        <v>-62.008319821626998</v>
      </c>
      <c r="H666">
        <f>(Table2[[#This Row],[1Y Return vs Nifty]]-AVERAGE(Table2[1Y Return vs Nifty]))/_xlfn.STDEV.P(Table2[1Y Return vs Nifty])</f>
        <v>-1.4702120554945639</v>
      </c>
      <c r="I666">
        <v>-3.4997935646395302</v>
      </c>
      <c r="J666">
        <f>(Table2[[#This Row],[1M Return vs Nifty]]-AVERAGE(Table2[1M Return vs Nifty]))/_xlfn.STDEV.P(Table2[1M Return vs Nifty])</f>
        <v>-0.46666871867483717</v>
      </c>
      <c r="K666">
        <v>-13.590082514931099</v>
      </c>
      <c r="L666">
        <f>(Table2[[#This Row],[6M Return vs Nifty]]-AVERAGE(Table2[6M Return vs Nifty]))/_xlfn.STDEV.P(Table2[6M Return vs Nifty])</f>
        <v>-0.86061330011868487</v>
      </c>
      <c r="M666">
        <v>2.8708290120127899</v>
      </c>
      <c r="N666">
        <f>(Table2[[#This Row],[1W Return vs Nifty]]-AVERAGE(Table2[1W Return vs Nifty]))/_xlfn.STDEV.P(Table2[1W Return vs Nifty])</f>
        <v>7.1333763472048839E-2</v>
      </c>
      <c r="O666">
        <v>1802.12</v>
      </c>
      <c r="P666">
        <v>1830.2360743366401</v>
      </c>
      <c r="Q666">
        <v>1925.30058804382</v>
      </c>
      <c r="R666">
        <v>39.611704997369799</v>
      </c>
      <c r="S666" s="1">
        <f>(Table2[[#This Row],[Close Price]]-Table2[[#This Row],[20D EMA]])/Table2[[#This Row],[20D EMA]]</f>
        <v>-1.429982465096663E-2</v>
      </c>
      <c r="T666" s="1">
        <f>(Table2[[#This Row],[Close Price]]-Table2[[#This Row],[50D EMA]])/Table2[[#This Row],[50D EMA]]</f>
        <v>-2.9442144154092739E-2</v>
      </c>
      <c r="U666" s="1">
        <f>(Table2[[#This Row],[Close Price]]-Table2[[#This Row],[200D EMA]])/Table2[[#This Row],[200D EMA]]</f>
        <v>-7.7364848361241939E-2</v>
      </c>
      <c r="V666">
        <v>0.51521408162839599</v>
      </c>
      <c r="W666">
        <v>1770.8</v>
      </c>
      <c r="X666">
        <v>1824.65</v>
      </c>
      <c r="Y666">
        <v>1770.8</v>
      </c>
      <c r="Z666">
        <v>1842</v>
      </c>
      <c r="AA666">
        <v>1770.8</v>
      </c>
      <c r="AB666">
        <v>1842</v>
      </c>
      <c r="AC666" s="1">
        <f>(Table2[[#This Row],[Close Price]]/Table2[[#This Row],[Day Low]])-1</f>
        <v>3.1341766433250484E-3</v>
      </c>
      <c r="AD666" s="1">
        <f>(Table2[[#This Row],[Day High]]/Table2[[#This Row],[Close Price]])-1</f>
        <v>2.7190587440538261E-2</v>
      </c>
      <c r="AE666" s="1">
        <f>(Table2[[#This Row],[Close Price]]/Table2[[#This Row],[Current Week Low]])-1</f>
        <v>3.1341766433250484E-3</v>
      </c>
      <c r="AF666" s="1">
        <f>(Table2[[#This Row],[Current Week High]]/Table2[[#This Row],[Close Price]])-1</f>
        <v>3.6957806738536991E-2</v>
      </c>
      <c r="AG666" s="1">
        <f>(Table2[[#This Row],[Close Price]]/Table2[[#This Row],[Current Month Low]])-1</f>
        <v>3.1341766433250484E-3</v>
      </c>
      <c r="AH666" s="1">
        <f>(Table2[[#This Row],[Current Month High]]/Table2[[#This Row],[Close Price]])-1</f>
        <v>3.6957806738536991E-2</v>
      </c>
      <c r="AI666">
        <v>64.401722633489996</v>
      </c>
      <c r="AJ666">
        <v>11.021875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-0.08</v>
      </c>
      <c r="AM666" t="s">
        <v>3174</v>
      </c>
      <c r="AN666">
        <v>1.38</v>
      </c>
      <c r="AO666" t="s">
        <v>3176</v>
      </c>
      <c r="AP666">
        <v>1.5412452467040001E-2</v>
      </c>
      <c r="AQ666">
        <f>(Table2[[#This Row],[Sharpe Ratio]]-AVERAGE(Table2[Sharpe Ratio]))/_xlfn.STDEV.P(Table2[Sharpe Ratio])</f>
        <v>-0.55535097751613904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730</v>
      </c>
      <c r="AT666">
        <f>_xlfn.RANK.AVG(Table2[[#This Row],[6M Return vs Nifty Z-Score]],Table2[6M Return vs Nifty Z-Score])</f>
        <v>607</v>
      </c>
      <c r="AU666">
        <f>_xlfn.RANK.AVG(Table2[[#This Row],[Sharpe Ratio Z-Score]],Table2[Sharpe Ratio Z-Score])</f>
        <v>487</v>
      </c>
      <c r="AV666">
        <f>(Table2[[#This Row],[Rank 1Y]]+Table2[[#This Row],[Rank 6M]]+Table2[[#This Row],[Rank Sharpe]])/3</f>
        <v>608</v>
      </c>
    </row>
    <row r="667" spans="1:48" x14ac:dyDescent="0.3">
      <c r="A667" t="s">
        <v>218</v>
      </c>
      <c r="B667" t="s">
        <v>219</v>
      </c>
      <c r="C667" t="s">
        <v>3135</v>
      </c>
      <c r="D667" t="s">
        <v>220</v>
      </c>
      <c r="E667">
        <v>118368.38512947</v>
      </c>
      <c r="F667">
        <v>985.35</v>
      </c>
      <c r="G667">
        <v>-11.607533613696701</v>
      </c>
      <c r="H667">
        <f>(Table2[[#This Row],[1Y Return vs Nifty]]-AVERAGE(Table2[1Y Return vs Nifty]))/_xlfn.STDEV.P(Table2[1Y Return vs Nifty])</f>
        <v>-0.61675973883077062</v>
      </c>
      <c r="I667">
        <v>-17.824106763041001</v>
      </c>
      <c r="J667">
        <f>(Table2[[#This Row],[1M Return vs Nifty]]-AVERAGE(Table2[1M Return vs Nifty]))/_xlfn.STDEV.P(Table2[1M Return vs Nifty])</f>
        <v>-1.703747383259512</v>
      </c>
      <c r="K667">
        <v>-18.449700065950701</v>
      </c>
      <c r="L667">
        <f>(Table2[[#This Row],[6M Return vs Nifty]]-AVERAGE(Table2[6M Return vs Nifty]))/_xlfn.STDEV.P(Table2[6M Return vs Nifty])</f>
        <v>-1.0186565063974382</v>
      </c>
      <c r="M667">
        <v>1.0710463927988101</v>
      </c>
      <c r="N667">
        <f>(Table2[[#This Row],[1W Return vs Nifty]]-AVERAGE(Table2[1W Return vs Nifty]))/_xlfn.STDEV.P(Table2[1W Return vs Nifty])</f>
        <v>-0.26508075433889211</v>
      </c>
      <c r="O667">
        <v>1044.8399999999999</v>
      </c>
      <c r="P667">
        <v>1055.1145248165501</v>
      </c>
      <c r="Q667">
        <v>1057.42268824034</v>
      </c>
      <c r="R667">
        <v>25.924996510117801</v>
      </c>
      <c r="S667" s="1">
        <f>(Table2[[#This Row],[Close Price]]-Table2[[#This Row],[20D EMA]])/Table2[[#This Row],[20D EMA]]</f>
        <v>-5.6936947283794552E-2</v>
      </c>
      <c r="T667" s="1">
        <f>(Table2[[#This Row],[Close Price]]-Table2[[#This Row],[50D EMA]])/Table2[[#This Row],[50D EMA]]</f>
        <v>-6.612033402599575E-2</v>
      </c>
      <c r="U667" s="1">
        <f>(Table2[[#This Row],[Close Price]]-Table2[[#This Row],[200D EMA]])/Table2[[#This Row],[200D EMA]]</f>
        <v>-6.8158825266248377E-2</v>
      </c>
      <c r="V667">
        <v>0.687572323501767</v>
      </c>
      <c r="W667">
        <v>983</v>
      </c>
      <c r="X667">
        <v>1012.5</v>
      </c>
      <c r="Y667">
        <v>983</v>
      </c>
      <c r="Z667">
        <v>1049</v>
      </c>
      <c r="AA667">
        <v>983</v>
      </c>
      <c r="AB667">
        <v>1049</v>
      </c>
      <c r="AC667" s="1">
        <f>(Table2[[#This Row],[Close Price]]/Table2[[#This Row],[Day Low]])-1</f>
        <v>2.3906408952187874E-3</v>
      </c>
      <c r="AD667" s="1">
        <f>(Table2[[#This Row],[Day High]]/Table2[[#This Row],[Close Price]])-1</f>
        <v>2.7553661135637064E-2</v>
      </c>
      <c r="AE667" s="1">
        <f>(Table2[[#This Row],[Close Price]]/Table2[[#This Row],[Current Week Low]])-1</f>
        <v>2.3906408952187874E-3</v>
      </c>
      <c r="AF667" s="1">
        <f>(Table2[[#This Row],[Current Week High]]/Table2[[#This Row],[Close Price]])-1</f>
        <v>6.4596336327193304E-2</v>
      </c>
      <c r="AG667" s="1">
        <f>(Table2[[#This Row],[Close Price]]/Table2[[#This Row],[Current Month Low]])-1</f>
        <v>2.3906408952187874E-3</v>
      </c>
      <c r="AH667" s="1">
        <f>(Table2[[#This Row],[Current Month High]]/Table2[[#This Row],[Close Price]])-1</f>
        <v>6.4596336327193304E-2</v>
      </c>
      <c r="AI667">
        <v>36.804181255391399</v>
      </c>
      <c r="AJ667">
        <v>43.637026239066998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-0.06</v>
      </c>
      <c r="AM667" t="s">
        <v>3174</v>
      </c>
      <c r="AN667">
        <v>-9.4700000000000006</v>
      </c>
      <c r="AO667" t="s">
        <v>3174</v>
      </c>
      <c r="AP667">
        <v>-3.4962314212548001E-2</v>
      </c>
      <c r="AQ667">
        <f>(Table2[[#This Row],[Sharpe Ratio]]-AVERAGE(Table2[Sharpe Ratio]))/_xlfn.STDEV.P(Table2[Sharpe Ratio])</f>
        <v>-1.141483428124253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528</v>
      </c>
      <c r="AT667">
        <f>_xlfn.RANK.AVG(Table2[[#This Row],[6M Return vs Nifty Z-Score]],Table2[6M Return vs Nifty Z-Score])</f>
        <v>649</v>
      </c>
      <c r="AU667">
        <f>_xlfn.RANK.AVG(Table2[[#This Row],[Sharpe Ratio Z-Score]],Table2[Sharpe Ratio Z-Score])</f>
        <v>650</v>
      </c>
      <c r="AV667">
        <f>(Table2[[#This Row],[Rank 1Y]]+Table2[[#This Row],[Rank 6M]]+Table2[[#This Row],[Rank Sharpe]])/3</f>
        <v>609</v>
      </c>
    </row>
    <row r="668" spans="1:48" x14ac:dyDescent="0.3">
      <c r="A668" t="s">
        <v>2022</v>
      </c>
      <c r="B668" t="s">
        <v>2023</v>
      </c>
      <c r="C668" t="s">
        <v>3140</v>
      </c>
      <c r="D668" t="s">
        <v>135</v>
      </c>
      <c r="E668">
        <v>3310.5912188399998</v>
      </c>
      <c r="F668">
        <v>502.8</v>
      </c>
      <c r="G668">
        <v>-40.614603704376201</v>
      </c>
      <c r="H668">
        <f>(Table2[[#This Row],[1Y Return vs Nifty]]-AVERAGE(Table2[1Y Return vs Nifty]))/_xlfn.STDEV.P(Table2[1Y Return vs Nifty])</f>
        <v>-1.1079455522104871</v>
      </c>
      <c r="I668">
        <v>1.7512292762403201</v>
      </c>
      <c r="J668">
        <f>(Table2[[#This Row],[1M Return vs Nifty]]-AVERAGE(Table2[1M Return vs Nifty]))/_xlfn.STDEV.P(Table2[1M Return vs Nifty])</f>
        <v>-1.3179030637006074E-2</v>
      </c>
      <c r="K668">
        <v>-12.931508241233299</v>
      </c>
      <c r="L668">
        <f>(Table2[[#This Row],[6M Return vs Nifty]]-AVERAGE(Table2[6M Return vs Nifty]))/_xlfn.STDEV.P(Table2[6M Return vs Nifty])</f>
        <v>-0.83919532047416245</v>
      </c>
      <c r="M668">
        <v>1.3863070230327701</v>
      </c>
      <c r="N668">
        <f>(Table2[[#This Row],[1W Return vs Nifty]]-AVERAGE(Table2[1W Return vs Nifty]))/_xlfn.STDEV.P(Table2[1W Return vs Nifty])</f>
        <v>-0.20615238611670655</v>
      </c>
      <c r="O668">
        <v>511.48</v>
      </c>
      <c r="P668">
        <v>511.69531298861199</v>
      </c>
      <c r="Q668">
        <v>511.78287892391302</v>
      </c>
      <c r="R668">
        <v>42.310710809318302</v>
      </c>
      <c r="S668" s="1">
        <f>(Table2[[#This Row],[Close Price]]-Table2[[#This Row],[20D EMA]])/Table2[[#This Row],[20D EMA]]</f>
        <v>-1.6970360522405581E-2</v>
      </c>
      <c r="T668" s="1">
        <f>(Table2[[#This Row],[Close Price]]-Table2[[#This Row],[50D EMA]])/Table2[[#This Row],[50D EMA]]</f>
        <v>-1.7384003259005708E-2</v>
      </c>
      <c r="U668" s="1">
        <f>(Table2[[#This Row],[Close Price]]-Table2[[#This Row],[200D EMA]])/Table2[[#This Row],[200D EMA]]</f>
        <v>-1.7552128634706621E-2</v>
      </c>
      <c r="V668">
        <v>1.3336376104680201</v>
      </c>
      <c r="W668">
        <v>498.2</v>
      </c>
      <c r="X668">
        <v>524.95000000000005</v>
      </c>
      <c r="Y668">
        <v>498.2</v>
      </c>
      <c r="Z668">
        <v>543.15</v>
      </c>
      <c r="AA668">
        <v>498.2</v>
      </c>
      <c r="AB668">
        <v>543.15</v>
      </c>
      <c r="AC668" s="1">
        <f>(Table2[[#This Row],[Close Price]]/Table2[[#This Row],[Day Low]])-1</f>
        <v>9.233239662786108E-3</v>
      </c>
      <c r="AD668" s="1">
        <f>(Table2[[#This Row],[Day High]]/Table2[[#This Row],[Close Price]])-1</f>
        <v>4.4053301511535414E-2</v>
      </c>
      <c r="AE668" s="1">
        <f>(Table2[[#This Row],[Close Price]]/Table2[[#This Row],[Current Week Low]])-1</f>
        <v>9.233239662786108E-3</v>
      </c>
      <c r="AF668" s="1">
        <f>(Table2[[#This Row],[Current Week High]]/Table2[[#This Row],[Close Price]])-1</f>
        <v>8.0250596658711038E-2</v>
      </c>
      <c r="AG668" s="1">
        <f>(Table2[[#This Row],[Close Price]]/Table2[[#This Row],[Current Month Low]])-1</f>
        <v>9.233239662786108E-3</v>
      </c>
      <c r="AH668" s="1">
        <f>(Table2[[#This Row],[Current Month High]]/Table2[[#This Row],[Close Price]])-1</f>
        <v>8.0250596658711038E-2</v>
      </c>
      <c r="AI668">
        <v>23.309466984884601</v>
      </c>
      <c r="AJ668">
        <v>18.305882352941101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-0.11</v>
      </c>
      <c r="AM668" t="s">
        <v>3174</v>
      </c>
      <c r="AN668">
        <v>-2.35</v>
      </c>
      <c r="AO668" t="s">
        <v>3174</v>
      </c>
      <c r="AQ668">
        <f>(Table2[[#This Row],[Sharpe Ratio]]-AVERAGE(Table2[Sharpe Ratio]))/_xlfn.STDEV.P(Table2[Sharpe Ratio])</f>
        <v>-0.73468160532523463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689</v>
      </c>
      <c r="AT668">
        <f>_xlfn.RANK.AVG(Table2[[#This Row],[6M Return vs Nifty Z-Score]],Table2[6M Return vs Nifty Z-Score])</f>
        <v>597</v>
      </c>
      <c r="AU668">
        <f>_xlfn.RANK.AVG(Table2[[#This Row],[Sharpe Ratio Z-Score]],Table2[Sharpe Ratio Z-Score])</f>
        <v>544</v>
      </c>
      <c r="AV668">
        <f>(Table2[[#This Row],[Rank 1Y]]+Table2[[#This Row],[Rank 6M]]+Table2[[#This Row],[Rank Sharpe]])/3</f>
        <v>610</v>
      </c>
    </row>
    <row r="669" spans="1:48" x14ac:dyDescent="0.3">
      <c r="A669" t="s">
        <v>2404</v>
      </c>
      <c r="B669" t="s">
        <v>2405</v>
      </c>
      <c r="C669" t="s">
        <v>3139</v>
      </c>
      <c r="D669" t="s">
        <v>225</v>
      </c>
      <c r="E669">
        <v>2197.4767329349902</v>
      </c>
      <c r="F669">
        <v>284.35000000000002</v>
      </c>
      <c r="G669">
        <v>-52.288066312278097</v>
      </c>
      <c r="H669">
        <f>(Table2[[#This Row],[1Y Return vs Nifty]]-AVERAGE(Table2[1Y Return vs Nifty]))/_xlfn.STDEV.P(Table2[1Y Return vs Nifty])</f>
        <v>-1.3056159549121509</v>
      </c>
      <c r="I669">
        <v>-12.6999074862036</v>
      </c>
      <c r="J669">
        <f>(Table2[[#This Row],[1M Return vs Nifty]]-AVERAGE(Table2[1M Return vs Nifty]))/_xlfn.STDEV.P(Table2[1M Return vs Nifty])</f>
        <v>-1.2612104524722698</v>
      </c>
      <c r="K669">
        <v>-9.9088519420539001</v>
      </c>
      <c r="L669">
        <f>(Table2[[#This Row],[6M Return vs Nifty]]-AVERAGE(Table2[6M Return vs Nifty]))/_xlfn.STDEV.P(Table2[6M Return vs Nifty])</f>
        <v>-0.74089328580051761</v>
      </c>
      <c r="M669">
        <v>-0.44962193705284598</v>
      </c>
      <c r="N669">
        <f>(Table2[[#This Row],[1W Return vs Nifty]]-AVERAGE(Table2[1W Return vs Nifty]))/_xlfn.STDEV.P(Table2[1W Return vs Nifty])</f>
        <v>-0.54932336090480849</v>
      </c>
      <c r="O669">
        <v>290.67</v>
      </c>
      <c r="P669">
        <v>295.21309277380197</v>
      </c>
      <c r="Q669">
        <v>314.4151463366</v>
      </c>
      <c r="R669">
        <v>34.842844592208799</v>
      </c>
      <c r="S669" s="1">
        <f>(Table2[[#This Row],[Close Price]]-Table2[[#This Row],[20D EMA]])/Table2[[#This Row],[20D EMA]]</f>
        <v>-2.1742869921216476E-2</v>
      </c>
      <c r="T669" s="1">
        <f>(Table2[[#This Row],[Close Price]]-Table2[[#This Row],[50D EMA]])/Table2[[#This Row],[50D EMA]]</f>
        <v>-3.6797462713232254E-2</v>
      </c>
      <c r="U669" s="1">
        <f>(Table2[[#This Row],[Close Price]]-Table2[[#This Row],[200D EMA]])/Table2[[#This Row],[200D EMA]]</f>
        <v>-9.5622449131039844E-2</v>
      </c>
      <c r="V669">
        <v>0.548337797126628</v>
      </c>
      <c r="W669">
        <v>283.25</v>
      </c>
      <c r="X669">
        <v>287.45</v>
      </c>
      <c r="Y669">
        <v>282.35000000000002</v>
      </c>
      <c r="Z669">
        <v>290.55</v>
      </c>
      <c r="AA669">
        <v>282.35000000000002</v>
      </c>
      <c r="AB669">
        <v>290.55</v>
      </c>
      <c r="AC669" s="1">
        <f>(Table2[[#This Row],[Close Price]]/Table2[[#This Row],[Day Low]])-1</f>
        <v>3.8834951456312439E-3</v>
      </c>
      <c r="AD669" s="1">
        <f>(Table2[[#This Row],[Day High]]/Table2[[#This Row],[Close Price]])-1</f>
        <v>1.0902057323720626E-2</v>
      </c>
      <c r="AE669" s="1">
        <f>(Table2[[#This Row],[Close Price]]/Table2[[#This Row],[Current Week Low]])-1</f>
        <v>7.0834071188241587E-3</v>
      </c>
      <c r="AF669" s="1">
        <f>(Table2[[#This Row],[Current Week High]]/Table2[[#This Row],[Close Price]])-1</f>
        <v>2.1804114647441475E-2</v>
      </c>
      <c r="AG669" s="1">
        <f>(Table2[[#This Row],[Close Price]]/Table2[[#This Row],[Current Month Low]])-1</f>
        <v>7.0834071188241587E-3</v>
      </c>
      <c r="AH669" s="1">
        <f>(Table2[[#This Row],[Current Month High]]/Table2[[#This Row],[Close Price]])-1</f>
        <v>2.1804114647441475E-2</v>
      </c>
      <c r="AI669">
        <v>38.596799718656499</v>
      </c>
      <c r="AJ669">
        <v>15.848441637808101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</v>
      </c>
      <c r="AM669" t="s">
        <v>3174</v>
      </c>
      <c r="AN669">
        <v>-1.81</v>
      </c>
      <c r="AO669" t="s">
        <v>3174</v>
      </c>
      <c r="AQ669">
        <f>(Table2[[#This Row],[Sharpe Ratio]]-AVERAGE(Table2[Sharpe Ratio]))/_xlfn.STDEV.P(Table2[Sharpe Ratio])</f>
        <v>-0.73468160532523463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719</v>
      </c>
      <c r="AT669">
        <f>_xlfn.RANK.AVG(Table2[[#This Row],[6M Return vs Nifty Z-Score]],Table2[6M Return vs Nifty Z-Score])</f>
        <v>567</v>
      </c>
      <c r="AU669">
        <f>_xlfn.RANK.AVG(Table2[[#This Row],[Sharpe Ratio Z-Score]],Table2[Sharpe Ratio Z-Score])</f>
        <v>544</v>
      </c>
      <c r="AV669">
        <f>(Table2[[#This Row],[Rank 1Y]]+Table2[[#This Row],[Rank 6M]]+Table2[[#This Row],[Rank Sharpe]])/3</f>
        <v>610</v>
      </c>
    </row>
    <row r="670" spans="1:48" x14ac:dyDescent="0.3">
      <c r="A670" t="s">
        <v>2256</v>
      </c>
      <c r="B670" t="s">
        <v>2257</v>
      </c>
      <c r="C670" t="s">
        <v>3136</v>
      </c>
      <c r="D670" t="s">
        <v>498</v>
      </c>
      <c r="E670">
        <v>2537.0061240599998</v>
      </c>
      <c r="F670">
        <v>649.29999999999995</v>
      </c>
      <c r="G670">
        <v>-34.232361594269797</v>
      </c>
      <c r="H670">
        <f>(Table2[[#This Row],[1Y Return vs Nifty]]-AVERAGE(Table2[1Y Return vs Nifty]))/_xlfn.STDEV.P(Table2[1Y Return vs Nifty])</f>
        <v>-0.99987304532720211</v>
      </c>
      <c r="I670">
        <v>15.1706634408698</v>
      </c>
      <c r="J670">
        <f>(Table2[[#This Row],[1M Return vs Nifty]]-AVERAGE(Table2[1M Return vs Nifty]))/_xlfn.STDEV.P(Table2[1M Return vs Nifty])</f>
        <v>1.1457523237621972</v>
      </c>
      <c r="K670">
        <v>1.4729970992407899</v>
      </c>
      <c r="L670">
        <f>(Table2[[#This Row],[6M Return vs Nifty]]-AVERAGE(Table2[6M Return vs Nifty]))/_xlfn.STDEV.P(Table2[6M Return vs Nifty])</f>
        <v>-0.37073577916924916</v>
      </c>
      <c r="M670">
        <v>3.5877122798660399</v>
      </c>
      <c r="N670">
        <f>(Table2[[#This Row],[1W Return vs Nifty]]-AVERAGE(Table2[1W Return vs Nifty]))/_xlfn.STDEV.P(Table2[1W Return vs Nifty])</f>
        <v>0.20533324558000976</v>
      </c>
      <c r="O670">
        <v>623.41</v>
      </c>
      <c r="P670">
        <v>595.34801803608195</v>
      </c>
      <c r="Q670">
        <v>598.37314513307399</v>
      </c>
      <c r="R670">
        <v>63.476462869348403</v>
      </c>
      <c r="S670" s="1">
        <f>(Table2[[#This Row],[Close Price]]-Table2[[#This Row],[20D EMA]])/Table2[[#This Row],[20D EMA]]</f>
        <v>4.1529651433246162E-2</v>
      </c>
      <c r="T670" s="1">
        <f>(Table2[[#This Row],[Close Price]]-Table2[[#This Row],[50D EMA]])/Table2[[#This Row],[50D EMA]]</f>
        <v>9.0622594397632081E-2</v>
      </c>
      <c r="U670" s="1">
        <f>(Table2[[#This Row],[Close Price]]-Table2[[#This Row],[200D EMA]])/Table2[[#This Row],[200D EMA]]</f>
        <v>8.5108857710518057E-2</v>
      </c>
      <c r="V670">
        <v>0.660607698783375</v>
      </c>
      <c r="W670">
        <v>635</v>
      </c>
      <c r="X670">
        <v>660.4</v>
      </c>
      <c r="Y670">
        <v>613.35</v>
      </c>
      <c r="Z670">
        <v>660.4</v>
      </c>
      <c r="AA670">
        <v>613.35</v>
      </c>
      <c r="AB670">
        <v>660.4</v>
      </c>
      <c r="AC670" s="1">
        <f>(Table2[[#This Row],[Close Price]]/Table2[[#This Row],[Day Low]])-1</f>
        <v>2.2519685039370074E-2</v>
      </c>
      <c r="AD670" s="1">
        <f>(Table2[[#This Row],[Day High]]/Table2[[#This Row],[Close Price]])-1</f>
        <v>1.7095333436007998E-2</v>
      </c>
      <c r="AE670" s="1">
        <f>(Table2[[#This Row],[Close Price]]/Table2[[#This Row],[Current Week Low]])-1</f>
        <v>5.8612537702779743E-2</v>
      </c>
      <c r="AF670" s="1">
        <f>(Table2[[#This Row],[Current Week High]]/Table2[[#This Row],[Close Price]])-1</f>
        <v>1.7095333436007998E-2</v>
      </c>
      <c r="AG670" s="1">
        <f>(Table2[[#This Row],[Close Price]]/Table2[[#This Row],[Current Month Low]])-1</f>
        <v>5.8612537702779743E-2</v>
      </c>
      <c r="AH670" s="1">
        <f>(Table2[[#This Row],[Current Month High]]/Table2[[#This Row],[Close Price]])-1</f>
        <v>1.7095333436007998E-2</v>
      </c>
      <c r="AI670">
        <v>21.931310642230098</v>
      </c>
      <c r="AJ670">
        <v>40.830712504066803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0.08</v>
      </c>
      <c r="AM670" t="s">
        <v>3176</v>
      </c>
      <c r="AN670">
        <v>-1.87</v>
      </c>
      <c r="AO670" t="s">
        <v>3174</v>
      </c>
      <c r="AP670">
        <v>-8.9181392919229996E-2</v>
      </c>
      <c r="AQ670">
        <f>(Table2[[#This Row],[Sharpe Ratio]]-AVERAGE(Table2[Sharpe Ratio]))/_xlfn.STDEV.P(Table2[Sharpe Ratio])</f>
        <v>-1.7723461311556676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671</v>
      </c>
      <c r="AT670">
        <f>_xlfn.RANK.AVG(Table2[[#This Row],[6M Return vs Nifty Z-Score]],Table2[6M Return vs Nifty Z-Score])</f>
        <v>449</v>
      </c>
      <c r="AU670">
        <f>_xlfn.RANK.AVG(Table2[[#This Row],[Sharpe Ratio Z-Score]],Table2[Sharpe Ratio Z-Score])</f>
        <v>714</v>
      </c>
      <c r="AV670">
        <f>(Table2[[#This Row],[Rank 1Y]]+Table2[[#This Row],[Rank 6M]]+Table2[[#This Row],[Rank Sharpe]])/3</f>
        <v>611.33333333333337</v>
      </c>
    </row>
    <row r="671" spans="1:48" x14ac:dyDescent="0.3">
      <c r="A671" t="s">
        <v>1961</v>
      </c>
      <c r="B671" t="s">
        <v>1962</v>
      </c>
      <c r="C671" t="s">
        <v>3134</v>
      </c>
      <c r="D671" t="s">
        <v>202</v>
      </c>
      <c r="E671">
        <v>3564.6496173750002</v>
      </c>
      <c r="F671">
        <v>227.15</v>
      </c>
      <c r="G671">
        <v>-40.894897126066603</v>
      </c>
      <c r="H671">
        <f>(Table2[[#This Row],[1Y Return vs Nifty]]-AVERAGE(Table2[1Y Return vs Nifty]))/_xlfn.STDEV.P(Table2[1Y Return vs Nifty])</f>
        <v>-1.1126918486095234</v>
      </c>
      <c r="I671">
        <v>-1.19088692903377</v>
      </c>
      <c r="J671">
        <f>(Table2[[#This Row],[1M Return vs Nifty]]-AVERAGE(Table2[1M Return vs Nifty]))/_xlfn.STDEV.P(Table2[1M Return vs Nifty])</f>
        <v>-0.26726654854184834</v>
      </c>
      <c r="K671">
        <v>-19.062601031443599</v>
      </c>
      <c r="L671">
        <f>(Table2[[#This Row],[6M Return vs Nifty]]-AVERAGE(Table2[6M Return vs Nifty]))/_xlfn.STDEV.P(Table2[6M Return vs Nifty])</f>
        <v>-1.0385891107023835</v>
      </c>
      <c r="M671">
        <v>2.2116810362140402</v>
      </c>
      <c r="N671">
        <f>(Table2[[#This Row],[1W Return vs Nifty]]-AVERAGE(Table2[1W Return vs Nifty]))/_xlfn.STDEV.P(Table2[1W Return vs Nifty])</f>
        <v>-5.1873865092137345E-2</v>
      </c>
      <c r="O671">
        <v>226.28</v>
      </c>
      <c r="P671">
        <v>225.69465888440899</v>
      </c>
      <c r="Q671">
        <v>230.94385088904801</v>
      </c>
      <c r="R671">
        <v>52.012743937876898</v>
      </c>
      <c r="S671" s="1">
        <f>(Table2[[#This Row],[Close Price]]-Table2[[#This Row],[20D EMA]])/Table2[[#This Row],[20D EMA]]</f>
        <v>3.8447940604560923E-3</v>
      </c>
      <c r="T671" s="1">
        <f>(Table2[[#This Row],[Close Price]]-Table2[[#This Row],[50D EMA]])/Table2[[#This Row],[50D EMA]]</f>
        <v>6.4482745085091874E-3</v>
      </c>
      <c r="U671" s="1">
        <f>(Table2[[#This Row],[Close Price]]-Table2[[#This Row],[200D EMA]])/Table2[[#This Row],[200D EMA]]</f>
        <v>-1.6427589972381106E-2</v>
      </c>
      <c r="V671">
        <v>0.57990327794604202</v>
      </c>
      <c r="W671">
        <v>226.6</v>
      </c>
      <c r="X671">
        <v>229.89</v>
      </c>
      <c r="Y671">
        <v>224.6</v>
      </c>
      <c r="Z671">
        <v>233.5</v>
      </c>
      <c r="AA671">
        <v>224.6</v>
      </c>
      <c r="AB671">
        <v>233.5</v>
      </c>
      <c r="AC671" s="1">
        <f>(Table2[[#This Row],[Close Price]]/Table2[[#This Row],[Day Low]])-1</f>
        <v>2.4271844660195274E-3</v>
      </c>
      <c r="AD671" s="1">
        <f>(Table2[[#This Row],[Day High]]/Table2[[#This Row],[Close Price]])-1</f>
        <v>1.2062513757428839E-2</v>
      </c>
      <c r="AE671" s="1">
        <f>(Table2[[#This Row],[Close Price]]/Table2[[#This Row],[Current Week Low]])-1</f>
        <v>1.1353517364202981E-2</v>
      </c>
      <c r="AF671" s="1">
        <f>(Table2[[#This Row],[Current Week High]]/Table2[[#This Row],[Close Price]])-1</f>
        <v>2.795509575170585E-2</v>
      </c>
      <c r="AG671" s="1">
        <f>(Table2[[#This Row],[Close Price]]/Table2[[#This Row],[Current Month Low]])-1</f>
        <v>1.1353517364202981E-2</v>
      </c>
      <c r="AH671" s="1">
        <f>(Table2[[#This Row],[Current Month High]]/Table2[[#This Row],[Close Price]])-1</f>
        <v>2.795509575170585E-2</v>
      </c>
      <c r="AI671">
        <v>31.631080783623101</v>
      </c>
      <c r="AJ671">
        <v>19.207557071634699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0.03</v>
      </c>
      <c r="AM671" t="s">
        <v>3176</v>
      </c>
      <c r="AN671">
        <v>2.0699999999999998</v>
      </c>
      <c r="AO671" t="s">
        <v>3176</v>
      </c>
      <c r="AP671">
        <v>1.3380074028478999E-2</v>
      </c>
      <c r="AQ671">
        <f>(Table2[[#This Row],[Sharpe Ratio]]-AVERAGE(Table2[Sharpe Ratio]))/_xlfn.STDEV.P(Table2[Sharpe Ratio])</f>
        <v>-0.57899858986804975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690</v>
      </c>
      <c r="AT671">
        <f>_xlfn.RANK.AVG(Table2[[#This Row],[6M Return vs Nifty Z-Score]],Table2[6M Return vs Nifty Z-Score])</f>
        <v>655</v>
      </c>
      <c r="AU671">
        <f>_xlfn.RANK.AVG(Table2[[#This Row],[Sharpe Ratio Z-Score]],Table2[Sharpe Ratio Z-Score])</f>
        <v>490</v>
      </c>
      <c r="AV671">
        <f>(Table2[[#This Row],[Rank 1Y]]+Table2[[#This Row],[Rank 6M]]+Table2[[#This Row],[Rank Sharpe]])/3</f>
        <v>611.66666666666663</v>
      </c>
    </row>
    <row r="672" spans="1:48" x14ac:dyDescent="0.3">
      <c r="A672" t="s">
        <v>1663</v>
      </c>
      <c r="B672" t="s">
        <v>1664</v>
      </c>
      <c r="C672" t="s">
        <v>3129</v>
      </c>
      <c r="D672" t="s">
        <v>417</v>
      </c>
      <c r="E672">
        <v>5203.1755854749999</v>
      </c>
      <c r="F672">
        <v>286.75</v>
      </c>
      <c r="G672">
        <v>-28.8472097322718</v>
      </c>
      <c r="H672">
        <f>(Table2[[#This Row],[1Y Return vs Nifty]]-AVERAGE(Table2[1Y Return vs Nifty]))/_xlfn.STDEV.P(Table2[1Y Return vs Nifty])</f>
        <v>-0.90868458026541343</v>
      </c>
      <c r="I672">
        <v>-4.9062576796399897</v>
      </c>
      <c r="J672">
        <f>(Table2[[#This Row],[1M Return vs Nifty]]-AVERAGE(Table2[1M Return vs Nifty]))/_xlfn.STDEV.P(Table2[1M Return vs Nifty])</f>
        <v>-0.58813400116846493</v>
      </c>
      <c r="K672">
        <v>-14.0976881133459</v>
      </c>
      <c r="L672">
        <f>(Table2[[#This Row],[6M Return vs Nifty]]-AVERAGE(Table2[6M Return vs Nifty]))/_xlfn.STDEV.P(Table2[6M Return vs Nifty])</f>
        <v>-0.87712151613697797</v>
      </c>
      <c r="M672">
        <v>0.84591065145275701</v>
      </c>
      <c r="N672">
        <f>(Table2[[#This Row],[1W Return vs Nifty]]-AVERAGE(Table2[1W Return vs Nifty]))/_xlfn.STDEV.P(Table2[1W Return vs Nifty])</f>
        <v>-0.30716302086284525</v>
      </c>
      <c r="O672">
        <v>284.70999999999998</v>
      </c>
      <c r="P672">
        <v>287.21567667476398</v>
      </c>
      <c r="Q672">
        <v>291.75288053075201</v>
      </c>
      <c r="R672">
        <v>55.277520463726503</v>
      </c>
      <c r="S672" s="1">
        <f>(Table2[[#This Row],[Close Price]]-Table2[[#This Row],[20D EMA]])/Table2[[#This Row],[20D EMA]]</f>
        <v>7.1651856274806665E-3</v>
      </c>
      <c r="T672" s="1">
        <f>(Table2[[#This Row],[Close Price]]-Table2[[#This Row],[50D EMA]])/Table2[[#This Row],[50D EMA]]</f>
        <v>-1.6213483893196556E-3</v>
      </c>
      <c r="U672" s="1">
        <f>(Table2[[#This Row],[Close Price]]-Table2[[#This Row],[200D EMA]])/Table2[[#This Row],[200D EMA]]</f>
        <v>-1.7147664563416997E-2</v>
      </c>
      <c r="V672">
        <v>1.0462356432981901</v>
      </c>
      <c r="W672">
        <v>282.8</v>
      </c>
      <c r="X672">
        <v>296.95</v>
      </c>
      <c r="Y672">
        <v>280.64999999999998</v>
      </c>
      <c r="Z672">
        <v>296.95</v>
      </c>
      <c r="AA672">
        <v>280.64999999999998</v>
      </c>
      <c r="AB672">
        <v>296.95</v>
      </c>
      <c r="AC672" s="1">
        <f>(Table2[[#This Row],[Close Price]]/Table2[[#This Row],[Day Low]])-1</f>
        <v>1.3967468175388964E-2</v>
      </c>
      <c r="AD672" s="1">
        <f>(Table2[[#This Row],[Day High]]/Table2[[#This Row],[Close Price]])-1</f>
        <v>3.557105492589363E-2</v>
      </c>
      <c r="AE672" s="1">
        <f>(Table2[[#This Row],[Close Price]]/Table2[[#This Row],[Current Week Low]])-1</f>
        <v>2.1735257438090239E-2</v>
      </c>
      <c r="AF672" s="1">
        <f>(Table2[[#This Row],[Current Week High]]/Table2[[#This Row],[Close Price]])-1</f>
        <v>3.557105492589363E-2</v>
      </c>
      <c r="AG672" s="1">
        <f>(Table2[[#This Row],[Close Price]]/Table2[[#This Row],[Current Month Low]])-1</f>
        <v>2.1735257438090239E-2</v>
      </c>
      <c r="AH672" s="1">
        <f>(Table2[[#This Row],[Current Month High]]/Table2[[#This Row],[Close Price]])-1</f>
        <v>3.557105492589363E-2</v>
      </c>
      <c r="AI672">
        <v>35.292066259808102</v>
      </c>
      <c r="AJ672">
        <v>6.4204861755427798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-0.11</v>
      </c>
      <c r="AM672" t="s">
        <v>3174</v>
      </c>
      <c r="AN672">
        <v>0.77</v>
      </c>
      <c r="AO672" t="s">
        <v>3176</v>
      </c>
      <c r="AP672">
        <v>-3.234538191101E-3</v>
      </c>
      <c r="AQ672">
        <f>(Table2[[#This Row],[Sharpe Ratio]]-AVERAGE(Table2[Sharpe Ratio]))/_xlfn.STDEV.P(Table2[Sharpe Ratio])</f>
        <v>-0.77231687237459601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643</v>
      </c>
      <c r="AT672">
        <f>_xlfn.RANK.AVG(Table2[[#This Row],[6M Return vs Nifty Z-Score]],Table2[6M Return vs Nifty Z-Score])</f>
        <v>613</v>
      </c>
      <c r="AU672">
        <f>_xlfn.RANK.AVG(Table2[[#This Row],[Sharpe Ratio Z-Score]],Table2[Sharpe Ratio Z-Score])</f>
        <v>582</v>
      </c>
      <c r="AV672">
        <f>(Table2[[#This Row],[Rank 1Y]]+Table2[[#This Row],[Rank 6M]]+Table2[[#This Row],[Rank Sharpe]])/3</f>
        <v>612.66666666666663</v>
      </c>
    </row>
    <row r="673" spans="1:48" x14ac:dyDescent="0.3">
      <c r="A673" t="s">
        <v>1254</v>
      </c>
      <c r="B673" t="s">
        <v>1255</v>
      </c>
      <c r="C673" t="s">
        <v>3129</v>
      </c>
      <c r="D673" t="s">
        <v>24</v>
      </c>
      <c r="E673">
        <v>9403.3020054320004</v>
      </c>
      <c r="F673">
        <v>82.64</v>
      </c>
      <c r="G673">
        <v>-29.157352428351501</v>
      </c>
      <c r="H673">
        <f>(Table2[[#This Row],[1Y Return vs Nifty]]-AVERAGE(Table2[1Y Return vs Nifty]))/_xlfn.STDEV.P(Table2[1Y Return vs Nifty])</f>
        <v>-0.91393632378730183</v>
      </c>
      <c r="I673">
        <v>0.720147168747305</v>
      </c>
      <c r="J673">
        <f>(Table2[[#This Row],[1M Return vs Nifty]]-AVERAGE(Table2[1M Return vs Nifty]))/_xlfn.STDEV.P(Table2[1M Return vs Nifty])</f>
        <v>-0.10222551118707912</v>
      </c>
      <c r="K673">
        <v>-27.9415373731036</v>
      </c>
      <c r="L673">
        <f>(Table2[[#This Row],[6M Return vs Nifty]]-AVERAGE(Table2[6M Return vs Nifty]))/_xlfn.STDEV.P(Table2[6M Return vs Nifty])</f>
        <v>-1.327347547564657</v>
      </c>
      <c r="M673">
        <v>5.8877319576311002</v>
      </c>
      <c r="N673">
        <f>(Table2[[#This Row],[1W Return vs Nifty]]-AVERAGE(Table2[1W Return vs Nifty]))/_xlfn.STDEV.P(Table2[1W Return vs Nifty])</f>
        <v>0.63525183829813103</v>
      </c>
      <c r="O673">
        <v>82.57</v>
      </c>
      <c r="P673">
        <v>85.583208263210096</v>
      </c>
      <c r="Q673">
        <v>91.440806565485701</v>
      </c>
      <c r="R673">
        <v>51.175379466406199</v>
      </c>
      <c r="S673" s="1">
        <f>(Table2[[#This Row],[Close Price]]-Table2[[#This Row],[20D EMA]])/Table2[[#This Row],[20D EMA]]</f>
        <v>8.4776553227573445E-4</v>
      </c>
      <c r="T673" s="1">
        <f>(Table2[[#This Row],[Close Price]]-Table2[[#This Row],[50D EMA]])/Table2[[#This Row],[50D EMA]]</f>
        <v>-3.4390020226377764E-2</v>
      </c>
      <c r="U673" s="1">
        <f>(Table2[[#This Row],[Close Price]]-Table2[[#This Row],[200D EMA]])/Table2[[#This Row],[200D EMA]]</f>
        <v>-9.6245942003835752E-2</v>
      </c>
      <c r="V673">
        <v>0.73205998948831097</v>
      </c>
      <c r="W673">
        <v>82</v>
      </c>
      <c r="X673">
        <v>86.9</v>
      </c>
      <c r="Y673">
        <v>80.8</v>
      </c>
      <c r="Z673">
        <v>86.9</v>
      </c>
      <c r="AA673">
        <v>80.8</v>
      </c>
      <c r="AB673">
        <v>86.9</v>
      </c>
      <c r="AC673" s="1">
        <f>(Table2[[#This Row],[Close Price]]/Table2[[#This Row],[Day Low]])-1</f>
        <v>7.8048780487804947E-3</v>
      </c>
      <c r="AD673" s="1">
        <f>(Table2[[#This Row],[Day High]]/Table2[[#This Row],[Close Price]])-1</f>
        <v>5.1548886737657451E-2</v>
      </c>
      <c r="AE673" s="1">
        <f>(Table2[[#This Row],[Close Price]]/Table2[[#This Row],[Current Week Low]])-1</f>
        <v>2.2772277227722793E-2</v>
      </c>
      <c r="AF673" s="1">
        <f>(Table2[[#This Row],[Current Week High]]/Table2[[#This Row],[Close Price]])-1</f>
        <v>5.1548886737657451E-2</v>
      </c>
      <c r="AG673" s="1">
        <f>(Table2[[#This Row],[Close Price]]/Table2[[#This Row],[Current Month Low]])-1</f>
        <v>2.2772277227722793E-2</v>
      </c>
      <c r="AH673" s="1">
        <f>(Table2[[#This Row],[Current Month High]]/Table2[[#This Row],[Close Price]])-1</f>
        <v>5.1548886737657451E-2</v>
      </c>
      <c r="AI673">
        <v>40.972894482091</v>
      </c>
      <c r="AJ673">
        <v>10.7774798927614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-0.2</v>
      </c>
      <c r="AM673" t="s">
        <v>3174</v>
      </c>
      <c r="AN673">
        <v>-1.95</v>
      </c>
      <c r="AO673" t="s">
        <v>3174</v>
      </c>
      <c r="AP673">
        <v>1.7629454411440999E-2</v>
      </c>
      <c r="AQ673">
        <f>(Table2[[#This Row],[Sharpe Ratio]]-AVERAGE(Table2[Sharpe Ratio]))/_xlfn.STDEV.P(Table2[Sharpe Ratio])</f>
        <v>-0.52955518989611905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649</v>
      </c>
      <c r="AT673">
        <f>_xlfn.RANK.AVG(Table2[[#This Row],[6M Return vs Nifty Z-Score]],Table2[6M Return vs Nifty Z-Score])</f>
        <v>712</v>
      </c>
      <c r="AU673">
        <f>_xlfn.RANK.AVG(Table2[[#This Row],[Sharpe Ratio Z-Score]],Table2[Sharpe Ratio Z-Score])</f>
        <v>480</v>
      </c>
      <c r="AV673">
        <f>(Table2[[#This Row],[Rank 1Y]]+Table2[[#This Row],[Rank 6M]]+Table2[[#This Row],[Rank Sharpe]])/3</f>
        <v>613.66666666666663</v>
      </c>
    </row>
    <row r="674" spans="1:48" x14ac:dyDescent="0.3">
      <c r="A674" t="s">
        <v>433</v>
      </c>
      <c r="B674" t="s">
        <v>434</v>
      </c>
      <c r="C674" t="s">
        <v>3131</v>
      </c>
      <c r="D674" t="s">
        <v>182</v>
      </c>
      <c r="E674">
        <v>52458.33471648</v>
      </c>
      <c r="F674">
        <v>16160.55</v>
      </c>
      <c r="G674">
        <v>-28.158254243745102</v>
      </c>
      <c r="H674">
        <f>(Table2[[#This Row],[1Y Return vs Nifty]]-AVERAGE(Table2[1Y Return vs Nifty]))/_xlfn.STDEV.P(Table2[1Y Return vs Nifty])</f>
        <v>-0.89701828094747083</v>
      </c>
      <c r="I674">
        <v>-8.0803822294113701</v>
      </c>
      <c r="J674">
        <f>(Table2[[#This Row],[1M Return vs Nifty]]-AVERAGE(Table2[1M Return vs Nifty]))/_xlfn.STDEV.P(Table2[1M Return vs Nifty])</f>
        <v>-0.86225826142932027</v>
      </c>
      <c r="K674">
        <v>-7.4006609401290397</v>
      </c>
      <c r="L674">
        <f>(Table2[[#This Row],[6M Return vs Nifty]]-AVERAGE(Table2[6M Return vs Nifty]))/_xlfn.STDEV.P(Table2[6M Return vs Nifty])</f>
        <v>-0.65932255647006766</v>
      </c>
      <c r="M674">
        <v>-1.34365398875065</v>
      </c>
      <c r="N674">
        <f>(Table2[[#This Row],[1W Return vs Nifty]]-AVERAGE(Table2[1W Return vs Nifty]))/_xlfn.STDEV.P(Table2[1W Return vs Nifty])</f>
        <v>-0.71643541008705725</v>
      </c>
      <c r="O674">
        <v>16646.830000000002</v>
      </c>
      <c r="P674">
        <v>16708.374764587199</v>
      </c>
      <c r="Q674">
        <v>16473.367394831399</v>
      </c>
      <c r="R674">
        <v>19.018061260046199</v>
      </c>
      <c r="S674" s="1">
        <f>(Table2[[#This Row],[Close Price]]-Table2[[#This Row],[20D EMA]])/Table2[[#This Row],[20D EMA]]</f>
        <v>-2.921156760776691E-2</v>
      </c>
      <c r="T674" s="1">
        <f>(Table2[[#This Row],[Close Price]]-Table2[[#This Row],[50D EMA]])/Table2[[#This Row],[50D EMA]]</f>
        <v>-3.2787435780306691E-2</v>
      </c>
      <c r="U674" s="1">
        <f>(Table2[[#This Row],[Close Price]]-Table2[[#This Row],[200D EMA]])/Table2[[#This Row],[200D EMA]]</f>
        <v>-1.8989280535899888E-2</v>
      </c>
      <c r="V674">
        <v>1.12939739479118</v>
      </c>
      <c r="W674">
        <v>16106</v>
      </c>
      <c r="X674">
        <v>16273.45</v>
      </c>
      <c r="Y674">
        <v>16106</v>
      </c>
      <c r="Z674">
        <v>16600</v>
      </c>
      <c r="AA674">
        <v>16106</v>
      </c>
      <c r="AB674">
        <v>16600</v>
      </c>
      <c r="AC674" s="1">
        <f>(Table2[[#This Row],[Close Price]]/Table2[[#This Row],[Day Low]])-1</f>
        <v>3.3869365453866873E-3</v>
      </c>
      <c r="AD674" s="1">
        <f>(Table2[[#This Row],[Day High]]/Table2[[#This Row],[Close Price]])-1</f>
        <v>6.9861483674751312E-3</v>
      </c>
      <c r="AE674" s="1">
        <f>(Table2[[#This Row],[Close Price]]/Table2[[#This Row],[Current Week Low]])-1</f>
        <v>3.3869365453866873E-3</v>
      </c>
      <c r="AF674" s="1">
        <f>(Table2[[#This Row],[Current Week High]]/Table2[[#This Row],[Close Price]])-1</f>
        <v>2.7192762622559208E-2</v>
      </c>
      <c r="AG674" s="1">
        <f>(Table2[[#This Row],[Close Price]]/Table2[[#This Row],[Current Month Low]])-1</f>
        <v>3.3869365453866873E-3</v>
      </c>
      <c r="AH674" s="1">
        <f>(Table2[[#This Row],[Current Month High]]/Table2[[#This Row],[Close Price]])-1</f>
        <v>2.7192762622559208E-2</v>
      </c>
      <c r="AI674">
        <v>19.1172330149654</v>
      </c>
      <c r="AJ674">
        <v>5.3120153270686803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-0.12</v>
      </c>
      <c r="AM674" t="s">
        <v>3174</v>
      </c>
      <c r="AN674">
        <v>-5.35</v>
      </c>
      <c r="AO674" t="s">
        <v>3174</v>
      </c>
      <c r="AP674">
        <v>-4.9458925772444998E-2</v>
      </c>
      <c r="AQ674">
        <f>(Table2[[#This Row],[Sharpe Ratio]]-AVERAGE(Table2[Sharpe Ratio]))/_xlfn.STDEV.P(Table2[Sharpe Ratio])</f>
        <v>-1.3101578462741503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640</v>
      </c>
      <c r="AT674">
        <f>_xlfn.RANK.AVG(Table2[[#This Row],[6M Return vs Nifty Z-Score]],Table2[6M Return vs Nifty Z-Score])</f>
        <v>539</v>
      </c>
      <c r="AU674">
        <f>_xlfn.RANK.AVG(Table2[[#This Row],[Sharpe Ratio Z-Score]],Table2[Sharpe Ratio Z-Score])</f>
        <v>665</v>
      </c>
      <c r="AV674">
        <f>(Table2[[#This Row],[Rank 1Y]]+Table2[[#This Row],[Rank 6M]]+Table2[[#This Row],[Rank Sharpe]])/3</f>
        <v>614.66666666666663</v>
      </c>
    </row>
    <row r="675" spans="1:48" x14ac:dyDescent="0.3">
      <c r="A675" t="s">
        <v>1950</v>
      </c>
      <c r="B675" t="s">
        <v>1951</v>
      </c>
      <c r="C675" t="s">
        <v>3146</v>
      </c>
      <c r="D675" t="s">
        <v>1952</v>
      </c>
      <c r="E675">
        <v>3639.334852</v>
      </c>
      <c r="F675">
        <v>20.56</v>
      </c>
      <c r="G675">
        <v>-14.681642356902</v>
      </c>
      <c r="H675">
        <f>(Table2[[#This Row],[1Y Return vs Nifty]]-AVERAGE(Table2[1Y Return vs Nifty]))/_xlfn.STDEV.P(Table2[1Y Return vs Nifty])</f>
        <v>-0.66881458610520006</v>
      </c>
      <c r="I675">
        <v>-8.0099810117061292</v>
      </c>
      <c r="J675">
        <f>(Table2[[#This Row],[1M Return vs Nifty]]-AVERAGE(Table2[1M Return vs Nifty]))/_xlfn.STDEV.P(Table2[1M Return vs Nifty])</f>
        <v>-0.85617826002348307</v>
      </c>
      <c r="K675">
        <v>-15.175504890505</v>
      </c>
      <c r="L675">
        <f>(Table2[[#This Row],[6M Return vs Nifty]]-AVERAGE(Table2[6M Return vs Nifty]))/_xlfn.STDEV.P(Table2[6M Return vs Nifty])</f>
        <v>-0.91217399042222647</v>
      </c>
      <c r="M675">
        <v>-0.94790964660536103</v>
      </c>
      <c r="N675">
        <f>(Table2[[#This Row],[1W Return vs Nifty]]-AVERAGE(Table2[1W Return vs Nifty]))/_xlfn.STDEV.P(Table2[1W Return vs Nifty])</f>
        <v>-0.64246306441713452</v>
      </c>
      <c r="O675">
        <v>21.24</v>
      </c>
      <c r="P675">
        <v>21.744102529077502</v>
      </c>
      <c r="Q675">
        <v>21.319251843562299</v>
      </c>
      <c r="R675">
        <v>34.917437236505997</v>
      </c>
      <c r="S675" s="1">
        <f>(Table2[[#This Row],[Close Price]]-Table2[[#This Row],[20D EMA]])/Table2[[#This Row],[20D EMA]]</f>
        <v>-3.2015065913370985E-2</v>
      </c>
      <c r="T675" s="1">
        <f>(Table2[[#This Row],[Close Price]]-Table2[[#This Row],[50D EMA]])/Table2[[#This Row],[50D EMA]]</f>
        <v>-5.4456261300922897E-2</v>
      </c>
      <c r="U675" s="1">
        <f>(Table2[[#This Row],[Close Price]]-Table2[[#This Row],[200D EMA]])/Table2[[#This Row],[200D EMA]]</f>
        <v>-3.5613437522741612E-2</v>
      </c>
      <c r="V675">
        <v>0.61033311944868196</v>
      </c>
      <c r="W675">
        <v>20.51</v>
      </c>
      <c r="X675">
        <v>21.15</v>
      </c>
      <c r="Y675">
        <v>20.28</v>
      </c>
      <c r="Z675">
        <v>21.2</v>
      </c>
      <c r="AA675">
        <v>20.28</v>
      </c>
      <c r="AB675">
        <v>21.2</v>
      </c>
      <c r="AC675" s="1">
        <f>(Table2[[#This Row],[Close Price]]/Table2[[#This Row],[Day Low]])-1</f>
        <v>2.4378352023401995E-3</v>
      </c>
      <c r="AD675" s="1">
        <f>(Table2[[#This Row],[Day High]]/Table2[[#This Row],[Close Price]])-1</f>
        <v>2.8696498054474606E-2</v>
      </c>
      <c r="AE675" s="1">
        <f>(Table2[[#This Row],[Close Price]]/Table2[[#This Row],[Current Week Low]])-1</f>
        <v>1.3806706114398271E-2</v>
      </c>
      <c r="AF675" s="1">
        <f>(Table2[[#This Row],[Current Week High]]/Table2[[#This Row],[Close Price]])-1</f>
        <v>3.1128404669260812E-2</v>
      </c>
      <c r="AG675" s="1">
        <f>(Table2[[#This Row],[Close Price]]/Table2[[#This Row],[Current Month Low]])-1</f>
        <v>1.3806706114398271E-2</v>
      </c>
      <c r="AH675" s="1">
        <f>(Table2[[#This Row],[Current Month High]]/Table2[[#This Row],[Close Price]])-1</f>
        <v>3.1128404669260812E-2</v>
      </c>
      <c r="AI675">
        <v>35.943579766536899</v>
      </c>
      <c r="AJ675">
        <v>23.483483483483401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-0.15</v>
      </c>
      <c r="AM675" t="s">
        <v>3174</v>
      </c>
      <c r="AN675">
        <v>-4.1900000000000004</v>
      </c>
      <c r="AO675" t="s">
        <v>3174</v>
      </c>
      <c r="AP675">
        <v>-5.0802105121147002E-2</v>
      </c>
      <c r="AQ675">
        <f>(Table2[[#This Row],[Sharpe Ratio]]-AVERAGE(Table2[Sharpe Ratio]))/_xlfn.STDEV.P(Table2[Sharpe Ratio])</f>
        <v>-1.3257863256727442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557</v>
      </c>
      <c r="AT675">
        <f>_xlfn.RANK.AVG(Table2[[#This Row],[6M Return vs Nifty Z-Score]],Table2[6M Return vs Nifty Z-Score])</f>
        <v>620</v>
      </c>
      <c r="AU675">
        <f>_xlfn.RANK.AVG(Table2[[#This Row],[Sharpe Ratio Z-Score]],Table2[Sharpe Ratio Z-Score])</f>
        <v>668</v>
      </c>
      <c r="AV675">
        <f>(Table2[[#This Row],[Rank 1Y]]+Table2[[#This Row],[Rank 6M]]+Table2[[#This Row],[Rank Sharpe]])/3</f>
        <v>615</v>
      </c>
    </row>
    <row r="676" spans="1:48" x14ac:dyDescent="0.3">
      <c r="A676" t="s">
        <v>1053</v>
      </c>
      <c r="B676" t="s">
        <v>1054</v>
      </c>
      <c r="C676" t="s">
        <v>3129</v>
      </c>
      <c r="D676" t="s">
        <v>24</v>
      </c>
      <c r="E676">
        <v>12884.292236088</v>
      </c>
      <c r="F676">
        <v>212.22</v>
      </c>
      <c r="G676">
        <v>-35.838729451173002</v>
      </c>
      <c r="H676">
        <f>(Table2[[#This Row],[1Y Return vs Nifty]]-AVERAGE(Table2[1Y Return vs Nifty]))/_xlfn.STDEV.P(Table2[1Y Return vs Nifty])</f>
        <v>-1.0270741759451325</v>
      </c>
      <c r="I676">
        <v>-4.84015159766198</v>
      </c>
      <c r="J676">
        <f>(Table2[[#This Row],[1M Return vs Nifty]]-AVERAGE(Table2[1M Return vs Nifty]))/_xlfn.STDEV.P(Table2[1M Return vs Nifty])</f>
        <v>-0.58242493697239539</v>
      </c>
      <c r="K676">
        <v>-26.6835338150882</v>
      </c>
      <c r="L676">
        <f>(Table2[[#This Row],[6M Return vs Nifty]]-AVERAGE(Table2[6M Return vs Nifty]))/_xlfn.STDEV.P(Table2[6M Return vs Nifty])</f>
        <v>-1.2864350860938734</v>
      </c>
      <c r="M676">
        <v>-4.1489566216092202</v>
      </c>
      <c r="N676">
        <f>(Table2[[#This Row],[1W Return vs Nifty]]-AVERAGE(Table2[1W Return vs Nifty]))/_xlfn.STDEV.P(Table2[1W Return vs Nifty])</f>
        <v>-1.2408012543127567</v>
      </c>
      <c r="O676">
        <v>222.74</v>
      </c>
      <c r="P676">
        <v>230.46749714464499</v>
      </c>
      <c r="Q676">
        <v>238.81509835151499</v>
      </c>
      <c r="R676">
        <v>28.382717401269201</v>
      </c>
      <c r="S676" s="1">
        <f>(Table2[[#This Row],[Close Price]]-Table2[[#This Row],[20D EMA]])/Table2[[#This Row],[20D EMA]]</f>
        <v>-4.7229954206698434E-2</v>
      </c>
      <c r="T676" s="1">
        <f>(Table2[[#This Row],[Close Price]]-Table2[[#This Row],[50D EMA]])/Table2[[#This Row],[50D EMA]]</f>
        <v>-7.917601124115381E-2</v>
      </c>
      <c r="U676" s="1">
        <f>(Table2[[#This Row],[Close Price]]-Table2[[#This Row],[200D EMA]])/Table2[[#This Row],[200D EMA]]</f>
        <v>-0.11136271757981284</v>
      </c>
      <c r="V676">
        <v>0.89667971016941805</v>
      </c>
      <c r="W676">
        <v>211.05</v>
      </c>
      <c r="X676">
        <v>217.5</v>
      </c>
      <c r="Y676">
        <v>211.05</v>
      </c>
      <c r="Z676">
        <v>229</v>
      </c>
      <c r="AA676">
        <v>211.05</v>
      </c>
      <c r="AB676">
        <v>229</v>
      </c>
      <c r="AC676" s="1">
        <f>(Table2[[#This Row],[Close Price]]/Table2[[#This Row],[Day Low]])-1</f>
        <v>5.5437100213218127E-3</v>
      </c>
      <c r="AD676" s="1">
        <f>(Table2[[#This Row],[Day High]]/Table2[[#This Row],[Close Price]])-1</f>
        <v>2.4879841673734804E-2</v>
      </c>
      <c r="AE676" s="1">
        <f>(Table2[[#This Row],[Close Price]]/Table2[[#This Row],[Current Week Low]])-1</f>
        <v>5.5437100213218127E-3</v>
      </c>
      <c r="AF676" s="1">
        <f>(Table2[[#This Row],[Current Week High]]/Table2[[#This Row],[Close Price]])-1</f>
        <v>7.9068890773725364E-2</v>
      </c>
      <c r="AG676" s="1">
        <f>(Table2[[#This Row],[Close Price]]/Table2[[#This Row],[Current Month Low]])-1</f>
        <v>5.5437100213218127E-3</v>
      </c>
      <c r="AH676" s="1">
        <f>(Table2[[#This Row],[Current Month High]]/Table2[[#This Row],[Close Price]])-1</f>
        <v>7.9068890773725364E-2</v>
      </c>
      <c r="AI676">
        <v>41.692583168410103</v>
      </c>
      <c r="AJ676">
        <v>3.3958587088915801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-0.19</v>
      </c>
      <c r="AM676" t="s">
        <v>3174</v>
      </c>
      <c r="AN676">
        <v>-6.96</v>
      </c>
      <c r="AO676" t="s">
        <v>3174</v>
      </c>
      <c r="AP676">
        <v>2.1454528325438999E-2</v>
      </c>
      <c r="AQ676">
        <f>(Table2[[#This Row],[Sharpe Ratio]]-AVERAGE(Table2[Sharpe Ratio]))/_xlfn.STDEV.P(Table2[Sharpe Ratio])</f>
        <v>-0.48504878133587287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676</v>
      </c>
      <c r="AT676">
        <f>_xlfn.RANK.AVG(Table2[[#This Row],[6M Return vs Nifty Z-Score]],Table2[6M Return vs Nifty Z-Score])</f>
        <v>702</v>
      </c>
      <c r="AU676">
        <f>_xlfn.RANK.AVG(Table2[[#This Row],[Sharpe Ratio Z-Score]],Table2[Sharpe Ratio Z-Score])</f>
        <v>469</v>
      </c>
      <c r="AV676">
        <f>(Table2[[#This Row],[Rank 1Y]]+Table2[[#This Row],[Rank 6M]]+Table2[[#This Row],[Rank Sharpe]])/3</f>
        <v>615.66666666666663</v>
      </c>
    </row>
    <row r="677" spans="1:48" x14ac:dyDescent="0.3">
      <c r="A677" t="s">
        <v>1838</v>
      </c>
      <c r="B677" t="s">
        <v>1839</v>
      </c>
      <c r="C677" t="s">
        <v>3131</v>
      </c>
      <c r="D677" t="s">
        <v>252</v>
      </c>
      <c r="E677">
        <v>4088.7400269049999</v>
      </c>
      <c r="F677">
        <v>484.45</v>
      </c>
      <c r="G677">
        <v>-27.085173270610898</v>
      </c>
      <c r="H677">
        <f>(Table2[[#This Row],[1Y Return vs Nifty]]-AVERAGE(Table2[1Y Return vs Nifty]))/_xlfn.STDEV.P(Table2[1Y Return vs Nifty])</f>
        <v>-0.87884746435125838</v>
      </c>
      <c r="I677">
        <v>-3.0977927513766099</v>
      </c>
      <c r="J677">
        <f>(Table2[[#This Row],[1M Return vs Nifty]]-AVERAGE(Table2[1M Return vs Nifty]))/_xlfn.STDEV.P(Table2[1M Return vs Nifty])</f>
        <v>-0.43195105910224818</v>
      </c>
      <c r="K677">
        <v>-22.032825985788701</v>
      </c>
      <c r="L677">
        <f>(Table2[[#This Row],[6M Return vs Nifty]]-AVERAGE(Table2[6M Return vs Nifty]))/_xlfn.STDEV.P(Table2[6M Return vs Nifty])</f>
        <v>-1.1351859869432663</v>
      </c>
      <c r="M677">
        <v>2.0575084557248799</v>
      </c>
      <c r="N677">
        <f>(Table2[[#This Row],[1W Return vs Nifty]]-AVERAGE(Table2[1W Return vs Nifty]))/_xlfn.STDEV.P(Table2[1W Return vs Nifty])</f>
        <v>-8.0691731078408935E-2</v>
      </c>
      <c r="O677">
        <v>486.51</v>
      </c>
      <c r="P677">
        <v>491.74396791011497</v>
      </c>
      <c r="Q677">
        <v>503.53900820236998</v>
      </c>
      <c r="R677">
        <v>46.153866298173199</v>
      </c>
      <c r="S677" s="1">
        <f>(Table2[[#This Row],[Close Price]]-Table2[[#This Row],[20D EMA]])/Table2[[#This Row],[20D EMA]]</f>
        <v>-4.2342397895212894E-3</v>
      </c>
      <c r="T677" s="1">
        <f>(Table2[[#This Row],[Close Price]]-Table2[[#This Row],[50D EMA]])/Table2[[#This Row],[50D EMA]]</f>
        <v>-1.4832856905421641E-2</v>
      </c>
      <c r="U677" s="1">
        <f>(Table2[[#This Row],[Close Price]]-Table2[[#This Row],[200D EMA]])/Table2[[#This Row],[200D EMA]]</f>
        <v>-3.7909690990014053E-2</v>
      </c>
      <c r="V677">
        <v>1.3722860538511901</v>
      </c>
      <c r="W677">
        <v>483.55</v>
      </c>
      <c r="X677">
        <v>494.7</v>
      </c>
      <c r="Y677">
        <v>479.1</v>
      </c>
      <c r="Z677">
        <v>506.5</v>
      </c>
      <c r="AA677">
        <v>479.1</v>
      </c>
      <c r="AB677">
        <v>506.5</v>
      </c>
      <c r="AC677" s="1">
        <f>(Table2[[#This Row],[Close Price]]/Table2[[#This Row],[Day Low]])-1</f>
        <v>1.8612346189639251E-3</v>
      </c>
      <c r="AD677" s="1">
        <f>(Table2[[#This Row],[Day High]]/Table2[[#This Row],[Close Price]])-1</f>
        <v>2.1158014242955936E-2</v>
      </c>
      <c r="AE677" s="1">
        <f>(Table2[[#This Row],[Close Price]]/Table2[[#This Row],[Current Week Low]])-1</f>
        <v>1.1166771029012645E-2</v>
      </c>
      <c r="AF677" s="1">
        <f>(Table2[[#This Row],[Current Week High]]/Table2[[#This Row],[Close Price]])-1</f>
        <v>4.5515533078749115E-2</v>
      </c>
      <c r="AG677" s="1">
        <f>(Table2[[#This Row],[Close Price]]/Table2[[#This Row],[Current Month Low]])-1</f>
        <v>1.1166771029012645E-2</v>
      </c>
      <c r="AH677" s="1">
        <f>(Table2[[#This Row],[Current Month High]]/Table2[[#This Row],[Close Price]])-1</f>
        <v>4.5515533078749115E-2</v>
      </c>
      <c r="AI677">
        <v>44.287336154401899</v>
      </c>
      <c r="AJ677">
        <v>8.3780760626398205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-0.12</v>
      </c>
      <c r="AM677" t="s">
        <v>3174</v>
      </c>
      <c r="AN677">
        <v>-0.05</v>
      </c>
      <c r="AO677" t="s">
        <v>3174</v>
      </c>
      <c r="AQ677">
        <f>(Table2[[#This Row],[Sharpe Ratio]]-AVERAGE(Table2[Sharpe Ratio]))/_xlfn.STDEV.P(Table2[Sharpe Ratio])</f>
        <v>-0.73468160532523463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629</v>
      </c>
      <c r="AT677">
        <f>_xlfn.RANK.AVG(Table2[[#This Row],[6M Return vs Nifty Z-Score]],Table2[6M Return vs Nifty Z-Score])</f>
        <v>677</v>
      </c>
      <c r="AU677">
        <f>_xlfn.RANK.AVG(Table2[[#This Row],[Sharpe Ratio Z-Score]],Table2[Sharpe Ratio Z-Score])</f>
        <v>544</v>
      </c>
      <c r="AV677">
        <f>(Table2[[#This Row],[Rank 1Y]]+Table2[[#This Row],[Rank 6M]]+Table2[[#This Row],[Rank Sharpe]])/3</f>
        <v>616.66666666666663</v>
      </c>
    </row>
    <row r="678" spans="1:48" x14ac:dyDescent="0.3">
      <c r="A678" t="s">
        <v>441</v>
      </c>
      <c r="B678" t="s">
        <v>442</v>
      </c>
      <c r="C678" t="s">
        <v>3140</v>
      </c>
      <c r="D678" t="s">
        <v>443</v>
      </c>
      <c r="E678">
        <v>51025.700359549999</v>
      </c>
      <c r="F678">
        <v>1899.5</v>
      </c>
      <c r="G678">
        <v>-26.662024632108501</v>
      </c>
      <c r="H678">
        <f>(Table2[[#This Row],[1Y Return vs Nifty]]-AVERAGE(Table2[1Y Return vs Nifty]))/_xlfn.STDEV.P(Table2[1Y Return vs Nifty])</f>
        <v>-0.87168215577188191</v>
      </c>
      <c r="I678">
        <v>-12.183251634164399</v>
      </c>
      <c r="J678">
        <f>(Table2[[#This Row],[1M Return vs Nifty]]-AVERAGE(Table2[1M Return vs Nifty]))/_xlfn.STDEV.P(Table2[1M Return vs Nifty])</f>
        <v>-1.2165909358058906</v>
      </c>
      <c r="K678">
        <v>-19.826640096467202</v>
      </c>
      <c r="L678">
        <f>(Table2[[#This Row],[6M Return vs Nifty]]-AVERAGE(Table2[6M Return vs Nifty]))/_xlfn.STDEV.P(Table2[6M Return vs Nifty])</f>
        <v>-1.0634369886044657</v>
      </c>
      <c r="M678">
        <v>1.16498103278903</v>
      </c>
      <c r="N678">
        <f>(Table2[[#This Row],[1W Return vs Nifty]]-AVERAGE(Table2[1W Return vs Nifty]))/_xlfn.STDEV.P(Table2[1W Return vs Nifty])</f>
        <v>-0.24752253576255356</v>
      </c>
      <c r="O678">
        <v>1962.32</v>
      </c>
      <c r="P678">
        <v>2053.1761051052699</v>
      </c>
      <c r="Q678">
        <v>2036.0595092830299</v>
      </c>
      <c r="R678">
        <v>32.801996776901497</v>
      </c>
      <c r="S678" s="1">
        <f>(Table2[[#This Row],[Close Price]]-Table2[[#This Row],[20D EMA]])/Table2[[#This Row],[20D EMA]]</f>
        <v>-3.2013127318683977E-2</v>
      </c>
      <c r="T678" s="1">
        <f>(Table2[[#This Row],[Close Price]]-Table2[[#This Row],[50D EMA]])/Table2[[#This Row],[50D EMA]]</f>
        <v>-7.4847990254294672E-2</v>
      </c>
      <c r="U678" s="1">
        <f>(Table2[[#This Row],[Close Price]]-Table2[[#This Row],[200D EMA]])/Table2[[#This Row],[200D EMA]]</f>
        <v>-6.7070490160239693E-2</v>
      </c>
      <c r="V678">
        <v>0.82308942062357804</v>
      </c>
      <c r="W678">
        <v>1896</v>
      </c>
      <c r="X678">
        <v>1939.9</v>
      </c>
      <c r="Y678">
        <v>1896</v>
      </c>
      <c r="Z678">
        <v>1947</v>
      </c>
      <c r="AA678">
        <v>1896</v>
      </c>
      <c r="AB678">
        <v>1947</v>
      </c>
      <c r="AC678" s="1">
        <f>(Table2[[#This Row],[Close Price]]/Table2[[#This Row],[Day Low]])-1</f>
        <v>1.8459915611814814E-3</v>
      </c>
      <c r="AD678" s="1">
        <f>(Table2[[#This Row],[Day High]]/Table2[[#This Row],[Close Price]])-1</f>
        <v>2.1268754935509282E-2</v>
      </c>
      <c r="AE678" s="1">
        <f>(Table2[[#This Row],[Close Price]]/Table2[[#This Row],[Current Week Low]])-1</f>
        <v>1.8459915611814814E-3</v>
      </c>
      <c r="AF678" s="1">
        <f>(Table2[[#This Row],[Current Week High]]/Table2[[#This Row],[Close Price]])-1</f>
        <v>2.5006580679125978E-2</v>
      </c>
      <c r="AG678" s="1">
        <f>(Table2[[#This Row],[Close Price]]/Table2[[#This Row],[Current Month Low]])-1</f>
        <v>1.8459915611814814E-3</v>
      </c>
      <c r="AH678" s="1">
        <f>(Table2[[#This Row],[Current Month High]]/Table2[[#This Row],[Close Price]])-1</f>
        <v>2.5006580679125978E-2</v>
      </c>
      <c r="AI678">
        <v>29.1918926033166</v>
      </c>
      <c r="AJ678">
        <v>9.1666666666666501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-0.21</v>
      </c>
      <c r="AM678" t="s">
        <v>3174</v>
      </c>
      <c r="AN678">
        <v>0.49</v>
      </c>
      <c r="AO678" t="s">
        <v>3176</v>
      </c>
      <c r="AP678">
        <v>-9.2837721903799996E-4</v>
      </c>
      <c r="AQ678">
        <f>(Table2[[#This Row],[Sharpe Ratio]]-AVERAGE(Table2[Sharpe Ratio]))/_xlfn.STDEV.P(Table2[Sharpe Ratio])</f>
        <v>-0.74548368045829883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621</v>
      </c>
      <c r="AT678">
        <f>_xlfn.RANK.AVG(Table2[[#This Row],[6M Return vs Nifty Z-Score]],Table2[6M Return vs Nifty Z-Score])</f>
        <v>658</v>
      </c>
      <c r="AU678">
        <f>_xlfn.RANK.AVG(Table2[[#This Row],[Sharpe Ratio Z-Score]],Table2[Sharpe Ratio Z-Score])</f>
        <v>573</v>
      </c>
      <c r="AV678">
        <f>(Table2[[#This Row],[Rank 1Y]]+Table2[[#This Row],[Rank 6M]]+Table2[[#This Row],[Rank Sharpe]])/3</f>
        <v>617.33333333333337</v>
      </c>
    </row>
    <row r="679" spans="1:48" x14ac:dyDescent="0.3">
      <c r="A679" t="s">
        <v>1204</v>
      </c>
      <c r="B679" t="s">
        <v>1205</v>
      </c>
      <c r="C679" t="s">
        <v>3130</v>
      </c>
      <c r="D679" t="s">
        <v>21</v>
      </c>
      <c r="E679">
        <v>10061.753794085</v>
      </c>
      <c r="F679">
        <v>1598.05</v>
      </c>
      <c r="G679">
        <v>-23.465352811623902</v>
      </c>
      <c r="H679">
        <f>(Table2[[#This Row],[1Y Return vs Nifty]]-AVERAGE(Table2[1Y Return vs Nifty]))/_xlfn.STDEV.P(Table2[1Y Return vs Nifty])</f>
        <v>-0.81755190947867673</v>
      </c>
      <c r="I679">
        <v>-0.27402601553933498</v>
      </c>
      <c r="J679">
        <f>(Table2[[#This Row],[1M Return vs Nifty]]-AVERAGE(Table2[1M Return vs Nifty]))/_xlfn.STDEV.P(Table2[1M Return vs Nifty])</f>
        <v>-0.18808445731236059</v>
      </c>
      <c r="K679">
        <v>-10.1542003738892</v>
      </c>
      <c r="L679">
        <f>(Table2[[#This Row],[6M Return vs Nifty]]-AVERAGE(Table2[6M Return vs Nifty]))/_xlfn.STDEV.P(Table2[6M Return vs Nifty])</f>
        <v>-0.74887244309337464</v>
      </c>
      <c r="M679">
        <v>3.8029734543911502</v>
      </c>
      <c r="N679">
        <f>(Table2[[#This Row],[1W Return vs Nifty]]-AVERAGE(Table2[1W Return vs Nifty]))/_xlfn.STDEV.P(Table2[1W Return vs Nifty])</f>
        <v>0.24556976273390277</v>
      </c>
      <c r="O679">
        <v>1588.06</v>
      </c>
      <c r="P679">
        <v>1604.9029894438099</v>
      </c>
      <c r="Q679">
        <v>1580.2229351763899</v>
      </c>
      <c r="R679">
        <v>58.178789479667401</v>
      </c>
      <c r="S679" s="1">
        <f>(Table2[[#This Row],[Close Price]]-Table2[[#This Row],[20D EMA]])/Table2[[#This Row],[20D EMA]]</f>
        <v>6.2906943062604748E-3</v>
      </c>
      <c r="T679" s="1">
        <f>(Table2[[#This Row],[Close Price]]-Table2[[#This Row],[50D EMA]])/Table2[[#This Row],[50D EMA]]</f>
        <v>-4.2700334468097198E-3</v>
      </c>
      <c r="U679" s="1">
        <f>(Table2[[#This Row],[Close Price]]-Table2[[#This Row],[200D EMA]])/Table2[[#This Row],[200D EMA]]</f>
        <v>1.128136064018089E-2</v>
      </c>
      <c r="V679">
        <v>0.26382300599449798</v>
      </c>
      <c r="W679">
        <v>1590</v>
      </c>
      <c r="X679">
        <v>1662</v>
      </c>
      <c r="Y679">
        <v>1555.6</v>
      </c>
      <c r="Z679">
        <v>1662</v>
      </c>
      <c r="AA679">
        <v>1555.6</v>
      </c>
      <c r="AB679">
        <v>1662</v>
      </c>
      <c r="AC679" s="1">
        <f>(Table2[[#This Row],[Close Price]]/Table2[[#This Row],[Day Low]])-1</f>
        <v>5.0628930817608886E-3</v>
      </c>
      <c r="AD679" s="1">
        <f>(Table2[[#This Row],[Day High]]/Table2[[#This Row],[Close Price]])-1</f>
        <v>4.0017521354150487E-2</v>
      </c>
      <c r="AE679" s="1">
        <f>(Table2[[#This Row],[Close Price]]/Table2[[#This Row],[Current Week Low]])-1</f>
        <v>2.7288506042684624E-2</v>
      </c>
      <c r="AF679" s="1">
        <f>(Table2[[#This Row],[Current Week High]]/Table2[[#This Row],[Close Price]])-1</f>
        <v>4.0017521354150487E-2</v>
      </c>
      <c r="AG679" s="1">
        <f>(Table2[[#This Row],[Close Price]]/Table2[[#This Row],[Current Month Low]])-1</f>
        <v>2.7288506042684624E-2</v>
      </c>
      <c r="AH679" s="1">
        <f>(Table2[[#This Row],[Current Month High]]/Table2[[#This Row],[Close Price]])-1</f>
        <v>4.0017521354150487E-2</v>
      </c>
      <c r="AI679">
        <v>21.551265604956001</v>
      </c>
      <c r="AJ679">
        <v>15.295263518632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-0.15</v>
      </c>
      <c r="AM679" t="s">
        <v>3174</v>
      </c>
      <c r="AN679">
        <v>2.2400000000000002</v>
      </c>
      <c r="AO679" t="s">
        <v>3176</v>
      </c>
      <c r="AP679">
        <v>-6.6394604167768004E-2</v>
      </c>
      <c r="AQ679">
        <f>(Table2[[#This Row],[Sharpe Ratio]]-AVERAGE(Table2[Sharpe Ratio]))/_xlfn.STDEV.P(Table2[Sharpe Ratio])</f>
        <v>-1.5072118742103993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603</v>
      </c>
      <c r="AT679">
        <f>_xlfn.RANK.AVG(Table2[[#This Row],[6M Return vs Nifty Z-Score]],Table2[6M Return vs Nifty Z-Score])</f>
        <v>568</v>
      </c>
      <c r="AU679">
        <f>_xlfn.RANK.AVG(Table2[[#This Row],[Sharpe Ratio Z-Score]],Table2[Sharpe Ratio Z-Score])</f>
        <v>683</v>
      </c>
      <c r="AV679">
        <f>(Table2[[#This Row],[Rank 1Y]]+Table2[[#This Row],[Rank 6M]]+Table2[[#This Row],[Rank Sharpe]])/3</f>
        <v>618</v>
      </c>
    </row>
    <row r="680" spans="1:48" x14ac:dyDescent="0.3">
      <c r="A680" t="s">
        <v>770</v>
      </c>
      <c r="B680" t="s">
        <v>771</v>
      </c>
      <c r="C680" t="s">
        <v>3143</v>
      </c>
      <c r="D680" t="s">
        <v>505</v>
      </c>
      <c r="E680">
        <v>21917.790697979999</v>
      </c>
      <c r="F680">
        <v>604.6</v>
      </c>
      <c r="G680">
        <v>-9.5319845804599499</v>
      </c>
      <c r="H680">
        <f>(Table2[[#This Row],[1Y Return vs Nifty]]-AVERAGE(Table2[1Y Return vs Nifty]))/_xlfn.STDEV.P(Table2[1Y Return vs Nifty])</f>
        <v>-0.58161381623628372</v>
      </c>
      <c r="I680">
        <v>-17.330332636972599</v>
      </c>
      <c r="J680">
        <f>(Table2[[#This Row],[1M Return vs Nifty]]-AVERAGE(Table2[1M Return vs Nifty]))/_xlfn.STDEV.P(Table2[1M Return vs Nifty])</f>
        <v>-1.6611039819304114</v>
      </c>
      <c r="K680">
        <v>-18.0714004287229</v>
      </c>
      <c r="L680">
        <f>(Table2[[#This Row],[6M Return vs Nifty]]-AVERAGE(Table2[6M Return vs Nifty]))/_xlfn.STDEV.P(Table2[6M Return vs Nifty])</f>
        <v>-1.0063535449043002</v>
      </c>
      <c r="M680">
        <v>-0.713366134180768</v>
      </c>
      <c r="N680">
        <f>(Table2[[#This Row],[1W Return vs Nifty]]-AVERAGE(Table2[1W Return vs Nifty]))/_xlfn.STDEV.P(Table2[1W Return vs Nifty])</f>
        <v>-0.59862230176299591</v>
      </c>
      <c r="O680">
        <v>637.66999999999996</v>
      </c>
      <c r="P680">
        <v>661.73713548099101</v>
      </c>
      <c r="Q680">
        <v>648.07198972126901</v>
      </c>
      <c r="R680">
        <v>29.780048792554901</v>
      </c>
      <c r="S680" s="1">
        <f>(Table2[[#This Row],[Close Price]]-Table2[[#This Row],[20D EMA]])/Table2[[#This Row],[20D EMA]]</f>
        <v>-5.1860680289177688E-2</v>
      </c>
      <c r="T680" s="1">
        <f>(Table2[[#This Row],[Close Price]]-Table2[[#This Row],[50D EMA]])/Table2[[#This Row],[50D EMA]]</f>
        <v>-8.63441575474833E-2</v>
      </c>
      <c r="U680" s="1">
        <f>(Table2[[#This Row],[Close Price]]-Table2[[#This Row],[200D EMA]])/Table2[[#This Row],[200D EMA]]</f>
        <v>-6.707895173800979E-2</v>
      </c>
      <c r="V680">
        <v>0.97421569592461399</v>
      </c>
      <c r="W680">
        <v>602.95000000000005</v>
      </c>
      <c r="X680">
        <v>617.9</v>
      </c>
      <c r="Y680">
        <v>594.45000000000005</v>
      </c>
      <c r="Z680">
        <v>636</v>
      </c>
      <c r="AA680">
        <v>594.45000000000005</v>
      </c>
      <c r="AB680">
        <v>636</v>
      </c>
      <c r="AC680" s="1">
        <f>(Table2[[#This Row],[Close Price]]/Table2[[#This Row],[Day Low]])-1</f>
        <v>2.7365453188490374E-3</v>
      </c>
      <c r="AD680" s="1">
        <f>(Table2[[#This Row],[Day High]]/Table2[[#This Row],[Close Price]])-1</f>
        <v>2.1998015216672107E-2</v>
      </c>
      <c r="AE680" s="1">
        <f>(Table2[[#This Row],[Close Price]]/Table2[[#This Row],[Current Week Low]])-1</f>
        <v>1.7074606779375889E-2</v>
      </c>
      <c r="AF680" s="1">
        <f>(Table2[[#This Row],[Current Week High]]/Table2[[#This Row],[Close Price]])-1</f>
        <v>5.1935163744624591E-2</v>
      </c>
      <c r="AG680" s="1">
        <f>(Table2[[#This Row],[Close Price]]/Table2[[#This Row],[Current Month Low]])-1</f>
        <v>1.7074606779375889E-2</v>
      </c>
      <c r="AH680" s="1">
        <f>(Table2[[#This Row],[Current Month High]]/Table2[[#This Row],[Close Price]])-1</f>
        <v>5.1935163744624591E-2</v>
      </c>
      <c r="AI680">
        <v>27.2328812437975</v>
      </c>
      <c r="AJ680">
        <v>38.036529680365298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-0.14000000000000001</v>
      </c>
      <c r="AM680" t="s">
        <v>3174</v>
      </c>
      <c r="AN680">
        <v>-2.77</v>
      </c>
      <c r="AO680" t="s">
        <v>3174</v>
      </c>
      <c r="AP680">
        <v>-7.4776421574279994E-2</v>
      </c>
      <c r="AQ680">
        <f>(Table2[[#This Row],[Sharpe Ratio]]-AVERAGE(Table2[Sharpe Ratio]))/_xlfn.STDEV.P(Table2[Sharpe Ratio])</f>
        <v>-1.6047379870016936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517</v>
      </c>
      <c r="AT680">
        <f>_xlfn.RANK.AVG(Table2[[#This Row],[6M Return vs Nifty Z-Score]],Table2[6M Return vs Nifty Z-Score])</f>
        <v>648</v>
      </c>
      <c r="AU680">
        <f>_xlfn.RANK.AVG(Table2[[#This Row],[Sharpe Ratio Z-Score]],Table2[Sharpe Ratio Z-Score])</f>
        <v>697</v>
      </c>
      <c r="AV680">
        <f>(Table2[[#This Row],[Rank 1Y]]+Table2[[#This Row],[Rank 6M]]+Table2[[#This Row],[Rank Sharpe]])/3</f>
        <v>620.66666666666663</v>
      </c>
    </row>
    <row r="681" spans="1:48" x14ac:dyDescent="0.3">
      <c r="A681" t="s">
        <v>1509</v>
      </c>
      <c r="B681" t="s">
        <v>1510</v>
      </c>
      <c r="C681" t="s">
        <v>3131</v>
      </c>
      <c r="D681" t="s">
        <v>360</v>
      </c>
      <c r="E681">
        <v>6901.0302437999999</v>
      </c>
      <c r="F681">
        <v>301.5</v>
      </c>
      <c r="G681">
        <v>-57.462661554411198</v>
      </c>
      <c r="H681">
        <f>(Table2[[#This Row],[1Y Return vs Nifty]]-AVERAGE(Table2[1Y Return vs Nifty]))/_xlfn.STDEV.P(Table2[1Y Return vs Nifty])</f>
        <v>-1.3932389987070721</v>
      </c>
      <c r="I681">
        <v>4.1813056861165796</v>
      </c>
      <c r="J681">
        <f>(Table2[[#This Row],[1M Return vs Nifty]]-AVERAGE(Table2[1M Return vs Nifty]))/_xlfn.STDEV.P(Table2[1M Return vs Nifty])</f>
        <v>0.19668762323537098</v>
      </c>
      <c r="K681">
        <v>-9.8296576738555306</v>
      </c>
      <c r="L681">
        <f>(Table2[[#This Row],[6M Return vs Nifty]]-AVERAGE(Table2[6M Return vs Nifty]))/_xlfn.STDEV.P(Table2[6M Return vs Nifty])</f>
        <v>-0.73831775059973948</v>
      </c>
      <c r="M681">
        <v>2.5772798299547799</v>
      </c>
      <c r="N681">
        <f>(Table2[[#This Row],[1W Return vs Nifty]]-AVERAGE(Table2[1W Return vs Nifty]))/_xlfn.STDEV.P(Table2[1W Return vs Nifty])</f>
        <v>1.6463688896614526E-2</v>
      </c>
      <c r="O681">
        <v>300.58999999999997</v>
      </c>
      <c r="P681">
        <v>299.31057663876902</v>
      </c>
      <c r="Q681">
        <v>315.66640344701602</v>
      </c>
      <c r="R681">
        <v>49.490200901019698</v>
      </c>
      <c r="S681" s="1">
        <f>(Table2[[#This Row],[Close Price]]-Table2[[#This Row],[20D EMA]])/Table2[[#This Row],[20D EMA]]</f>
        <v>3.0273794870089659E-3</v>
      </c>
      <c r="T681" s="1">
        <f>(Table2[[#This Row],[Close Price]]-Table2[[#This Row],[50D EMA]])/Table2[[#This Row],[50D EMA]]</f>
        <v>7.3148880531319922E-3</v>
      </c>
      <c r="U681" s="1">
        <f>(Table2[[#This Row],[Close Price]]-Table2[[#This Row],[200D EMA]])/Table2[[#This Row],[200D EMA]]</f>
        <v>-4.4877767454254362E-2</v>
      </c>
      <c r="V681">
        <v>0.63017774904272905</v>
      </c>
      <c r="W681">
        <v>300</v>
      </c>
      <c r="X681">
        <v>306.95</v>
      </c>
      <c r="Y681">
        <v>300</v>
      </c>
      <c r="Z681">
        <v>316</v>
      </c>
      <c r="AA681">
        <v>300</v>
      </c>
      <c r="AB681">
        <v>316</v>
      </c>
      <c r="AC681" s="1">
        <f>(Table2[[#This Row],[Close Price]]/Table2[[#This Row],[Day Low]])-1</f>
        <v>4.9999999999998934E-3</v>
      </c>
      <c r="AD681" s="1">
        <f>(Table2[[#This Row],[Day High]]/Table2[[#This Row],[Close Price]])-1</f>
        <v>1.807628524046434E-2</v>
      </c>
      <c r="AE681" s="1">
        <f>(Table2[[#This Row],[Close Price]]/Table2[[#This Row],[Current Week Low]])-1</f>
        <v>4.9999999999998934E-3</v>
      </c>
      <c r="AF681" s="1">
        <f>(Table2[[#This Row],[Current Week High]]/Table2[[#This Row],[Close Price]])-1</f>
        <v>4.8092868988391269E-2</v>
      </c>
      <c r="AG681" s="1">
        <f>(Table2[[#This Row],[Close Price]]/Table2[[#This Row],[Current Month Low]])-1</f>
        <v>4.9999999999998934E-3</v>
      </c>
      <c r="AH681" s="1">
        <f>(Table2[[#This Row],[Current Month High]]/Table2[[#This Row],[Close Price]])-1</f>
        <v>4.8092868988391269E-2</v>
      </c>
      <c r="AI681">
        <v>56.185737976782697</v>
      </c>
      <c r="AJ681">
        <v>16.7925624636839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</v>
      </c>
      <c r="AM681" t="s">
        <v>3174</v>
      </c>
      <c r="AN681">
        <v>2.2599999999999998</v>
      </c>
      <c r="AO681" t="s">
        <v>3176</v>
      </c>
      <c r="AP681">
        <v>-9.1562760654599997E-4</v>
      </c>
      <c r="AQ681">
        <f>(Table2[[#This Row],[Sharpe Ratio]]-AVERAGE(Table2[Sharpe Ratio]))/_xlfn.STDEV.P(Table2[Sharpe Ratio])</f>
        <v>-0.74533533313866207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728</v>
      </c>
      <c r="AT681">
        <f>_xlfn.RANK.AVG(Table2[[#This Row],[6M Return vs Nifty Z-Score]],Table2[6M Return vs Nifty Z-Score])</f>
        <v>565</v>
      </c>
      <c r="AU681">
        <f>_xlfn.RANK.AVG(Table2[[#This Row],[Sharpe Ratio Z-Score]],Table2[Sharpe Ratio Z-Score])</f>
        <v>572</v>
      </c>
      <c r="AV681">
        <f>(Table2[[#This Row],[Rank 1Y]]+Table2[[#This Row],[Rank 6M]]+Table2[[#This Row],[Rank Sharpe]])/3</f>
        <v>621.66666666666663</v>
      </c>
    </row>
    <row r="682" spans="1:48" x14ac:dyDescent="0.3">
      <c r="A682" t="s">
        <v>1298</v>
      </c>
      <c r="B682" t="s">
        <v>1299</v>
      </c>
      <c r="C682" t="s">
        <v>3129</v>
      </c>
      <c r="D682" t="s">
        <v>130</v>
      </c>
      <c r="E682">
        <v>8871.039233595</v>
      </c>
      <c r="F682">
        <v>82.53</v>
      </c>
      <c r="G682">
        <v>-31.863170121629999</v>
      </c>
      <c r="H682">
        <f>(Table2[[#This Row],[1Y Return vs Nifty]]-AVERAGE(Table2[1Y Return vs Nifty]))/_xlfn.STDEV.P(Table2[1Y Return vs Nifty])</f>
        <v>-0.95975478323099717</v>
      </c>
      <c r="I682">
        <v>0.17077100003988699</v>
      </c>
      <c r="J682">
        <f>(Table2[[#This Row],[1M Return vs Nifty]]-AVERAGE(Table2[1M Return vs Nifty]))/_xlfn.STDEV.P(Table2[1M Return vs Nifty])</f>
        <v>-0.14967082515962338</v>
      </c>
      <c r="K682">
        <v>-20.532437536769699</v>
      </c>
      <c r="L682">
        <f>(Table2[[#This Row],[6M Return vs Nifty]]-AVERAGE(Table2[6M Return vs Nifty]))/_xlfn.STDEV.P(Table2[6M Return vs Nifty])</f>
        <v>-1.0863907476765844</v>
      </c>
      <c r="M682">
        <v>0.78822349264495595</v>
      </c>
      <c r="N682">
        <f>(Table2[[#This Row],[1W Return vs Nifty]]-AVERAGE(Table2[1W Return vs Nifty]))/_xlfn.STDEV.P(Table2[1W Return vs Nifty])</f>
        <v>-0.31794587736286256</v>
      </c>
      <c r="O682">
        <v>84.01</v>
      </c>
      <c r="P682">
        <v>83.632395487011706</v>
      </c>
      <c r="Q682">
        <v>84.822983923368696</v>
      </c>
      <c r="R682">
        <v>35.983849117842603</v>
      </c>
      <c r="S682" s="1">
        <f>(Table2[[#This Row],[Close Price]]-Table2[[#This Row],[20D EMA]])/Table2[[#This Row],[20D EMA]]</f>
        <v>-1.7616950363052063E-2</v>
      </c>
      <c r="T682" s="1">
        <f>(Table2[[#This Row],[Close Price]]-Table2[[#This Row],[50D EMA]])/Table2[[#This Row],[50D EMA]]</f>
        <v>-1.3181441002522876E-2</v>
      </c>
      <c r="U682" s="1">
        <f>(Table2[[#This Row],[Close Price]]-Table2[[#This Row],[200D EMA]])/Table2[[#This Row],[200D EMA]]</f>
        <v>-2.7032577932417898E-2</v>
      </c>
      <c r="V682">
        <v>1.2718338589946301</v>
      </c>
      <c r="W682">
        <v>82</v>
      </c>
      <c r="X682">
        <v>84.8</v>
      </c>
      <c r="Y682">
        <v>82</v>
      </c>
      <c r="Z682">
        <v>87.3</v>
      </c>
      <c r="AA682">
        <v>82</v>
      </c>
      <c r="AB682">
        <v>87.3</v>
      </c>
      <c r="AC682" s="1">
        <f>(Table2[[#This Row],[Close Price]]/Table2[[#This Row],[Day Low]])-1</f>
        <v>6.4634146341464582E-3</v>
      </c>
      <c r="AD682" s="1">
        <f>(Table2[[#This Row],[Day High]]/Table2[[#This Row],[Close Price]])-1</f>
        <v>2.7505149642554239E-2</v>
      </c>
      <c r="AE682" s="1">
        <f>(Table2[[#This Row],[Close Price]]/Table2[[#This Row],[Current Week Low]])-1</f>
        <v>6.4634146341464582E-3</v>
      </c>
      <c r="AF682" s="1">
        <f>(Table2[[#This Row],[Current Week High]]/Table2[[#This Row],[Close Price]])-1</f>
        <v>5.7797164667393597E-2</v>
      </c>
      <c r="AG682" s="1">
        <f>(Table2[[#This Row],[Close Price]]/Table2[[#This Row],[Current Month Low]])-1</f>
        <v>6.4634146341464582E-3</v>
      </c>
      <c r="AH682" s="1">
        <f>(Table2[[#This Row],[Current Month High]]/Table2[[#This Row],[Close Price]])-1</f>
        <v>5.7797164667393597E-2</v>
      </c>
      <c r="AI682">
        <v>18.744698897370601</v>
      </c>
      <c r="AJ682">
        <v>13.9917127071823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-7.0000000000000007E-2</v>
      </c>
      <c r="AM682" t="s">
        <v>3174</v>
      </c>
      <c r="AN682">
        <v>-4.05</v>
      </c>
      <c r="AO682" t="s">
        <v>3174</v>
      </c>
      <c r="AQ682">
        <f>(Table2[[#This Row],[Sharpe Ratio]]-AVERAGE(Table2[Sharpe Ratio]))/_xlfn.STDEV.P(Table2[Sharpe Ratio])</f>
        <v>-0.73468160532523463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662</v>
      </c>
      <c r="AT682">
        <f>_xlfn.RANK.AVG(Table2[[#This Row],[6M Return vs Nifty Z-Score]],Table2[6M Return vs Nifty Z-Score])</f>
        <v>663</v>
      </c>
      <c r="AU682">
        <f>_xlfn.RANK.AVG(Table2[[#This Row],[Sharpe Ratio Z-Score]],Table2[Sharpe Ratio Z-Score])</f>
        <v>544</v>
      </c>
      <c r="AV682">
        <f>(Table2[[#This Row],[Rank 1Y]]+Table2[[#This Row],[Rank 6M]]+Table2[[#This Row],[Rank Sharpe]])/3</f>
        <v>623</v>
      </c>
    </row>
    <row r="683" spans="1:48" x14ac:dyDescent="0.3">
      <c r="A683" t="s">
        <v>1065</v>
      </c>
      <c r="B683" t="s">
        <v>1066</v>
      </c>
      <c r="C683" t="s">
        <v>3138</v>
      </c>
      <c r="D683" t="s">
        <v>78</v>
      </c>
      <c r="E683">
        <v>12509.394258824999</v>
      </c>
      <c r="F683">
        <v>350.25</v>
      </c>
      <c r="G683">
        <v>-32.292777507206601</v>
      </c>
      <c r="H683">
        <f>(Table2[[#This Row],[1Y Return vs Nifty]]-AVERAGE(Table2[1Y Return vs Nifty]))/_xlfn.STDEV.P(Table2[1Y Return vs Nifty])</f>
        <v>-0.96702945979980304</v>
      </c>
      <c r="I683">
        <v>1.1862449494435801</v>
      </c>
      <c r="J683">
        <f>(Table2[[#This Row],[1M Return vs Nifty]]-AVERAGE(Table2[1M Return vs Nifty]))/_xlfn.STDEV.P(Table2[1M Return vs Nifty])</f>
        <v>-6.1972298895269243E-2</v>
      </c>
      <c r="K683">
        <v>-1.2479959340526201</v>
      </c>
      <c r="L683">
        <f>(Table2[[#This Row],[6M Return vs Nifty]]-AVERAGE(Table2[6M Return vs Nifty]))/_xlfn.STDEV.P(Table2[6M Return vs Nifty])</f>
        <v>-0.45922720030044795</v>
      </c>
      <c r="M683">
        <v>3.9318742836240301</v>
      </c>
      <c r="N683">
        <f>(Table2[[#This Row],[1W Return vs Nifty]]-AVERAGE(Table2[1W Return vs Nifty]))/_xlfn.STDEV.P(Table2[1W Return vs Nifty])</f>
        <v>0.26966384490186379</v>
      </c>
      <c r="O683">
        <v>342.14</v>
      </c>
      <c r="P683">
        <v>341.82177736328202</v>
      </c>
      <c r="Q683">
        <v>342.12263544910599</v>
      </c>
      <c r="R683">
        <v>70.364905939956998</v>
      </c>
      <c r="S683" s="1">
        <f>(Table2[[#This Row],[Close Price]]-Table2[[#This Row],[20D EMA]])/Table2[[#This Row],[20D EMA]]</f>
        <v>2.3703747004150389E-2</v>
      </c>
      <c r="T683" s="1">
        <f>(Table2[[#This Row],[Close Price]]-Table2[[#This Row],[50D EMA]])/Table2[[#This Row],[50D EMA]]</f>
        <v>2.4656774947842523E-2</v>
      </c>
      <c r="U683" s="1">
        <f>(Table2[[#This Row],[Close Price]]-Table2[[#This Row],[200D EMA]])/Table2[[#This Row],[200D EMA]]</f>
        <v>2.375570543651748E-2</v>
      </c>
      <c r="V683">
        <v>0.38458435218710302</v>
      </c>
      <c r="W683">
        <v>346.05</v>
      </c>
      <c r="X683">
        <v>357.45</v>
      </c>
      <c r="Y683">
        <v>335.8</v>
      </c>
      <c r="Z683">
        <v>357.45</v>
      </c>
      <c r="AA683">
        <v>335.8</v>
      </c>
      <c r="AB683">
        <v>357.45</v>
      </c>
      <c r="AC683" s="1">
        <f>(Table2[[#This Row],[Close Price]]/Table2[[#This Row],[Day Low]])-1</f>
        <v>1.2136974425660974E-2</v>
      </c>
      <c r="AD683" s="1">
        <f>(Table2[[#This Row],[Day High]]/Table2[[#This Row],[Close Price]])-1</f>
        <v>2.0556745182012781E-2</v>
      </c>
      <c r="AE683" s="1">
        <f>(Table2[[#This Row],[Close Price]]/Table2[[#This Row],[Current Week Low]])-1</f>
        <v>4.3031566408576527E-2</v>
      </c>
      <c r="AF683" s="1">
        <f>(Table2[[#This Row],[Current Week High]]/Table2[[#This Row],[Close Price]])-1</f>
        <v>2.0556745182012781E-2</v>
      </c>
      <c r="AG683" s="1">
        <f>(Table2[[#This Row],[Close Price]]/Table2[[#This Row],[Current Month Low]])-1</f>
        <v>4.3031566408576527E-2</v>
      </c>
      <c r="AH683" s="1">
        <f>(Table2[[#This Row],[Current Month High]]/Table2[[#This Row],[Close Price]])-1</f>
        <v>2.0556745182012781E-2</v>
      </c>
      <c r="AI683">
        <v>13.633119200571</v>
      </c>
      <c r="AJ683">
        <v>20.236869207003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-0.03</v>
      </c>
      <c r="AM683" t="s">
        <v>3174</v>
      </c>
      <c r="AN683">
        <v>2.98</v>
      </c>
      <c r="AO683" t="s">
        <v>3176</v>
      </c>
      <c r="AP683">
        <v>-0.10713082187563799</v>
      </c>
      <c r="AQ683">
        <f>(Table2[[#This Row],[Sharpe Ratio]]-AVERAGE(Table2[Sharpe Ratio]))/_xlfn.STDEV.P(Table2[Sharpe Ratio])</f>
        <v>-1.9811955904127903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665</v>
      </c>
      <c r="AT683">
        <f>_xlfn.RANK.AVG(Table2[[#This Row],[6M Return vs Nifty Z-Score]],Table2[6M Return vs Nifty Z-Score])</f>
        <v>475</v>
      </c>
      <c r="AU683">
        <f>_xlfn.RANK.AVG(Table2[[#This Row],[Sharpe Ratio Z-Score]],Table2[Sharpe Ratio Z-Score])</f>
        <v>729</v>
      </c>
      <c r="AV683">
        <f>(Table2[[#This Row],[Rank 1Y]]+Table2[[#This Row],[Rank 6M]]+Table2[[#This Row],[Rank Sharpe]])/3</f>
        <v>623</v>
      </c>
    </row>
    <row r="684" spans="1:48" x14ac:dyDescent="0.3">
      <c r="A684" t="s">
        <v>306</v>
      </c>
      <c r="B684" t="s">
        <v>307</v>
      </c>
      <c r="C684" t="s">
        <v>3138</v>
      </c>
      <c r="D684" t="s">
        <v>78</v>
      </c>
      <c r="E684">
        <v>92404.419261659903</v>
      </c>
      <c r="F684">
        <v>25610.45</v>
      </c>
      <c r="G684">
        <v>-26.880597893866899</v>
      </c>
      <c r="H684">
        <f>(Table2[[#This Row],[1Y Return vs Nifty]]-AVERAGE(Table2[1Y Return vs Nifty]))/_xlfn.STDEV.P(Table2[1Y Return vs Nifty])</f>
        <v>-0.87538332534965158</v>
      </c>
      <c r="I684">
        <v>-8.3432255836771301</v>
      </c>
      <c r="J684">
        <f>(Table2[[#This Row],[1M Return vs Nifty]]-AVERAGE(Table2[1M Return vs Nifty]))/_xlfn.STDEV.P(Table2[1M Return vs Nifty])</f>
        <v>-0.88495798191060171</v>
      </c>
      <c r="K684">
        <v>-7.1227373690639402</v>
      </c>
      <c r="L684">
        <f>(Table2[[#This Row],[6M Return vs Nifty]]-AVERAGE(Table2[6M Return vs Nifty]))/_xlfn.STDEV.P(Table2[6M Return vs Nifty])</f>
        <v>-0.65028399905059464</v>
      </c>
      <c r="M684">
        <v>4.9557579476512599</v>
      </c>
      <c r="N684">
        <f>(Table2[[#This Row],[1W Return vs Nifty]]-AVERAGE(Table2[1W Return vs Nifty]))/_xlfn.STDEV.P(Table2[1W Return vs Nifty])</f>
        <v>0.4610476961797762</v>
      </c>
      <c r="O684">
        <v>25401.47</v>
      </c>
      <c r="P684">
        <v>25874.389598549998</v>
      </c>
      <c r="Q684">
        <v>26074.184415304699</v>
      </c>
      <c r="R684">
        <v>60.988062556174697</v>
      </c>
      <c r="S684" s="1">
        <f>(Table2[[#This Row],[Close Price]]-Table2[[#This Row],[20D EMA]])/Table2[[#This Row],[20D EMA]]</f>
        <v>8.2270829207915751E-3</v>
      </c>
      <c r="T684" s="1">
        <f>(Table2[[#This Row],[Close Price]]-Table2[[#This Row],[50D EMA]])/Table2[[#This Row],[50D EMA]]</f>
        <v>-1.0200804836176268E-2</v>
      </c>
      <c r="U684" s="1">
        <f>(Table2[[#This Row],[Close Price]]-Table2[[#This Row],[200D EMA]])/Table2[[#This Row],[200D EMA]]</f>
        <v>-1.7785193504748737E-2</v>
      </c>
      <c r="V684">
        <v>0.76087689955897297</v>
      </c>
      <c r="W684">
        <v>25281.05</v>
      </c>
      <c r="X684">
        <v>25888</v>
      </c>
      <c r="Y684">
        <v>25260</v>
      </c>
      <c r="Z684">
        <v>26280</v>
      </c>
      <c r="AA684">
        <v>25260</v>
      </c>
      <c r="AB684">
        <v>26280</v>
      </c>
      <c r="AC684" s="1">
        <f>(Table2[[#This Row],[Close Price]]/Table2[[#This Row],[Day Low]])-1</f>
        <v>1.3029522112412373E-2</v>
      </c>
      <c r="AD684" s="1">
        <f>(Table2[[#This Row],[Day High]]/Table2[[#This Row],[Close Price]])-1</f>
        <v>1.0837373025464281E-2</v>
      </c>
      <c r="AE684" s="1">
        <f>(Table2[[#This Row],[Close Price]]/Table2[[#This Row],[Current Week Low]])-1</f>
        <v>1.3873713380839314E-2</v>
      </c>
      <c r="AF684" s="1">
        <f>(Table2[[#This Row],[Current Week High]]/Table2[[#This Row],[Close Price]])-1</f>
        <v>2.6143624965590195E-2</v>
      </c>
      <c r="AG684" s="1">
        <f>(Table2[[#This Row],[Close Price]]/Table2[[#This Row],[Current Month Low]])-1</f>
        <v>1.3873713380839314E-2</v>
      </c>
      <c r="AH684" s="1">
        <f>(Table2[[#This Row],[Current Month High]]/Table2[[#This Row],[Close Price]])-1</f>
        <v>2.6143624965590195E-2</v>
      </c>
      <c r="AI684">
        <v>20.020343258318299</v>
      </c>
      <c r="AJ684">
        <v>8.0609704641350302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</v>
      </c>
      <c r="AM684" t="s">
        <v>3174</v>
      </c>
      <c r="AN684">
        <v>3.23</v>
      </c>
      <c r="AO684" t="s">
        <v>3176</v>
      </c>
      <c r="AP684">
        <v>-8.5566477954595002E-2</v>
      </c>
      <c r="AQ684">
        <f>(Table2[[#This Row],[Sharpe Ratio]]-AVERAGE(Table2[Sharpe Ratio]))/_xlfn.STDEV.P(Table2[Sharpe Ratio])</f>
        <v>-1.7302850139213519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627</v>
      </c>
      <c r="AT684">
        <f>_xlfn.RANK.AVG(Table2[[#This Row],[6M Return vs Nifty Z-Score]],Table2[6M Return vs Nifty Z-Score])</f>
        <v>534</v>
      </c>
      <c r="AU684">
        <f>_xlfn.RANK.AVG(Table2[[#This Row],[Sharpe Ratio Z-Score]],Table2[Sharpe Ratio Z-Score])</f>
        <v>710</v>
      </c>
      <c r="AV684">
        <f>(Table2[[#This Row],[Rank 1Y]]+Table2[[#This Row],[Rank 6M]]+Table2[[#This Row],[Rank Sharpe]])/3</f>
        <v>623.66666666666663</v>
      </c>
    </row>
    <row r="685" spans="1:48" x14ac:dyDescent="0.3">
      <c r="A685" t="s">
        <v>1908</v>
      </c>
      <c r="B685" t="s">
        <v>1909</v>
      </c>
      <c r="C685" t="s">
        <v>3139</v>
      </c>
      <c r="D685" t="s">
        <v>1552</v>
      </c>
      <c r="E685">
        <v>3776.7750000000001</v>
      </c>
      <c r="F685">
        <v>340.25</v>
      </c>
      <c r="G685">
        <v>-48.989346923564902</v>
      </c>
      <c r="H685">
        <f>(Table2[[#This Row],[1Y Return vs Nifty]]-AVERAGE(Table2[1Y Return vs Nifty]))/_xlfn.STDEV.P(Table2[1Y Return vs Nifty])</f>
        <v>-1.2497577051478233</v>
      </c>
      <c r="I685">
        <v>2.1960750935214501</v>
      </c>
      <c r="J685">
        <f>(Table2[[#This Row],[1M Return vs Nifty]]-AVERAGE(Table2[1M Return vs Nifty]))/_xlfn.STDEV.P(Table2[1M Return vs Nifty])</f>
        <v>2.5238816136243104E-2</v>
      </c>
      <c r="K685">
        <v>-9.45209763465812</v>
      </c>
      <c r="L685">
        <f>(Table2[[#This Row],[6M Return vs Nifty]]-AVERAGE(Table2[6M Return vs Nifty]))/_xlfn.STDEV.P(Table2[6M Return vs Nifty])</f>
        <v>-0.72603884211959147</v>
      </c>
      <c r="M685">
        <v>0.21041017202639001</v>
      </c>
      <c r="N685">
        <f>(Table2[[#This Row],[1W Return vs Nifty]]-AVERAGE(Table2[1W Return vs Nifty]))/_xlfn.STDEV.P(Table2[1W Return vs Nifty])</f>
        <v>-0.42595047056508345</v>
      </c>
      <c r="O685">
        <v>323.26</v>
      </c>
      <c r="P685">
        <v>321.98763733853599</v>
      </c>
      <c r="Q685">
        <v>340.16051952211598</v>
      </c>
      <c r="R685">
        <v>73.678146450808498</v>
      </c>
      <c r="S685" s="1">
        <f>(Table2[[#This Row],[Close Price]]-Table2[[#This Row],[20D EMA]])/Table2[[#This Row],[20D EMA]]</f>
        <v>5.2558312194518376E-2</v>
      </c>
      <c r="T685" s="1">
        <f>(Table2[[#This Row],[Close Price]]-Table2[[#This Row],[50D EMA]])/Table2[[#This Row],[50D EMA]]</f>
        <v>5.6717589570878663E-2</v>
      </c>
      <c r="U685" s="1">
        <f>(Table2[[#This Row],[Close Price]]-Table2[[#This Row],[200D EMA]])/Table2[[#This Row],[200D EMA]]</f>
        <v>2.6305368421277418E-4</v>
      </c>
      <c r="V685">
        <v>0.99500250143220803</v>
      </c>
      <c r="W685">
        <v>322.85000000000002</v>
      </c>
      <c r="X685">
        <v>342.9</v>
      </c>
      <c r="Y685">
        <v>322.05</v>
      </c>
      <c r="Z685">
        <v>342.9</v>
      </c>
      <c r="AA685">
        <v>322.05</v>
      </c>
      <c r="AB685">
        <v>342.9</v>
      </c>
      <c r="AC685" s="1">
        <f>(Table2[[#This Row],[Close Price]]/Table2[[#This Row],[Day Low]])-1</f>
        <v>5.3894997676939616E-2</v>
      </c>
      <c r="AD685" s="1">
        <f>(Table2[[#This Row],[Day High]]/Table2[[#This Row],[Close Price]])-1</f>
        <v>7.7883908890521436E-3</v>
      </c>
      <c r="AE685" s="1">
        <f>(Table2[[#This Row],[Close Price]]/Table2[[#This Row],[Current Week Low]])-1</f>
        <v>5.6512963825492868E-2</v>
      </c>
      <c r="AF685" s="1">
        <f>(Table2[[#This Row],[Current Week High]]/Table2[[#This Row],[Close Price]])-1</f>
        <v>7.7883908890521436E-3</v>
      </c>
      <c r="AG685" s="1">
        <f>(Table2[[#This Row],[Close Price]]/Table2[[#This Row],[Current Month Low]])-1</f>
        <v>5.6512963825492868E-2</v>
      </c>
      <c r="AH685" s="1">
        <f>(Table2[[#This Row],[Current Month High]]/Table2[[#This Row],[Close Price]])-1</f>
        <v>7.7883908890521436E-3</v>
      </c>
      <c r="AI685">
        <v>37.163850110212998</v>
      </c>
      <c r="AJ685">
        <v>17.1659779614325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-0.02</v>
      </c>
      <c r="AM685" t="s">
        <v>3174</v>
      </c>
      <c r="AN685">
        <v>5.65</v>
      </c>
      <c r="AO685" t="s">
        <v>3176</v>
      </c>
      <c r="AP685">
        <v>-1.1950733902180001E-2</v>
      </c>
      <c r="AQ685">
        <f>(Table2[[#This Row],[Sharpe Ratio]]-AVERAGE(Table2[Sharpe Ratio]))/_xlfn.STDEV.P(Table2[Sharpe Ratio])</f>
        <v>-0.87373362303886826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711</v>
      </c>
      <c r="AT685">
        <f>_xlfn.RANK.AVG(Table2[[#This Row],[6M Return vs Nifty Z-Score]],Table2[6M Return vs Nifty Z-Score])</f>
        <v>561</v>
      </c>
      <c r="AU685">
        <f>_xlfn.RANK.AVG(Table2[[#This Row],[Sharpe Ratio Z-Score]],Table2[Sharpe Ratio Z-Score])</f>
        <v>600</v>
      </c>
      <c r="AV685">
        <f>(Table2[[#This Row],[Rank 1Y]]+Table2[[#This Row],[Rank 6M]]+Table2[[#This Row],[Rank Sharpe]])/3</f>
        <v>624</v>
      </c>
    </row>
    <row r="686" spans="1:48" x14ac:dyDescent="0.3">
      <c r="A686" t="s">
        <v>361</v>
      </c>
      <c r="B686" t="s">
        <v>362</v>
      </c>
      <c r="C686" t="s">
        <v>3139</v>
      </c>
      <c r="D686" t="s">
        <v>89</v>
      </c>
      <c r="E686">
        <v>69516.418401869902</v>
      </c>
      <c r="F686">
        <v>596.29999999999995</v>
      </c>
      <c r="G686">
        <v>-26.751784668705099</v>
      </c>
      <c r="H686">
        <f>(Table2[[#This Row],[1Y Return vs Nifty]]-AVERAGE(Table2[1Y Return vs Nifty]))/_xlfn.STDEV.P(Table2[1Y Return vs Nifty])</f>
        <v>-0.87320209061696852</v>
      </c>
      <c r="I686">
        <v>5.5731188969736998</v>
      </c>
      <c r="J686">
        <f>(Table2[[#This Row],[1M Return vs Nifty]]-AVERAGE(Table2[1M Return vs Nifty]))/_xlfn.STDEV.P(Table2[1M Return vs Nifty])</f>
        <v>0.31688762196414616</v>
      </c>
      <c r="K686">
        <v>-7.3797374423317601</v>
      </c>
      <c r="L686">
        <f>(Table2[[#This Row],[6M Return vs Nifty]]-AVERAGE(Table2[6M Return vs Nifty]))/_xlfn.STDEV.P(Table2[6M Return vs Nifty])</f>
        <v>-0.65864208796740642</v>
      </c>
      <c r="M686">
        <v>5.0858685271861601</v>
      </c>
      <c r="N686">
        <f>(Table2[[#This Row],[1W Return vs Nifty]]-AVERAGE(Table2[1W Return vs Nifty]))/_xlfn.STDEV.P(Table2[1W Return vs Nifty])</f>
        <v>0.48536790430327265</v>
      </c>
      <c r="O686">
        <v>571.19000000000005</v>
      </c>
      <c r="P686">
        <v>549.70694787055902</v>
      </c>
      <c r="Q686">
        <v>541.28236462181599</v>
      </c>
      <c r="R686">
        <v>72.432713358614095</v>
      </c>
      <c r="S686" s="1">
        <f>(Table2[[#This Row],[Close Price]]-Table2[[#This Row],[20D EMA]])/Table2[[#This Row],[20D EMA]]</f>
        <v>4.3960853656401365E-2</v>
      </c>
      <c r="T686" s="1">
        <f>(Table2[[#This Row],[Close Price]]-Table2[[#This Row],[50D EMA]])/Table2[[#This Row],[50D EMA]]</f>
        <v>8.4759802127173267E-2</v>
      </c>
      <c r="U686" s="1">
        <f>(Table2[[#This Row],[Close Price]]-Table2[[#This Row],[200D EMA]])/Table2[[#This Row],[200D EMA]]</f>
        <v>0.10164313300069137</v>
      </c>
      <c r="V686">
        <v>0.86688860458872796</v>
      </c>
      <c r="W686">
        <v>586.25</v>
      </c>
      <c r="X686">
        <v>601</v>
      </c>
      <c r="Y686">
        <v>570.15</v>
      </c>
      <c r="Z686">
        <v>604.5</v>
      </c>
      <c r="AA686">
        <v>570.15</v>
      </c>
      <c r="AB686">
        <v>604.5</v>
      </c>
      <c r="AC686" s="1">
        <f>(Table2[[#This Row],[Close Price]]/Table2[[#This Row],[Day Low]])-1</f>
        <v>1.7142857142857126E-2</v>
      </c>
      <c r="AD686" s="1">
        <f>(Table2[[#This Row],[Day High]]/Table2[[#This Row],[Close Price]])-1</f>
        <v>7.8819386214992182E-3</v>
      </c>
      <c r="AE686" s="1">
        <f>(Table2[[#This Row],[Close Price]]/Table2[[#This Row],[Current Week Low]])-1</f>
        <v>4.5865123213189474E-2</v>
      </c>
      <c r="AF686" s="1">
        <f>(Table2[[#This Row],[Current Week High]]/Table2[[#This Row],[Close Price]])-1</f>
        <v>1.3751467382190352E-2</v>
      </c>
      <c r="AG686" s="1">
        <f>(Table2[[#This Row],[Close Price]]/Table2[[#This Row],[Current Month Low]])-1</f>
        <v>4.5865123213189474E-2</v>
      </c>
      <c r="AH686" s="1">
        <f>(Table2[[#This Row],[Current Month High]]/Table2[[#This Row],[Close Price]])-1</f>
        <v>1.3751467382190352E-2</v>
      </c>
      <c r="AI686">
        <v>13.994633573704499</v>
      </c>
      <c r="AJ686">
        <v>35.831435079726603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0.17</v>
      </c>
      <c r="AM686" t="s">
        <v>3176</v>
      </c>
      <c r="AN686">
        <v>3.52</v>
      </c>
      <c r="AO686" t="s">
        <v>3176</v>
      </c>
      <c r="AP686">
        <v>-8.4678913098282002E-2</v>
      </c>
      <c r="AQ686">
        <f>(Table2[[#This Row],[Sharpe Ratio]]-AVERAGE(Table2[Sharpe Ratio]))/_xlfn.STDEV.P(Table2[Sharpe Ratio])</f>
        <v>-1.7199578084850802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-2.4495464608020359</v>
      </c>
      <c r="AS686">
        <f>_xlfn.RANK.AVG(Table2[[#This Row],[1Y Return vs Nifty Z-Score]],Table2[1Y Return vs Nifty Z-Score])</f>
        <v>625</v>
      </c>
      <c r="AT686">
        <f>_xlfn.RANK.AVG(Table2[[#This Row],[6M Return vs Nifty Z-Score]],Table2[6M Return vs Nifty Z-Score])</f>
        <v>538</v>
      </c>
      <c r="AU686">
        <f>_xlfn.RANK.AVG(Table2[[#This Row],[Sharpe Ratio Z-Score]],Table2[Sharpe Ratio Z-Score])</f>
        <v>709</v>
      </c>
      <c r="AV686">
        <f>(Table2[[#This Row],[Rank 1Y]]+Table2[[#This Row],[Rank 6M]]+Table2[[#This Row],[Rank Sharpe]])/3</f>
        <v>624</v>
      </c>
    </row>
    <row r="687" spans="1:48" x14ac:dyDescent="0.3">
      <c r="A687" t="s">
        <v>1185</v>
      </c>
      <c r="B687" t="s">
        <v>1186</v>
      </c>
      <c r="C687" t="s">
        <v>3138</v>
      </c>
      <c r="D687" t="s">
        <v>78</v>
      </c>
      <c r="E687">
        <v>10278.673717559999</v>
      </c>
      <c r="F687">
        <v>1334.8</v>
      </c>
      <c r="G687">
        <v>-19.240438185266999</v>
      </c>
      <c r="H687">
        <f>(Table2[[#This Row],[1Y Return vs Nifty]]-AVERAGE(Table2[1Y Return vs Nifty]))/_xlfn.STDEV.P(Table2[1Y Return vs Nifty])</f>
        <v>-0.74601010533507994</v>
      </c>
      <c r="I687">
        <v>-11.3695943264901</v>
      </c>
      <c r="J687">
        <f>(Table2[[#This Row],[1M Return vs Nifty]]-AVERAGE(Table2[1M Return vs Nifty]))/_xlfn.STDEV.P(Table2[1M Return vs Nifty])</f>
        <v>-1.1463217311560223</v>
      </c>
      <c r="K687">
        <v>-22.935849727415999</v>
      </c>
      <c r="L687">
        <f>(Table2[[#This Row],[6M Return vs Nifty]]-AVERAGE(Table2[6M Return vs Nifty]))/_xlfn.STDEV.P(Table2[6M Return vs Nifty])</f>
        <v>-1.1645538880124917</v>
      </c>
      <c r="M687">
        <v>4.5395477557822002</v>
      </c>
      <c r="N687">
        <f>(Table2[[#This Row],[1W Return vs Nifty]]-AVERAGE(Table2[1W Return vs Nifty]))/_xlfn.STDEV.P(Table2[1W Return vs Nifty])</f>
        <v>0.38324988353794748</v>
      </c>
      <c r="O687">
        <v>1349.81</v>
      </c>
      <c r="P687">
        <v>1409.2169888220101</v>
      </c>
      <c r="Q687">
        <v>1425.05026363466</v>
      </c>
      <c r="R687">
        <v>48.208831223363397</v>
      </c>
      <c r="S687" s="1">
        <f>(Table2[[#This Row],[Close Price]]-Table2[[#This Row],[20D EMA]])/Table2[[#This Row],[20D EMA]]</f>
        <v>-1.1120083567316875E-2</v>
      </c>
      <c r="T687" s="1">
        <f>(Table2[[#This Row],[Close Price]]-Table2[[#This Row],[50D EMA]])/Table2[[#This Row],[50D EMA]]</f>
        <v>-5.2807331597823436E-2</v>
      </c>
      <c r="U687" s="1">
        <f>(Table2[[#This Row],[Close Price]]-Table2[[#This Row],[200D EMA]])/Table2[[#This Row],[200D EMA]]</f>
        <v>-6.3331284473063007E-2</v>
      </c>
      <c r="V687">
        <v>0.66456671304926496</v>
      </c>
      <c r="W687">
        <v>1327</v>
      </c>
      <c r="X687">
        <v>1367.1</v>
      </c>
      <c r="Y687">
        <v>1320.35</v>
      </c>
      <c r="Z687">
        <v>1368.95</v>
      </c>
      <c r="AA687">
        <v>1320.35</v>
      </c>
      <c r="AB687">
        <v>1368.95</v>
      </c>
      <c r="AC687" s="1">
        <f>(Table2[[#This Row],[Close Price]]/Table2[[#This Row],[Day Low]])-1</f>
        <v>5.8779201205727549E-3</v>
      </c>
      <c r="AD687" s="1">
        <f>(Table2[[#This Row],[Day High]]/Table2[[#This Row],[Close Price]])-1</f>
        <v>2.4198381780041966E-2</v>
      </c>
      <c r="AE687" s="1">
        <f>(Table2[[#This Row],[Close Price]]/Table2[[#This Row],[Current Week Low]])-1</f>
        <v>1.0944067860794604E-2</v>
      </c>
      <c r="AF687" s="1">
        <f>(Table2[[#This Row],[Current Week High]]/Table2[[#This Row],[Close Price]])-1</f>
        <v>2.5584357207072195E-2</v>
      </c>
      <c r="AG687" s="1">
        <f>(Table2[[#This Row],[Close Price]]/Table2[[#This Row],[Current Month Low]])-1</f>
        <v>1.0944067860794604E-2</v>
      </c>
      <c r="AH687" s="1">
        <f>(Table2[[#This Row],[Current Month High]]/Table2[[#This Row],[Close Price]])-1</f>
        <v>2.5584357207072195E-2</v>
      </c>
      <c r="AI687">
        <v>35.001498351812998</v>
      </c>
      <c r="AJ687">
        <v>17.308959880476301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-0.16</v>
      </c>
      <c r="AM687" t="s">
        <v>3174</v>
      </c>
      <c r="AN687">
        <v>2.1800000000000002</v>
      </c>
      <c r="AO687" t="s">
        <v>3176</v>
      </c>
      <c r="AP687">
        <v>-1.8752750787094E-2</v>
      </c>
      <c r="AQ687">
        <f>(Table2[[#This Row],[Sharpe Ratio]]-AVERAGE(Table2[Sharpe Ratio]))/_xlfn.STDEV.P(Table2[Sharpe Ratio])</f>
        <v>-0.9528780655569099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578</v>
      </c>
      <c r="AT687">
        <f>_xlfn.RANK.AVG(Table2[[#This Row],[6M Return vs Nifty Z-Score]],Table2[6M Return vs Nifty Z-Score])</f>
        <v>682</v>
      </c>
      <c r="AU687">
        <f>_xlfn.RANK.AVG(Table2[[#This Row],[Sharpe Ratio Z-Score]],Table2[Sharpe Ratio Z-Score])</f>
        <v>612</v>
      </c>
      <c r="AV687">
        <f>(Table2[[#This Row],[Rank 1Y]]+Table2[[#This Row],[Rank 6M]]+Table2[[#This Row],[Rank Sharpe]])/3</f>
        <v>624</v>
      </c>
    </row>
    <row r="688" spans="1:48" x14ac:dyDescent="0.3">
      <c r="A688" t="s">
        <v>1563</v>
      </c>
      <c r="B688" t="s">
        <v>1564</v>
      </c>
      <c r="C688" t="s">
        <v>3140</v>
      </c>
      <c r="D688" t="s">
        <v>255</v>
      </c>
      <c r="E688">
        <v>6334.9224338399999</v>
      </c>
      <c r="F688">
        <v>1409.1</v>
      </c>
      <c r="G688">
        <v>-46.959594186068898</v>
      </c>
      <c r="H688">
        <f>(Table2[[#This Row],[1Y Return vs Nifty]]-AVERAGE(Table2[1Y Return vs Nifty]))/_xlfn.STDEV.P(Table2[1Y Return vs Nifty])</f>
        <v>-1.2153872655891231</v>
      </c>
      <c r="I688">
        <v>-4.87625708179523</v>
      </c>
      <c r="J688">
        <f>(Table2[[#This Row],[1M Return vs Nifty]]-AVERAGE(Table2[1M Return vs Nifty]))/_xlfn.STDEV.P(Table2[1M Return vs Nifty])</f>
        <v>-0.58554308466136995</v>
      </c>
      <c r="K688">
        <v>-4.6262023855106102</v>
      </c>
      <c r="L688">
        <f>(Table2[[#This Row],[6M Return vs Nifty]]-AVERAGE(Table2[6M Return vs Nifty]))/_xlfn.STDEV.P(Table2[6M Return vs Nifty])</f>
        <v>-0.56909234368976092</v>
      </c>
      <c r="M688">
        <v>-1.1133731671917899</v>
      </c>
      <c r="N688">
        <f>(Table2[[#This Row],[1W Return vs Nifty]]-AVERAGE(Table2[1W Return vs Nifty]))/_xlfn.STDEV.P(Table2[1W Return vs Nifty])</f>
        <v>-0.67339142759784709</v>
      </c>
      <c r="O688">
        <v>1367.39</v>
      </c>
      <c r="P688">
        <v>1370.25254138783</v>
      </c>
      <c r="Q688">
        <v>1414.1468232735499</v>
      </c>
      <c r="R688">
        <v>67.280133415693101</v>
      </c>
      <c r="S688" s="1">
        <f>(Table2[[#This Row],[Close Price]]-Table2[[#This Row],[20D EMA]])/Table2[[#This Row],[20D EMA]]</f>
        <v>3.05033677297624E-2</v>
      </c>
      <c r="T688" s="1">
        <f>(Table2[[#This Row],[Close Price]]-Table2[[#This Row],[50D EMA]])/Table2[[#This Row],[50D EMA]]</f>
        <v>2.8350583150770253E-2</v>
      </c>
      <c r="U688" s="1">
        <f>(Table2[[#This Row],[Close Price]]-Table2[[#This Row],[200D EMA]])/Table2[[#This Row],[200D EMA]]</f>
        <v>-3.5688113783456429E-3</v>
      </c>
      <c r="V688">
        <v>3.0429865758155699</v>
      </c>
      <c r="W688">
        <v>1371.25</v>
      </c>
      <c r="X688">
        <v>1415</v>
      </c>
      <c r="Y688">
        <v>1340.1</v>
      </c>
      <c r="Z688">
        <v>1415</v>
      </c>
      <c r="AA688">
        <v>1340.1</v>
      </c>
      <c r="AB688">
        <v>1415</v>
      </c>
      <c r="AC688" s="1">
        <f>(Table2[[#This Row],[Close Price]]/Table2[[#This Row],[Day Low]])-1</f>
        <v>2.7602552415679105E-2</v>
      </c>
      <c r="AD688" s="1">
        <f>(Table2[[#This Row],[Day High]]/Table2[[#This Row],[Close Price]])-1</f>
        <v>4.1870697608403784E-3</v>
      </c>
      <c r="AE688" s="1">
        <f>(Table2[[#This Row],[Close Price]]/Table2[[#This Row],[Current Week Low]])-1</f>
        <v>5.1488694873516927E-2</v>
      </c>
      <c r="AF688" s="1">
        <f>(Table2[[#This Row],[Current Week High]]/Table2[[#This Row],[Close Price]])-1</f>
        <v>4.1870697608403784E-3</v>
      </c>
      <c r="AG688" s="1">
        <f>(Table2[[#This Row],[Close Price]]/Table2[[#This Row],[Current Month Low]])-1</f>
        <v>5.1488694873516927E-2</v>
      </c>
      <c r="AH688" s="1">
        <f>(Table2[[#This Row],[Current Month High]]/Table2[[#This Row],[Close Price]])-1</f>
        <v>4.1870697608403784E-3</v>
      </c>
      <c r="AI688">
        <v>34.692356823504298</v>
      </c>
      <c r="AJ688">
        <v>23.2700551132884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0.01</v>
      </c>
      <c r="AM688" t="s">
        <v>3176</v>
      </c>
      <c r="AN688">
        <v>6.25</v>
      </c>
      <c r="AO688" t="s">
        <v>3176</v>
      </c>
      <c r="AP688">
        <v>-4.8609134744431001E-2</v>
      </c>
      <c r="AQ688">
        <f>(Table2[[#This Row],[Sharpe Ratio]]-AVERAGE(Table2[Sharpe Ratio]))/_xlfn.STDEV.P(Table2[Sharpe Ratio])</f>
        <v>-1.300270155857185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707</v>
      </c>
      <c r="AT688">
        <f>_xlfn.RANK.AVG(Table2[[#This Row],[6M Return vs Nifty Z-Score]],Table2[6M Return vs Nifty Z-Score])</f>
        <v>504</v>
      </c>
      <c r="AU688">
        <f>_xlfn.RANK.AVG(Table2[[#This Row],[Sharpe Ratio Z-Score]],Table2[Sharpe Ratio Z-Score])</f>
        <v>663</v>
      </c>
      <c r="AV688">
        <f>(Table2[[#This Row],[Rank 1Y]]+Table2[[#This Row],[Rank 6M]]+Table2[[#This Row],[Rank Sharpe]])/3</f>
        <v>624.66666666666663</v>
      </c>
    </row>
    <row r="689" spans="1:48" x14ac:dyDescent="0.3">
      <c r="A689" t="s">
        <v>1428</v>
      </c>
      <c r="B689" t="s">
        <v>1429</v>
      </c>
      <c r="C689" t="s">
        <v>3140</v>
      </c>
      <c r="D689" t="s">
        <v>135</v>
      </c>
      <c r="E689">
        <v>7629.9430051649997</v>
      </c>
      <c r="F689">
        <v>429.65</v>
      </c>
      <c r="G689">
        <v>-49.7270312018426</v>
      </c>
      <c r="H689">
        <f>(Table2[[#This Row],[1Y Return vs Nifty]]-AVERAGE(Table2[1Y Return vs Nifty]))/_xlfn.STDEV.P(Table2[1Y Return vs Nifty])</f>
        <v>-1.2622491443421486</v>
      </c>
      <c r="I689">
        <v>-2.1259023640492098</v>
      </c>
      <c r="J689">
        <f>(Table2[[#This Row],[1M Return vs Nifty]]-AVERAGE(Table2[1M Return vs Nifty]))/_xlfn.STDEV.P(Table2[1M Return vs Nifty])</f>
        <v>-0.34801650350960484</v>
      </c>
      <c r="K689">
        <v>-27.924746299613801</v>
      </c>
      <c r="L689">
        <f>(Table2[[#This Row],[6M Return vs Nifty]]-AVERAGE(Table2[6M Return vs Nifty]))/_xlfn.STDEV.P(Table2[6M Return vs Nifty])</f>
        <v>-1.3268014726805064</v>
      </c>
      <c r="M689">
        <v>-0.39484182186465899</v>
      </c>
      <c r="N689">
        <f>(Table2[[#This Row],[1W Return vs Nifty]]-AVERAGE(Table2[1W Return vs Nifty]))/_xlfn.STDEV.P(Table2[1W Return vs Nifty])</f>
        <v>-0.53908388762624659</v>
      </c>
      <c r="O689">
        <v>437.45</v>
      </c>
      <c r="P689">
        <v>449.77187139647998</v>
      </c>
      <c r="Q689">
        <v>478.49943426308602</v>
      </c>
      <c r="R689">
        <v>41.059637394115697</v>
      </c>
      <c r="S689" s="1">
        <f>(Table2[[#This Row],[Close Price]]-Table2[[#This Row],[20D EMA]])/Table2[[#This Row],[20D EMA]]</f>
        <v>-1.7830609212481453E-2</v>
      </c>
      <c r="T689" s="1">
        <f>(Table2[[#This Row],[Close Price]]-Table2[[#This Row],[50D EMA]])/Table2[[#This Row],[50D EMA]]</f>
        <v>-4.4737949783307598E-2</v>
      </c>
      <c r="U689" s="1">
        <f>(Table2[[#This Row],[Close Price]]-Table2[[#This Row],[200D EMA]])/Table2[[#This Row],[200D EMA]]</f>
        <v>-0.10208880254647888</v>
      </c>
      <c r="V689">
        <v>0.475431592726198</v>
      </c>
      <c r="W689">
        <v>428.1</v>
      </c>
      <c r="X689">
        <v>443.7</v>
      </c>
      <c r="Y689">
        <v>428.1</v>
      </c>
      <c r="Z689">
        <v>444</v>
      </c>
      <c r="AA689">
        <v>428.1</v>
      </c>
      <c r="AB689">
        <v>444</v>
      </c>
      <c r="AC689" s="1">
        <f>(Table2[[#This Row],[Close Price]]/Table2[[#This Row],[Day Low]])-1</f>
        <v>3.6206493809856077E-3</v>
      </c>
      <c r="AD689" s="1">
        <f>(Table2[[#This Row],[Day High]]/Table2[[#This Row],[Close Price]])-1</f>
        <v>3.2701035726754313E-2</v>
      </c>
      <c r="AE689" s="1">
        <f>(Table2[[#This Row],[Close Price]]/Table2[[#This Row],[Current Week Low]])-1</f>
        <v>3.6206493809856077E-3</v>
      </c>
      <c r="AF689" s="1">
        <f>(Table2[[#This Row],[Current Week High]]/Table2[[#This Row],[Close Price]])-1</f>
        <v>3.3399278482485695E-2</v>
      </c>
      <c r="AG689" s="1">
        <f>(Table2[[#This Row],[Close Price]]/Table2[[#This Row],[Current Month Low]])-1</f>
        <v>3.6206493809856077E-3</v>
      </c>
      <c r="AH689" s="1">
        <f>(Table2[[#This Row],[Current Month High]]/Table2[[#This Row],[Close Price]])-1</f>
        <v>3.3399278482485695E-2</v>
      </c>
      <c r="AI689">
        <v>64.133597113929895</v>
      </c>
      <c r="AJ689">
        <v>11.2794612794612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-0.17</v>
      </c>
      <c r="AM689" t="s">
        <v>3174</v>
      </c>
      <c r="AN689">
        <v>-2.2400000000000002</v>
      </c>
      <c r="AO689" t="s">
        <v>3174</v>
      </c>
      <c r="AP689">
        <v>2.613785812536E-2</v>
      </c>
      <c r="AQ689">
        <f>(Table2[[#This Row],[Sharpe Ratio]]-AVERAGE(Table2[Sharpe Ratio]))/_xlfn.STDEV.P(Table2[Sharpe Ratio])</f>
        <v>-0.43055619003329104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714</v>
      </c>
      <c r="AT689">
        <f>_xlfn.RANK.AVG(Table2[[#This Row],[6M Return vs Nifty Z-Score]],Table2[6M Return vs Nifty Z-Score])</f>
        <v>710</v>
      </c>
      <c r="AU689">
        <f>_xlfn.RANK.AVG(Table2[[#This Row],[Sharpe Ratio Z-Score]],Table2[Sharpe Ratio Z-Score])</f>
        <v>451</v>
      </c>
      <c r="AV689">
        <f>(Table2[[#This Row],[Rank 1Y]]+Table2[[#This Row],[Rank 6M]]+Table2[[#This Row],[Rank Sharpe]])/3</f>
        <v>625</v>
      </c>
    </row>
    <row r="690" spans="1:48" x14ac:dyDescent="0.3">
      <c r="A690" t="s">
        <v>722</v>
      </c>
      <c r="B690" t="s">
        <v>723</v>
      </c>
      <c r="C690" t="s">
        <v>3139</v>
      </c>
      <c r="D690" t="s">
        <v>89</v>
      </c>
      <c r="E690">
        <v>24740.514124224999</v>
      </c>
      <c r="F690">
        <v>306.05</v>
      </c>
      <c r="G690">
        <v>-35.394293100874499</v>
      </c>
      <c r="H690">
        <f>(Table2[[#This Row],[1Y Return vs Nifty]]-AVERAGE(Table2[1Y Return vs Nifty]))/_xlfn.STDEV.P(Table2[1Y Return vs Nifty])</f>
        <v>-1.019548395866881</v>
      </c>
      <c r="I690">
        <v>0.66789322208507296</v>
      </c>
      <c r="J690">
        <f>(Table2[[#This Row],[1M Return vs Nifty]]-AVERAGE(Table2[1M Return vs Nifty]))/_xlfn.STDEV.P(Table2[1M Return vs Nifty])</f>
        <v>-0.10673827502160675</v>
      </c>
      <c r="K690">
        <v>-3.3648619483357298</v>
      </c>
      <c r="L690">
        <f>(Table2[[#This Row],[6M Return vs Nifty]]-AVERAGE(Table2[6M Return vs Nifty]))/_xlfn.STDEV.P(Table2[6M Return vs Nifty])</f>
        <v>-0.52807136111092867</v>
      </c>
      <c r="M690">
        <v>5.3179077434428796</v>
      </c>
      <c r="N690">
        <f>(Table2[[#This Row],[1W Return vs Nifty]]-AVERAGE(Table2[1W Return vs Nifty]))/_xlfn.STDEV.P(Table2[1W Return vs Nifty])</f>
        <v>0.52874056509956635</v>
      </c>
      <c r="O690">
        <v>298.22000000000003</v>
      </c>
      <c r="P690">
        <v>291.30936233582798</v>
      </c>
      <c r="Q690">
        <v>292.59200422281202</v>
      </c>
      <c r="R690">
        <v>64.833875438471594</v>
      </c>
      <c r="S690" s="1">
        <f>(Table2[[#This Row],[Close Price]]-Table2[[#This Row],[20D EMA]])/Table2[[#This Row],[20D EMA]]</f>
        <v>2.6255784320300395E-2</v>
      </c>
      <c r="T690" s="1">
        <f>(Table2[[#This Row],[Close Price]]-Table2[[#This Row],[50D EMA]])/Table2[[#This Row],[50D EMA]]</f>
        <v>5.0601317945897971E-2</v>
      </c>
      <c r="U690" s="1">
        <f>(Table2[[#This Row],[Close Price]]-Table2[[#This Row],[200D EMA]])/Table2[[#This Row],[200D EMA]]</f>
        <v>4.5995774262305465E-2</v>
      </c>
      <c r="V690">
        <v>0.89956761413743602</v>
      </c>
      <c r="W690">
        <v>302.39999999999998</v>
      </c>
      <c r="X690">
        <v>320.5</v>
      </c>
      <c r="Y690">
        <v>296</v>
      </c>
      <c r="Z690">
        <v>320.5</v>
      </c>
      <c r="AA690">
        <v>296</v>
      </c>
      <c r="AB690">
        <v>320.5</v>
      </c>
      <c r="AC690" s="1">
        <f>(Table2[[#This Row],[Close Price]]/Table2[[#This Row],[Day Low]])-1</f>
        <v>1.2070105820106036E-2</v>
      </c>
      <c r="AD690" s="1">
        <f>(Table2[[#This Row],[Day High]]/Table2[[#This Row],[Close Price]])-1</f>
        <v>4.7214507433425812E-2</v>
      </c>
      <c r="AE690" s="1">
        <f>(Table2[[#This Row],[Close Price]]/Table2[[#This Row],[Current Week Low]])-1</f>
        <v>3.3952702702702675E-2</v>
      </c>
      <c r="AF690" s="1">
        <f>(Table2[[#This Row],[Current Week High]]/Table2[[#This Row],[Close Price]])-1</f>
        <v>4.7214507433425812E-2</v>
      </c>
      <c r="AG690" s="1">
        <f>(Table2[[#This Row],[Close Price]]/Table2[[#This Row],[Current Month Low]])-1</f>
        <v>3.3952702702702675E-2</v>
      </c>
      <c r="AH690" s="1">
        <f>(Table2[[#This Row],[Current Month High]]/Table2[[#This Row],[Close Price]])-1</f>
        <v>4.7214507433425812E-2</v>
      </c>
      <c r="AI690">
        <v>16.745629799052399</v>
      </c>
      <c r="AJ690">
        <v>21.520746476077001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7.0000000000000007E-2</v>
      </c>
      <c r="AM690" t="s">
        <v>3176</v>
      </c>
      <c r="AN690">
        <v>3.15</v>
      </c>
      <c r="AO690" t="s">
        <v>3176</v>
      </c>
      <c r="AP690">
        <v>-9.8318414387477002E-2</v>
      </c>
      <c r="AQ690">
        <f>(Table2[[#This Row],[Sharpe Ratio]]-AVERAGE(Table2[Sharpe Ratio]))/_xlfn.STDEV.P(Table2[Sharpe Ratio])</f>
        <v>-1.878659373626975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672</v>
      </c>
      <c r="AT690">
        <f>_xlfn.RANK.AVG(Table2[[#This Row],[6M Return vs Nifty Z-Score]],Table2[6M Return vs Nifty Z-Score])</f>
        <v>491</v>
      </c>
      <c r="AU690">
        <f>_xlfn.RANK.AVG(Table2[[#This Row],[Sharpe Ratio Z-Score]],Table2[Sharpe Ratio Z-Score])</f>
        <v>723</v>
      </c>
      <c r="AV690">
        <f>(Table2[[#This Row],[Rank 1Y]]+Table2[[#This Row],[Rank 6M]]+Table2[[#This Row],[Rank Sharpe]])/3</f>
        <v>628.66666666666663</v>
      </c>
    </row>
    <row r="691" spans="1:48" x14ac:dyDescent="0.3">
      <c r="A691" t="s">
        <v>1575</v>
      </c>
      <c r="B691" t="s">
        <v>1576</v>
      </c>
      <c r="C691" t="s">
        <v>3136</v>
      </c>
      <c r="D691" t="s">
        <v>482</v>
      </c>
      <c r="E691">
        <v>6221.8349568000003</v>
      </c>
      <c r="F691">
        <v>1152</v>
      </c>
      <c r="G691">
        <v>-42.973875946471097</v>
      </c>
      <c r="H691">
        <f>(Table2[[#This Row],[1Y Return vs Nifty]]-AVERAGE(Table2[1Y Return vs Nifty]))/_xlfn.STDEV.P(Table2[1Y Return vs Nifty])</f>
        <v>-1.1478958488655748</v>
      </c>
      <c r="I691">
        <v>-1.0958386057182601</v>
      </c>
      <c r="J691">
        <f>(Table2[[#This Row],[1M Return vs Nifty]]-AVERAGE(Table2[1M Return vs Nifty]))/_xlfn.STDEV.P(Table2[1M Return vs Nifty])</f>
        <v>-0.25905796979537937</v>
      </c>
      <c r="K691">
        <v>-5.8447431190805696</v>
      </c>
      <c r="L691">
        <f>(Table2[[#This Row],[6M Return vs Nifty]]-AVERAGE(Table2[6M Return vs Nifty]))/_xlfn.STDEV.P(Table2[6M Return vs Nifty])</f>
        <v>-0.60872140554345644</v>
      </c>
      <c r="M691">
        <v>0.42193942921630101</v>
      </c>
      <c r="N691">
        <f>(Table2[[#This Row],[1W Return vs Nifty]]-AVERAGE(Table2[1W Return vs Nifty]))/_xlfn.STDEV.P(Table2[1W Return vs Nifty])</f>
        <v>-0.38641152163827974</v>
      </c>
      <c r="O691">
        <v>1147.6400000000001</v>
      </c>
      <c r="P691">
        <v>1119.5987195453199</v>
      </c>
      <c r="Q691">
        <v>1120.61742096327</v>
      </c>
      <c r="R691">
        <v>49.303561274993797</v>
      </c>
      <c r="S691" s="1">
        <f>(Table2[[#This Row],[Close Price]]-Table2[[#This Row],[20D EMA]])/Table2[[#This Row],[20D EMA]]</f>
        <v>3.7991007633054789E-3</v>
      </c>
      <c r="T691" s="1">
        <f>(Table2[[#This Row],[Close Price]]-Table2[[#This Row],[50D EMA]])/Table2[[#This Row],[50D EMA]]</f>
        <v>2.8940083521923437E-2</v>
      </c>
      <c r="U691" s="1">
        <f>(Table2[[#This Row],[Close Price]]-Table2[[#This Row],[200D EMA]])/Table2[[#This Row],[200D EMA]]</f>
        <v>2.8004721727200987E-2</v>
      </c>
      <c r="V691">
        <v>0.644290643003396</v>
      </c>
      <c r="W691">
        <v>1130</v>
      </c>
      <c r="X691">
        <v>1169.95</v>
      </c>
      <c r="Y691">
        <v>1130</v>
      </c>
      <c r="Z691">
        <v>1194.95</v>
      </c>
      <c r="AA691">
        <v>1130</v>
      </c>
      <c r="AB691">
        <v>1194.95</v>
      </c>
      <c r="AC691" s="1">
        <f>(Table2[[#This Row],[Close Price]]/Table2[[#This Row],[Day Low]])-1</f>
        <v>1.9469026548672552E-2</v>
      </c>
      <c r="AD691" s="1">
        <f>(Table2[[#This Row],[Day High]]/Table2[[#This Row],[Close Price]])-1</f>
        <v>1.5581597222222188E-2</v>
      </c>
      <c r="AE691" s="1">
        <f>(Table2[[#This Row],[Close Price]]/Table2[[#This Row],[Current Week Low]])-1</f>
        <v>1.9469026548672552E-2</v>
      </c>
      <c r="AF691" s="1">
        <f>(Table2[[#This Row],[Current Week High]]/Table2[[#This Row],[Close Price]])-1</f>
        <v>3.7282986111111249E-2</v>
      </c>
      <c r="AG691" s="1">
        <f>(Table2[[#This Row],[Close Price]]/Table2[[#This Row],[Current Month Low]])-1</f>
        <v>1.9469026548672552E-2</v>
      </c>
      <c r="AH691" s="1">
        <f>(Table2[[#This Row],[Current Month High]]/Table2[[#This Row],[Close Price]])-1</f>
        <v>3.7282986111111249E-2</v>
      </c>
      <c r="AI691">
        <v>21.9357638888888</v>
      </c>
      <c r="AJ691">
        <v>23.432979749276701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0.01</v>
      </c>
      <c r="AM691" t="s">
        <v>3176</v>
      </c>
      <c r="AN691">
        <v>-0.28999999999999998</v>
      </c>
      <c r="AO691" t="s">
        <v>3174</v>
      </c>
      <c r="AP691">
        <v>-5.4771851343055997E-2</v>
      </c>
      <c r="AQ691">
        <f>(Table2[[#This Row],[Sharpe Ratio]]-AVERAGE(Table2[Sharpe Ratio]))/_xlfn.STDEV.P(Table2[Sharpe Ratio])</f>
        <v>-1.3719760598334911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695</v>
      </c>
      <c r="AT691">
        <f>_xlfn.RANK.AVG(Table2[[#This Row],[6M Return vs Nifty Z-Score]],Table2[6M Return vs Nifty Z-Score])</f>
        <v>519</v>
      </c>
      <c r="AU691">
        <f>_xlfn.RANK.AVG(Table2[[#This Row],[Sharpe Ratio Z-Score]],Table2[Sharpe Ratio Z-Score])</f>
        <v>672</v>
      </c>
      <c r="AV691">
        <f>(Table2[[#This Row],[Rank 1Y]]+Table2[[#This Row],[Rank 6M]]+Table2[[#This Row],[Rank Sharpe]])/3</f>
        <v>628.66666666666663</v>
      </c>
    </row>
    <row r="692" spans="1:48" x14ac:dyDescent="0.3">
      <c r="A692" t="s">
        <v>957</v>
      </c>
      <c r="B692" t="s">
        <v>958</v>
      </c>
      <c r="C692" t="s">
        <v>3137</v>
      </c>
      <c r="D692" t="s">
        <v>124</v>
      </c>
      <c r="E692">
        <v>15652.365844849999</v>
      </c>
      <c r="F692">
        <v>53.41</v>
      </c>
      <c r="G692">
        <v>-33.4326626679333</v>
      </c>
      <c r="H692">
        <f>(Table2[[#This Row],[1Y Return vs Nifty]]-AVERAGE(Table2[1Y Return vs Nifty]))/_xlfn.STDEV.P(Table2[1Y Return vs Nifty])</f>
        <v>-0.98633149265181863</v>
      </c>
      <c r="I692">
        <v>-2.2876816886407401</v>
      </c>
      <c r="J692">
        <f>(Table2[[#This Row],[1M Return vs Nifty]]-AVERAGE(Table2[1M Return vs Nifty]))/_xlfn.STDEV.P(Table2[1M Return vs Nifty])</f>
        <v>-0.36198811583412693</v>
      </c>
      <c r="K692">
        <v>-22.300545637566401</v>
      </c>
      <c r="L692">
        <f>(Table2[[#This Row],[6M Return vs Nifty]]-AVERAGE(Table2[6M Return vs Nifty]))/_xlfn.STDEV.P(Table2[6M Return vs Nifty])</f>
        <v>-1.1438926951783419</v>
      </c>
      <c r="M692">
        <v>2.0531520539868402</v>
      </c>
      <c r="N692">
        <f>(Table2[[#This Row],[1W Return vs Nifty]]-AVERAGE(Table2[1W Return vs Nifty]))/_xlfn.STDEV.P(Table2[1W Return vs Nifty])</f>
        <v>-8.1506027635363923E-2</v>
      </c>
      <c r="O692">
        <v>54.65</v>
      </c>
      <c r="P692">
        <v>56.084376703336297</v>
      </c>
      <c r="Q692">
        <v>55.740195018577502</v>
      </c>
      <c r="R692">
        <v>39.364412791039598</v>
      </c>
      <c r="S692" s="1">
        <f>(Table2[[#This Row],[Close Price]]-Table2[[#This Row],[20D EMA]])/Table2[[#This Row],[20D EMA]]</f>
        <v>-2.2689844464775882E-2</v>
      </c>
      <c r="T692" s="1">
        <f>(Table2[[#This Row],[Close Price]]-Table2[[#This Row],[50D EMA]])/Table2[[#This Row],[50D EMA]]</f>
        <v>-4.7684878758351416E-2</v>
      </c>
      <c r="U692" s="1">
        <f>(Table2[[#This Row],[Close Price]]-Table2[[#This Row],[200D EMA]])/Table2[[#This Row],[200D EMA]]</f>
        <v>-4.1804572405978867E-2</v>
      </c>
      <c r="V692">
        <v>0.66346639097071003</v>
      </c>
      <c r="W692">
        <v>53.35</v>
      </c>
      <c r="X692">
        <v>55.25</v>
      </c>
      <c r="Y692">
        <v>52.91</v>
      </c>
      <c r="Z692">
        <v>55.5</v>
      </c>
      <c r="AA692">
        <v>52.91</v>
      </c>
      <c r="AB692">
        <v>55.5</v>
      </c>
      <c r="AC692" s="1">
        <f>(Table2[[#This Row],[Close Price]]/Table2[[#This Row],[Day Low]])-1</f>
        <v>1.1246485473288548E-3</v>
      </c>
      <c r="AD692" s="1">
        <f>(Table2[[#This Row],[Day High]]/Table2[[#This Row],[Close Price]])-1</f>
        <v>3.4450477438682015E-2</v>
      </c>
      <c r="AE692" s="1">
        <f>(Table2[[#This Row],[Close Price]]/Table2[[#This Row],[Current Week Low]])-1</f>
        <v>9.4500094500094001E-3</v>
      </c>
      <c r="AF692" s="1">
        <f>(Table2[[#This Row],[Current Week High]]/Table2[[#This Row],[Close Price]])-1</f>
        <v>3.913124882980723E-2</v>
      </c>
      <c r="AG692" s="1">
        <f>(Table2[[#This Row],[Close Price]]/Table2[[#This Row],[Current Month Low]])-1</f>
        <v>9.4500094500094001E-3</v>
      </c>
      <c r="AH692" s="1">
        <f>(Table2[[#This Row],[Current Month High]]/Table2[[#This Row],[Close Price]])-1</f>
        <v>3.913124882980723E-2</v>
      </c>
      <c r="AI692">
        <v>37.989140610372502</v>
      </c>
      <c r="AJ692">
        <v>36.424010217113597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-0.02</v>
      </c>
      <c r="AM692" t="s">
        <v>3174</v>
      </c>
      <c r="AN692">
        <v>-2.86</v>
      </c>
      <c r="AO692" t="s">
        <v>3174</v>
      </c>
      <c r="AQ692">
        <f>(Table2[[#This Row],[Sharpe Ratio]]-AVERAGE(Table2[Sharpe Ratio]))/_xlfn.STDEV.P(Table2[Sharpe Ratio])</f>
        <v>-0.73468160532523463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668</v>
      </c>
      <c r="AT692">
        <f>_xlfn.RANK.AVG(Table2[[#This Row],[6M Return vs Nifty Z-Score]],Table2[6M Return vs Nifty Z-Score])</f>
        <v>679</v>
      </c>
      <c r="AU692">
        <f>_xlfn.RANK.AVG(Table2[[#This Row],[Sharpe Ratio Z-Score]],Table2[Sharpe Ratio Z-Score])</f>
        <v>544</v>
      </c>
      <c r="AV692">
        <f>(Table2[[#This Row],[Rank 1Y]]+Table2[[#This Row],[Rank 6M]]+Table2[[#This Row],[Rank Sharpe]])/3</f>
        <v>630.33333333333337</v>
      </c>
    </row>
    <row r="693" spans="1:48" x14ac:dyDescent="0.3">
      <c r="A693" t="s">
        <v>2371</v>
      </c>
      <c r="B693" t="s">
        <v>2372</v>
      </c>
      <c r="C693" t="s">
        <v>3138</v>
      </c>
      <c r="D693" t="s">
        <v>78</v>
      </c>
      <c r="E693">
        <v>2249.7611339999999</v>
      </c>
      <c r="F693">
        <v>87.09</v>
      </c>
      <c r="G693">
        <v>-49.790610111882202</v>
      </c>
      <c r="H693">
        <f>(Table2[[#This Row],[1Y Return vs Nifty]]-AVERAGE(Table2[1Y Return vs Nifty]))/_xlfn.STDEV.P(Table2[1Y Return vs Nifty])</f>
        <v>-1.2633257459618217</v>
      </c>
      <c r="I693">
        <v>-8.1792280094672201</v>
      </c>
      <c r="J693">
        <f>(Table2[[#This Row],[1M Return vs Nifty]]-AVERAGE(Table2[1M Return vs Nifty]))/_xlfn.STDEV.P(Table2[1M Return vs Nifty])</f>
        <v>-0.87079479675200278</v>
      </c>
      <c r="K693">
        <v>-27.5200209210292</v>
      </c>
      <c r="L693">
        <f>(Table2[[#This Row],[6M Return vs Nifty]]-AVERAGE(Table2[6M Return vs Nifty]))/_xlfn.STDEV.P(Table2[6M Return vs Nifty])</f>
        <v>-1.3136391001640781</v>
      </c>
      <c r="M693">
        <v>-0.86428143962247195</v>
      </c>
      <c r="N693">
        <f>(Table2[[#This Row],[1W Return vs Nifty]]-AVERAGE(Table2[1W Return vs Nifty]))/_xlfn.STDEV.P(Table2[1W Return vs Nifty])</f>
        <v>-0.62683131943460479</v>
      </c>
      <c r="O693">
        <v>90.13</v>
      </c>
      <c r="P693">
        <v>92.668373280559095</v>
      </c>
      <c r="Q693">
        <v>98.027884703221901</v>
      </c>
      <c r="R693">
        <v>29.471554915382701</v>
      </c>
      <c r="S693" s="1">
        <f>(Table2[[#This Row],[Close Price]]-Table2[[#This Row],[20D EMA]])/Table2[[#This Row],[20D EMA]]</f>
        <v>-3.3729058027293819E-2</v>
      </c>
      <c r="T693" s="1">
        <f>(Table2[[#This Row],[Close Price]]-Table2[[#This Row],[50D EMA]])/Table2[[#This Row],[50D EMA]]</f>
        <v>-6.0197164178875023E-2</v>
      </c>
      <c r="U693" s="1">
        <f>(Table2[[#This Row],[Close Price]]-Table2[[#This Row],[200D EMA]])/Table2[[#This Row],[200D EMA]]</f>
        <v>-0.11157931986736423</v>
      </c>
      <c r="V693">
        <v>0.39307855879867099</v>
      </c>
      <c r="W693">
        <v>86.36</v>
      </c>
      <c r="X693">
        <v>88.39</v>
      </c>
      <c r="Y693">
        <v>86.36</v>
      </c>
      <c r="Z693">
        <v>90.79</v>
      </c>
      <c r="AA693">
        <v>86.36</v>
      </c>
      <c r="AB693">
        <v>90.79</v>
      </c>
      <c r="AC693" s="1">
        <f>(Table2[[#This Row],[Close Price]]/Table2[[#This Row],[Day Low]])-1</f>
        <v>8.4529874942103067E-3</v>
      </c>
      <c r="AD693" s="1">
        <f>(Table2[[#This Row],[Day High]]/Table2[[#This Row],[Close Price]])-1</f>
        <v>1.4927086921575405E-2</v>
      </c>
      <c r="AE693" s="1">
        <f>(Table2[[#This Row],[Close Price]]/Table2[[#This Row],[Current Week Low]])-1</f>
        <v>8.4529874942103067E-3</v>
      </c>
      <c r="AF693" s="1">
        <f>(Table2[[#This Row],[Current Week High]]/Table2[[#This Row],[Close Price]])-1</f>
        <v>4.2484785853714513E-2</v>
      </c>
      <c r="AG693" s="1">
        <f>(Table2[[#This Row],[Close Price]]/Table2[[#This Row],[Current Month Low]])-1</f>
        <v>8.4529874942103067E-3</v>
      </c>
      <c r="AH693" s="1">
        <f>(Table2[[#This Row],[Current Month High]]/Table2[[#This Row],[Close Price]])-1</f>
        <v>4.2484785853714513E-2</v>
      </c>
      <c r="AI693">
        <v>79.125043058904495</v>
      </c>
      <c r="AJ693">
        <v>5.0542822677925203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-0.16</v>
      </c>
      <c r="AM693" t="s">
        <v>3174</v>
      </c>
      <c r="AN693">
        <v>-5.28</v>
      </c>
      <c r="AO693" t="s">
        <v>3174</v>
      </c>
      <c r="AP693">
        <v>2.1501881916481998E-2</v>
      </c>
      <c r="AQ693">
        <f>(Table2[[#This Row],[Sharpe Ratio]]-AVERAGE(Table2[Sharpe Ratio]))/_xlfn.STDEV.P(Table2[Sharpe Ratio])</f>
        <v>-0.48449780158564054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715</v>
      </c>
      <c r="AT693">
        <f>_xlfn.RANK.AVG(Table2[[#This Row],[6M Return vs Nifty Z-Score]],Table2[6M Return vs Nifty Z-Score])</f>
        <v>708</v>
      </c>
      <c r="AU693">
        <f>_xlfn.RANK.AVG(Table2[[#This Row],[Sharpe Ratio Z-Score]],Table2[Sharpe Ratio Z-Score])</f>
        <v>468</v>
      </c>
      <c r="AV693">
        <f>(Table2[[#This Row],[Rank 1Y]]+Table2[[#This Row],[Rank 6M]]+Table2[[#This Row],[Rank Sharpe]])/3</f>
        <v>630.33333333333337</v>
      </c>
    </row>
    <row r="694" spans="1:48" x14ac:dyDescent="0.3">
      <c r="A694" t="s">
        <v>1491</v>
      </c>
      <c r="B694" t="s">
        <v>1492</v>
      </c>
      <c r="C694" t="s">
        <v>3139</v>
      </c>
      <c r="D694" t="s">
        <v>89</v>
      </c>
      <c r="E694">
        <v>7046.8403800449996</v>
      </c>
      <c r="F694">
        <v>1479.35</v>
      </c>
      <c r="G694">
        <v>-33.6316641075991</v>
      </c>
      <c r="H694">
        <f>(Table2[[#This Row],[1Y Return vs Nifty]]-AVERAGE(Table2[1Y Return vs Nifty]))/_xlfn.STDEV.P(Table2[1Y Return vs Nifty])</f>
        <v>-0.98970124642910162</v>
      </c>
      <c r="I694">
        <v>1.45591480059274</v>
      </c>
      <c r="J694">
        <f>(Table2[[#This Row],[1M Return vs Nifty]]-AVERAGE(Table2[1M Return vs Nifty]))/_xlfn.STDEV.P(Table2[1M Return vs Nifty])</f>
        <v>-3.8683027380626608E-2</v>
      </c>
      <c r="K694">
        <v>-2.92981273331324</v>
      </c>
      <c r="L694">
        <f>(Table2[[#This Row],[6M Return vs Nifty]]-AVERAGE(Table2[6M Return vs Nifty]))/_xlfn.STDEV.P(Table2[6M Return vs Nifty])</f>
        <v>-0.51392280474628571</v>
      </c>
      <c r="M694">
        <v>7.76181523367155</v>
      </c>
      <c r="N694">
        <f>(Table2[[#This Row],[1W Return vs Nifty]]-AVERAGE(Table2[1W Return vs Nifty]))/_xlfn.STDEV.P(Table2[1W Return vs Nifty])</f>
        <v>0.98555459981832028</v>
      </c>
      <c r="O694">
        <v>1469.7</v>
      </c>
      <c r="P694">
        <v>1451.4290687933201</v>
      </c>
      <c r="Q694">
        <v>1424.3283228861501</v>
      </c>
      <c r="R694">
        <v>51.6402416110883</v>
      </c>
      <c r="S694" s="1">
        <f>(Table2[[#This Row],[Close Price]]-Table2[[#This Row],[20D EMA]])/Table2[[#This Row],[20D EMA]]</f>
        <v>6.5659658433693023E-3</v>
      </c>
      <c r="T694" s="1">
        <f>(Table2[[#This Row],[Close Price]]-Table2[[#This Row],[50D EMA]])/Table2[[#This Row],[50D EMA]]</f>
        <v>1.9236855459903772E-2</v>
      </c>
      <c r="U694" s="1">
        <f>(Table2[[#This Row],[Close Price]]-Table2[[#This Row],[200D EMA]])/Table2[[#This Row],[200D EMA]]</f>
        <v>3.8629911537782315E-2</v>
      </c>
      <c r="V694">
        <v>4.8026978134139302</v>
      </c>
      <c r="W694">
        <v>1453</v>
      </c>
      <c r="X694">
        <v>1584</v>
      </c>
      <c r="Y694">
        <v>1434.5</v>
      </c>
      <c r="Z694">
        <v>1584</v>
      </c>
      <c r="AA694">
        <v>1434.5</v>
      </c>
      <c r="AB694">
        <v>1584</v>
      </c>
      <c r="AC694" s="1">
        <f>(Table2[[#This Row],[Close Price]]/Table2[[#This Row],[Day Low]])-1</f>
        <v>1.8134893324156964E-2</v>
      </c>
      <c r="AD694" s="1">
        <f>(Table2[[#This Row],[Day High]]/Table2[[#This Row],[Close Price]])-1</f>
        <v>7.0740527934565867E-2</v>
      </c>
      <c r="AE694" s="1">
        <f>(Table2[[#This Row],[Close Price]]/Table2[[#This Row],[Current Week Low]])-1</f>
        <v>3.1265249215754576E-2</v>
      </c>
      <c r="AF694" s="1">
        <f>(Table2[[#This Row],[Current Week High]]/Table2[[#This Row],[Close Price]])-1</f>
        <v>7.0740527934565867E-2</v>
      </c>
      <c r="AG694" s="1">
        <f>(Table2[[#This Row],[Close Price]]/Table2[[#This Row],[Current Month Low]])-1</f>
        <v>3.1265249215754576E-2</v>
      </c>
      <c r="AH694" s="1">
        <f>(Table2[[#This Row],[Current Month High]]/Table2[[#This Row],[Close Price]])-1</f>
        <v>7.0740527934565867E-2</v>
      </c>
      <c r="AI694">
        <v>8.4935951600365094</v>
      </c>
      <c r="AJ694">
        <v>18.3479999999999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0.06</v>
      </c>
      <c r="AM694" t="s">
        <v>3176</v>
      </c>
      <c r="AN694">
        <v>0.67</v>
      </c>
      <c r="AO694" t="s">
        <v>3176</v>
      </c>
      <c r="AP694">
        <v>-0.13579025811156401</v>
      </c>
      <c r="AQ694">
        <f>(Table2[[#This Row],[Sharpe Ratio]]-AVERAGE(Table2[Sharpe Ratio]))/_xlfn.STDEV.P(Table2[Sharpe Ratio])</f>
        <v>-2.3146606702782018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-2.8714131490158952</v>
      </c>
      <c r="AS694">
        <f>_xlfn.RANK.AVG(Table2[[#This Row],[1Y Return vs Nifty Z-Score]],Table2[1Y Return vs Nifty Z-Score])</f>
        <v>669</v>
      </c>
      <c r="AT694">
        <f>_xlfn.RANK.AVG(Table2[[#This Row],[6M Return vs Nifty Z-Score]],Table2[6M Return vs Nifty Z-Score])</f>
        <v>489</v>
      </c>
      <c r="AU694">
        <f>_xlfn.RANK.AVG(Table2[[#This Row],[Sharpe Ratio Z-Score]],Table2[Sharpe Ratio Z-Score])</f>
        <v>736</v>
      </c>
      <c r="AV694">
        <f>(Table2[[#This Row],[Rank 1Y]]+Table2[[#This Row],[Rank 6M]]+Table2[[#This Row],[Rank Sharpe]])/3</f>
        <v>631.33333333333337</v>
      </c>
    </row>
    <row r="695" spans="1:48" x14ac:dyDescent="0.3">
      <c r="A695" t="s">
        <v>936</v>
      </c>
      <c r="B695" t="s">
        <v>937</v>
      </c>
      <c r="C695" t="s">
        <v>3143</v>
      </c>
      <c r="D695" t="s">
        <v>505</v>
      </c>
      <c r="E695">
        <v>16354.340738999999</v>
      </c>
      <c r="F695">
        <v>3298.35</v>
      </c>
      <c r="G695">
        <v>-56.3394171883402</v>
      </c>
      <c r="H695">
        <f>(Table2[[#This Row],[1Y Return vs Nifty]]-AVERAGE(Table2[1Y Return vs Nifty]))/_xlfn.STDEV.P(Table2[1Y Return vs Nifty])</f>
        <v>-1.3742187496488933</v>
      </c>
      <c r="I695">
        <v>-7.4749127493689498</v>
      </c>
      <c r="J695">
        <f>(Table2[[#This Row],[1M Return vs Nifty]]-AVERAGE(Table2[1M Return vs Nifty]))/_xlfn.STDEV.P(Table2[1M Return vs Nifty])</f>
        <v>-0.80996860778636315</v>
      </c>
      <c r="K695">
        <v>-1.56499492627581</v>
      </c>
      <c r="L695">
        <f>(Table2[[#This Row],[6M Return vs Nifty]]-AVERAGE(Table2[6M Return vs Nifty]))/_xlfn.STDEV.P(Table2[6M Return vs Nifty])</f>
        <v>-0.46953655830899643</v>
      </c>
      <c r="M695">
        <v>2.6731494743507902</v>
      </c>
      <c r="N695">
        <f>(Table2[[#This Row],[1W Return vs Nifty]]-AVERAGE(Table2[1W Return vs Nifty]))/_xlfn.STDEV.P(Table2[1W Return vs Nifty])</f>
        <v>3.4383597583295587E-2</v>
      </c>
      <c r="O695">
        <v>3351.48</v>
      </c>
      <c r="P695">
        <v>3419.8223796024499</v>
      </c>
      <c r="Q695">
        <v>3517.2324313141298</v>
      </c>
      <c r="R695">
        <v>41.356741535318299</v>
      </c>
      <c r="S695" s="1">
        <f>(Table2[[#This Row],[Close Price]]-Table2[[#This Row],[20D EMA]])/Table2[[#This Row],[20D EMA]]</f>
        <v>-1.5852697912564034E-2</v>
      </c>
      <c r="T695" s="1">
        <f>(Table2[[#This Row],[Close Price]]-Table2[[#This Row],[50D EMA]])/Table2[[#This Row],[50D EMA]]</f>
        <v>-3.5520084413439929E-2</v>
      </c>
      <c r="U695" s="1">
        <f>(Table2[[#This Row],[Close Price]]-Table2[[#This Row],[200D EMA]])/Table2[[#This Row],[200D EMA]]</f>
        <v>-6.22314378104235E-2</v>
      </c>
      <c r="V695">
        <v>0.57142716440346297</v>
      </c>
      <c r="W695">
        <v>3290</v>
      </c>
      <c r="X695">
        <v>3377.95</v>
      </c>
      <c r="Y695">
        <v>3284</v>
      </c>
      <c r="Z695">
        <v>3377.95</v>
      </c>
      <c r="AA695">
        <v>3284</v>
      </c>
      <c r="AB695">
        <v>3377.95</v>
      </c>
      <c r="AC695" s="1">
        <f>(Table2[[#This Row],[Close Price]]/Table2[[#This Row],[Day Low]])-1</f>
        <v>2.5379939209726476E-3</v>
      </c>
      <c r="AD695" s="1">
        <f>(Table2[[#This Row],[Day High]]/Table2[[#This Row],[Close Price]])-1</f>
        <v>2.4133278760592347E-2</v>
      </c>
      <c r="AE695" s="1">
        <f>(Table2[[#This Row],[Close Price]]/Table2[[#This Row],[Current Week Low]])-1</f>
        <v>4.3696711327649851E-3</v>
      </c>
      <c r="AF695" s="1">
        <f>(Table2[[#This Row],[Current Week High]]/Table2[[#This Row],[Close Price]])-1</f>
        <v>2.4133278760592347E-2</v>
      </c>
      <c r="AG695" s="1">
        <f>(Table2[[#This Row],[Close Price]]/Table2[[#This Row],[Current Month Low]])-1</f>
        <v>4.3696711327649851E-3</v>
      </c>
      <c r="AH695" s="1">
        <f>(Table2[[#This Row],[Current Month High]]/Table2[[#This Row],[Close Price]])-1</f>
        <v>2.4133278760592347E-2</v>
      </c>
      <c r="AI695">
        <v>43.230706262222</v>
      </c>
      <c r="AJ695">
        <v>14.687320711417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-0.11</v>
      </c>
      <c r="AM695" t="s">
        <v>3174</v>
      </c>
      <c r="AN695">
        <v>-0.13</v>
      </c>
      <c r="AO695" t="s">
        <v>3174</v>
      </c>
      <c r="AP695">
        <v>-7.3099101186997001E-2</v>
      </c>
      <c r="AQ695">
        <f>(Table2[[#This Row],[Sharpe Ratio]]-AVERAGE(Table2[Sharpe Ratio]))/_xlfn.STDEV.P(Table2[Sharpe Ratio])</f>
        <v>-1.5852216304236788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725</v>
      </c>
      <c r="AT695">
        <f>_xlfn.RANK.AVG(Table2[[#This Row],[6M Return vs Nifty Z-Score]],Table2[6M Return vs Nifty Z-Score])</f>
        <v>481</v>
      </c>
      <c r="AU695">
        <f>_xlfn.RANK.AVG(Table2[[#This Row],[Sharpe Ratio Z-Score]],Table2[Sharpe Ratio Z-Score])</f>
        <v>696</v>
      </c>
      <c r="AV695">
        <f>(Table2[[#This Row],[Rank 1Y]]+Table2[[#This Row],[Rank 6M]]+Table2[[#This Row],[Rank Sharpe]])/3</f>
        <v>634</v>
      </c>
    </row>
    <row r="696" spans="1:48" x14ac:dyDescent="0.3">
      <c r="A696" t="s">
        <v>2094</v>
      </c>
      <c r="B696" t="s">
        <v>2095</v>
      </c>
      <c r="C696" t="s">
        <v>3140</v>
      </c>
      <c r="D696" t="s">
        <v>86</v>
      </c>
      <c r="E696">
        <v>3004.8590159999999</v>
      </c>
      <c r="F696">
        <v>698.4</v>
      </c>
      <c r="G696">
        <v>-57.3776072730275</v>
      </c>
      <c r="H696">
        <f>(Table2[[#This Row],[1Y Return vs Nifty]]-AVERAGE(Table2[1Y Return vs Nifty]))/_xlfn.STDEV.P(Table2[1Y Return vs Nifty])</f>
        <v>-1.3917987478905545</v>
      </c>
      <c r="I696">
        <v>-1.9375713817268101</v>
      </c>
      <c r="J696">
        <f>(Table2[[#This Row],[1M Return vs Nifty]]-AVERAGE(Table2[1M Return vs Nifty]))/_xlfn.STDEV.P(Table2[1M Return vs Nifty])</f>
        <v>-0.33175183260466301</v>
      </c>
      <c r="K696">
        <v>-16.196781646365299</v>
      </c>
      <c r="L696">
        <f>(Table2[[#This Row],[6M Return vs Nifty]]-AVERAGE(Table2[6M Return vs Nifty]))/_xlfn.STDEV.P(Table2[6M Return vs Nifty])</f>
        <v>-0.94538768497731762</v>
      </c>
      <c r="M696">
        <v>1.3099769785784401</v>
      </c>
      <c r="N696">
        <f>(Table2[[#This Row],[1W Return vs Nifty]]-AVERAGE(Table2[1W Return vs Nifty]))/_xlfn.STDEV.P(Table2[1W Return vs Nifty])</f>
        <v>-0.22041996200362435</v>
      </c>
      <c r="O696">
        <v>714.28</v>
      </c>
      <c r="P696">
        <v>730.37273507481405</v>
      </c>
      <c r="Q696">
        <v>782.385652828297</v>
      </c>
      <c r="R696">
        <v>40.667393226481003</v>
      </c>
      <c r="S696" s="1">
        <f>(Table2[[#This Row],[Close Price]]-Table2[[#This Row],[20D EMA]])/Table2[[#This Row],[20D EMA]]</f>
        <v>-2.2232177857422854E-2</v>
      </c>
      <c r="T696" s="1">
        <f>(Table2[[#This Row],[Close Price]]-Table2[[#This Row],[50D EMA]])/Table2[[#This Row],[50D EMA]]</f>
        <v>-4.3775915418774521E-2</v>
      </c>
      <c r="U696" s="1">
        <f>(Table2[[#This Row],[Close Price]]-Table2[[#This Row],[200D EMA]])/Table2[[#This Row],[200D EMA]]</f>
        <v>-0.10734559424075812</v>
      </c>
      <c r="V696">
        <v>0.25775539295106797</v>
      </c>
      <c r="W696">
        <v>697</v>
      </c>
      <c r="X696">
        <v>712.55</v>
      </c>
      <c r="Y696">
        <v>697</v>
      </c>
      <c r="Z696">
        <v>727</v>
      </c>
      <c r="AA696">
        <v>697</v>
      </c>
      <c r="AB696">
        <v>727</v>
      </c>
      <c r="AC696" s="1">
        <f>(Table2[[#This Row],[Close Price]]/Table2[[#This Row],[Day Low]])-1</f>
        <v>2.008608321377281E-3</v>
      </c>
      <c r="AD696" s="1">
        <f>(Table2[[#This Row],[Day High]]/Table2[[#This Row],[Close Price]])-1</f>
        <v>2.0260595647193513E-2</v>
      </c>
      <c r="AE696" s="1">
        <f>(Table2[[#This Row],[Close Price]]/Table2[[#This Row],[Current Week Low]])-1</f>
        <v>2.008608321377281E-3</v>
      </c>
      <c r="AF696" s="1">
        <f>(Table2[[#This Row],[Current Week High]]/Table2[[#This Row],[Close Price]])-1</f>
        <v>4.0950744558992058E-2</v>
      </c>
      <c r="AG696" s="1">
        <f>(Table2[[#This Row],[Close Price]]/Table2[[#This Row],[Current Month Low]])-1</f>
        <v>2.008608321377281E-3</v>
      </c>
      <c r="AH696" s="1">
        <f>(Table2[[#This Row],[Current Month High]]/Table2[[#This Row],[Close Price]])-1</f>
        <v>4.0950744558992058E-2</v>
      </c>
      <c r="AI696">
        <v>50.630011454753699</v>
      </c>
      <c r="AJ696">
        <v>12.863606981254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-0.16</v>
      </c>
      <c r="AM696" t="s">
        <v>3174</v>
      </c>
      <c r="AN696">
        <v>0.26</v>
      </c>
      <c r="AO696" t="s">
        <v>3176</v>
      </c>
      <c r="AQ696">
        <f>(Table2[[#This Row],[Sharpe Ratio]]-AVERAGE(Table2[Sharpe Ratio]))/_xlfn.STDEV.P(Table2[Sharpe Ratio])</f>
        <v>-0.73468160532523463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727</v>
      </c>
      <c r="AT696">
        <f>_xlfn.RANK.AVG(Table2[[#This Row],[6M Return vs Nifty Z-Score]],Table2[6M Return vs Nifty Z-Score])</f>
        <v>632</v>
      </c>
      <c r="AU696">
        <f>_xlfn.RANK.AVG(Table2[[#This Row],[Sharpe Ratio Z-Score]],Table2[Sharpe Ratio Z-Score])</f>
        <v>544</v>
      </c>
      <c r="AV696">
        <f>(Table2[[#This Row],[Rank 1Y]]+Table2[[#This Row],[Rank 6M]]+Table2[[#This Row],[Rank Sharpe]])/3</f>
        <v>634.33333333333337</v>
      </c>
    </row>
    <row r="697" spans="1:48" x14ac:dyDescent="0.3">
      <c r="A697" t="s">
        <v>68</v>
      </c>
      <c r="B697" t="s">
        <v>69</v>
      </c>
      <c r="C697" t="s">
        <v>3129</v>
      </c>
      <c r="D697" t="s">
        <v>24</v>
      </c>
      <c r="E697">
        <v>350734.19191697898</v>
      </c>
      <c r="F697">
        <v>1764.15</v>
      </c>
      <c r="G697">
        <v>-27.072637833122499</v>
      </c>
      <c r="H697">
        <f>(Table2[[#This Row],[1Y Return vs Nifty]]-AVERAGE(Table2[1Y Return vs Nifty]))/_xlfn.STDEV.P(Table2[1Y Return vs Nifty])</f>
        <v>-0.87863519785762201</v>
      </c>
      <c r="I697">
        <v>-3.9526199573466099</v>
      </c>
      <c r="J697">
        <f>(Table2[[#This Row],[1M Return vs Nifty]]-AVERAGE(Table2[1M Return vs Nifty]))/_xlfn.STDEV.P(Table2[1M Return vs Nifty])</f>
        <v>-0.50577578520011279</v>
      </c>
      <c r="K697">
        <v>-10.331501856695001</v>
      </c>
      <c r="L697">
        <f>(Table2[[#This Row],[6M Return vs Nifty]]-AVERAGE(Table2[6M Return vs Nifty]))/_xlfn.STDEV.P(Table2[6M Return vs Nifty])</f>
        <v>-0.75463859537314137</v>
      </c>
      <c r="M697">
        <v>1.41951333562897</v>
      </c>
      <c r="N697">
        <f>(Table2[[#This Row],[1W Return vs Nifty]]-AVERAGE(Table2[1W Return vs Nifty]))/_xlfn.STDEV.P(Table2[1W Return vs Nifty])</f>
        <v>-0.19994547783730071</v>
      </c>
      <c r="O697">
        <v>1785.66</v>
      </c>
      <c r="P697">
        <v>1781.81869965443</v>
      </c>
      <c r="Q697">
        <v>1772.0940883789999</v>
      </c>
      <c r="R697">
        <v>30.4096511314245</v>
      </c>
      <c r="S697" s="1">
        <f>(Table2[[#This Row],[Close Price]]-Table2[[#This Row],[20D EMA]])/Table2[[#This Row],[20D EMA]]</f>
        <v>-1.2045966197372394E-2</v>
      </c>
      <c r="T697" s="1">
        <f>(Table2[[#This Row],[Close Price]]-Table2[[#This Row],[50D EMA]])/Table2[[#This Row],[50D EMA]]</f>
        <v>-9.9161040670729499E-3</v>
      </c>
      <c r="U697" s="1">
        <f>(Table2[[#This Row],[Close Price]]-Table2[[#This Row],[200D EMA]])/Table2[[#This Row],[200D EMA]]</f>
        <v>-4.482881823880229E-3</v>
      </c>
      <c r="V697">
        <v>0.773715127511867</v>
      </c>
      <c r="W697">
        <v>1756.5</v>
      </c>
      <c r="X697">
        <v>1781.95</v>
      </c>
      <c r="Y697">
        <v>1756.5</v>
      </c>
      <c r="Z697">
        <v>1793.45</v>
      </c>
      <c r="AA697">
        <v>1756.5</v>
      </c>
      <c r="AB697">
        <v>1793.45</v>
      </c>
      <c r="AC697" s="1">
        <f>(Table2[[#This Row],[Close Price]]/Table2[[#This Row],[Day Low]])-1</f>
        <v>4.3552519214347107E-3</v>
      </c>
      <c r="AD697" s="1">
        <f>(Table2[[#This Row],[Day High]]/Table2[[#This Row],[Close Price]])-1</f>
        <v>1.0089844967831496E-2</v>
      </c>
      <c r="AE697" s="1">
        <f>(Table2[[#This Row],[Close Price]]/Table2[[#This Row],[Current Week Low]])-1</f>
        <v>4.3552519214347107E-3</v>
      </c>
      <c r="AF697" s="1">
        <f>(Table2[[#This Row],[Current Week High]]/Table2[[#This Row],[Close Price]])-1</f>
        <v>1.6608565031318134E-2</v>
      </c>
      <c r="AG697" s="1">
        <f>(Table2[[#This Row],[Close Price]]/Table2[[#This Row],[Current Month Low]])-1</f>
        <v>4.3552519214347107E-3</v>
      </c>
      <c r="AH697" s="1">
        <f>(Table2[[#This Row],[Current Month High]]/Table2[[#This Row],[Close Price]])-1</f>
        <v>1.6608565031318134E-2</v>
      </c>
      <c r="AI697">
        <v>9.2027321939744198</v>
      </c>
      <c r="AJ697">
        <v>14.2695210026881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0.03</v>
      </c>
      <c r="AM697" t="s">
        <v>3176</v>
      </c>
      <c r="AN697">
        <v>-2.69</v>
      </c>
      <c r="AO697" t="s">
        <v>3174</v>
      </c>
      <c r="AP697">
        <v>-8.6167713848717006E-2</v>
      </c>
      <c r="AQ697">
        <f>(Table2[[#This Row],[Sharpe Ratio]]-AVERAGE(Table2[Sharpe Ratio]))/_xlfn.STDEV.P(Table2[Sharpe Ratio])</f>
        <v>-1.7372806566060475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-4.0762757128742244</v>
      </c>
      <c r="AS697">
        <f>_xlfn.RANK.AVG(Table2[[#This Row],[1Y Return vs Nifty Z-Score]],Table2[1Y Return vs Nifty Z-Score])</f>
        <v>628</v>
      </c>
      <c r="AT697">
        <f>_xlfn.RANK.AVG(Table2[[#This Row],[6M Return vs Nifty Z-Score]],Table2[6M Return vs Nifty Z-Score])</f>
        <v>570</v>
      </c>
      <c r="AU697">
        <f>_xlfn.RANK.AVG(Table2[[#This Row],[Sharpe Ratio Z-Score]],Table2[Sharpe Ratio Z-Score])</f>
        <v>712</v>
      </c>
      <c r="AV697">
        <f>(Table2[[#This Row],[Rank 1Y]]+Table2[[#This Row],[Rank 6M]]+Table2[[#This Row],[Rank Sharpe]])/3</f>
        <v>636.66666666666663</v>
      </c>
    </row>
    <row r="698" spans="1:48" x14ac:dyDescent="0.3">
      <c r="A698" t="s">
        <v>1848</v>
      </c>
      <c r="B698" t="s">
        <v>1849</v>
      </c>
      <c r="C698" t="s">
        <v>3145</v>
      </c>
      <c r="D698" t="s">
        <v>412</v>
      </c>
      <c r="E698">
        <v>4059.8984777400001</v>
      </c>
      <c r="F698">
        <v>26.33</v>
      </c>
      <c r="G698">
        <v>-38.072040433948601</v>
      </c>
      <c r="H698">
        <f>(Table2[[#This Row],[1Y Return vs Nifty]]-AVERAGE(Table2[1Y Return vs Nifty]))/_xlfn.STDEV.P(Table2[1Y Return vs Nifty])</f>
        <v>-1.0648915310994183</v>
      </c>
      <c r="I698">
        <v>42.451703937695001</v>
      </c>
      <c r="J698">
        <f>(Table2[[#This Row],[1M Return vs Nifty]]-AVERAGE(Table2[1M Return vs Nifty]))/_xlfn.STDEV.P(Table2[1M Return vs Nifty])</f>
        <v>3.5018019771626241</v>
      </c>
      <c r="K698">
        <v>-23.1064543166252</v>
      </c>
      <c r="L698">
        <f>(Table2[[#This Row],[6M Return vs Nifty]]-AVERAGE(Table2[6M Return vs Nifty]))/_xlfn.STDEV.P(Table2[6M Return vs Nifty])</f>
        <v>-1.1701022456767352</v>
      </c>
      <c r="M698">
        <v>17.548048396155799</v>
      </c>
      <c r="N698">
        <f>(Table2[[#This Row],[1W Return vs Nifty]]-AVERAGE(Table2[1W Return vs Nifty]))/_xlfn.STDEV.P(Table2[1W Return vs Nifty])</f>
        <v>2.8147926841267448</v>
      </c>
      <c r="O698">
        <v>22.15</v>
      </c>
      <c r="P698">
        <v>21.288783204170301</v>
      </c>
      <c r="Q698">
        <v>23.776491486651899</v>
      </c>
      <c r="R698">
        <v>89.2972074831561</v>
      </c>
      <c r="S698" s="1">
        <f>(Table2[[#This Row],[Close Price]]-Table2[[#This Row],[20D EMA]])/Table2[[#This Row],[20D EMA]]</f>
        <v>0.18871331828442439</v>
      </c>
      <c r="T698" s="1">
        <f>(Table2[[#This Row],[Close Price]]-Table2[[#This Row],[50D EMA]])/Table2[[#This Row],[50D EMA]]</f>
        <v>0.23680154696874192</v>
      </c>
      <c r="U698" s="1">
        <f>(Table2[[#This Row],[Close Price]]-Table2[[#This Row],[200D EMA]])/Table2[[#This Row],[200D EMA]]</f>
        <v>0.10739635470530362</v>
      </c>
      <c r="V698">
        <v>1.8749366379969199</v>
      </c>
      <c r="W698">
        <v>25.4</v>
      </c>
      <c r="X698">
        <v>26.5</v>
      </c>
      <c r="Y698">
        <v>22.5</v>
      </c>
      <c r="Z698">
        <v>26.5</v>
      </c>
      <c r="AA698">
        <v>22.5</v>
      </c>
      <c r="AB698">
        <v>26.5</v>
      </c>
      <c r="AC698" s="1">
        <f>(Table2[[#This Row],[Close Price]]/Table2[[#This Row],[Day Low]])-1</f>
        <v>3.661417322834648E-2</v>
      </c>
      <c r="AD698" s="1">
        <f>(Table2[[#This Row],[Day High]]/Table2[[#This Row],[Close Price]])-1</f>
        <v>6.4565134827194726E-3</v>
      </c>
      <c r="AE698" s="1">
        <f>(Table2[[#This Row],[Close Price]]/Table2[[#This Row],[Current Week Low]])-1</f>
        <v>0.17022222222222205</v>
      </c>
      <c r="AF698" s="1">
        <f>(Table2[[#This Row],[Current Week High]]/Table2[[#This Row],[Close Price]])-1</f>
        <v>6.4565134827194726E-3</v>
      </c>
      <c r="AG698" s="1">
        <f>(Table2[[#This Row],[Close Price]]/Table2[[#This Row],[Current Month Low]])-1</f>
        <v>0.17022222222222205</v>
      </c>
      <c r="AH698" s="1">
        <f>(Table2[[#This Row],[Current Month High]]/Table2[[#This Row],[Close Price]])-1</f>
        <v>6.4565134827194726E-3</v>
      </c>
      <c r="AI698">
        <v>71.477402202810495</v>
      </c>
      <c r="AJ698">
        <v>57.664670658682603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0.15</v>
      </c>
      <c r="AM698" t="s">
        <v>3176</v>
      </c>
      <c r="AN698">
        <v>30.93</v>
      </c>
      <c r="AO698" t="s">
        <v>3176</v>
      </c>
      <c r="AQ698">
        <f>(Table2[[#This Row],[Sharpe Ratio]]-AVERAGE(Table2[Sharpe Ratio]))/_xlfn.STDEV.P(Table2[Sharpe Ratio])</f>
        <v>-0.73468160532523463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681</v>
      </c>
      <c r="AT698">
        <f>_xlfn.RANK.AVG(Table2[[#This Row],[6M Return vs Nifty Z-Score]],Table2[6M Return vs Nifty Z-Score])</f>
        <v>687</v>
      </c>
      <c r="AU698">
        <f>_xlfn.RANK.AVG(Table2[[#This Row],[Sharpe Ratio Z-Score]],Table2[Sharpe Ratio Z-Score])</f>
        <v>544</v>
      </c>
      <c r="AV698">
        <f>(Table2[[#This Row],[Rank 1Y]]+Table2[[#This Row],[Rank 6M]]+Table2[[#This Row],[Rank Sharpe]])/3</f>
        <v>637.33333333333337</v>
      </c>
    </row>
    <row r="699" spans="1:48" x14ac:dyDescent="0.3">
      <c r="A699" t="s">
        <v>1318</v>
      </c>
      <c r="B699" t="s">
        <v>1319</v>
      </c>
      <c r="C699" t="s">
        <v>3136</v>
      </c>
      <c r="D699" t="s">
        <v>127</v>
      </c>
      <c r="E699">
        <v>8730.3050910500006</v>
      </c>
      <c r="F699">
        <v>730.85</v>
      </c>
      <c r="G699">
        <v>-37.493812434317803</v>
      </c>
      <c r="H699">
        <f>(Table2[[#This Row],[1Y Return vs Nifty]]-AVERAGE(Table2[1Y Return vs Nifty]))/_xlfn.STDEV.P(Table2[1Y Return vs Nifty])</f>
        <v>-1.0551002150709565</v>
      </c>
      <c r="I699">
        <v>4.0181712978391602</v>
      </c>
      <c r="J699">
        <f>(Table2[[#This Row],[1M Return vs Nifty]]-AVERAGE(Table2[1M Return vs Nifty]))/_xlfn.STDEV.P(Table2[1M Return vs Nifty])</f>
        <v>0.18259898468056829</v>
      </c>
      <c r="K699">
        <v>-6.1520167615440302</v>
      </c>
      <c r="L699">
        <f>(Table2[[#This Row],[6M Return vs Nifty]]-AVERAGE(Table2[6M Return vs Nifty]))/_xlfn.STDEV.P(Table2[6M Return vs Nifty])</f>
        <v>-0.61871447828015524</v>
      </c>
      <c r="M699">
        <v>9.0019294038435493</v>
      </c>
      <c r="N699">
        <f>(Table2[[#This Row],[1W Return vs Nifty]]-AVERAGE(Table2[1W Return vs Nifty]))/_xlfn.STDEV.P(Table2[1W Return vs Nifty])</f>
        <v>1.2173561552590151</v>
      </c>
      <c r="O699">
        <v>679.01</v>
      </c>
      <c r="P699">
        <v>674.58766884921499</v>
      </c>
      <c r="Q699">
        <v>701.72571908988198</v>
      </c>
      <c r="R699">
        <v>87.791603984313994</v>
      </c>
      <c r="S699" s="1">
        <f>(Table2[[#This Row],[Close Price]]-Table2[[#This Row],[20D EMA]])/Table2[[#This Row],[20D EMA]]</f>
        <v>7.6346445560448353E-2</v>
      </c>
      <c r="T699" s="1">
        <f>(Table2[[#This Row],[Close Price]]-Table2[[#This Row],[50D EMA]])/Table2[[#This Row],[50D EMA]]</f>
        <v>8.3402549066399975E-2</v>
      </c>
      <c r="U699" s="1">
        <f>(Table2[[#This Row],[Close Price]]-Table2[[#This Row],[200D EMA]])/Table2[[#This Row],[200D EMA]]</f>
        <v>4.1503795739297397E-2</v>
      </c>
      <c r="V699">
        <v>4.5600715770390501</v>
      </c>
      <c r="W699">
        <v>719.95</v>
      </c>
      <c r="X699">
        <v>738.7</v>
      </c>
      <c r="Y699">
        <v>675</v>
      </c>
      <c r="Z699">
        <v>739.9</v>
      </c>
      <c r="AA699">
        <v>675</v>
      </c>
      <c r="AB699">
        <v>739.9</v>
      </c>
      <c r="AC699" s="1">
        <f>(Table2[[#This Row],[Close Price]]/Table2[[#This Row],[Day Low]])-1</f>
        <v>1.5139940273630081E-2</v>
      </c>
      <c r="AD699" s="1">
        <f>(Table2[[#This Row],[Day High]]/Table2[[#This Row],[Close Price]])-1</f>
        <v>1.0740918109051201E-2</v>
      </c>
      <c r="AE699" s="1">
        <f>(Table2[[#This Row],[Close Price]]/Table2[[#This Row],[Current Week Low]])-1</f>
        <v>8.2740740740740781E-2</v>
      </c>
      <c r="AF699" s="1">
        <f>(Table2[[#This Row],[Current Week High]]/Table2[[#This Row],[Close Price]])-1</f>
        <v>1.2382841896421803E-2</v>
      </c>
      <c r="AG699" s="1">
        <f>(Table2[[#This Row],[Close Price]]/Table2[[#This Row],[Current Month Low]])-1</f>
        <v>8.2740740740740781E-2</v>
      </c>
      <c r="AH699" s="1">
        <f>(Table2[[#This Row],[Current Month High]]/Table2[[#This Row],[Close Price]])-1</f>
        <v>1.2382841896421803E-2</v>
      </c>
      <c r="AI699">
        <v>16.166107956489</v>
      </c>
      <c r="AJ699">
        <v>22.093217507517501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-0.11</v>
      </c>
      <c r="AM699" t="s">
        <v>3174</v>
      </c>
      <c r="AN699">
        <v>15.18</v>
      </c>
      <c r="AO699" t="s">
        <v>3176</v>
      </c>
      <c r="AP699">
        <v>-9.0884897299284007E-2</v>
      </c>
      <c r="AQ699">
        <f>(Table2[[#This Row],[Sharpe Ratio]]-AVERAGE(Table2[Sharpe Ratio]))/_xlfn.STDEV.P(Table2[Sharpe Ratio])</f>
        <v>-1.7921671499457617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680</v>
      </c>
      <c r="AT699">
        <f>_xlfn.RANK.AVG(Table2[[#This Row],[6M Return vs Nifty Z-Score]],Table2[6M Return vs Nifty Z-Score])</f>
        <v>522</v>
      </c>
      <c r="AU699">
        <f>_xlfn.RANK.AVG(Table2[[#This Row],[Sharpe Ratio Z-Score]],Table2[Sharpe Ratio Z-Score])</f>
        <v>716</v>
      </c>
      <c r="AV699">
        <f>(Table2[[#This Row],[Rank 1Y]]+Table2[[#This Row],[Rank 6M]]+Table2[[#This Row],[Rank Sharpe]])/3</f>
        <v>639.33333333333337</v>
      </c>
    </row>
    <row r="700" spans="1:48" x14ac:dyDescent="0.3">
      <c r="A700" t="s">
        <v>2129</v>
      </c>
      <c r="B700" t="s">
        <v>2130</v>
      </c>
      <c r="C700" t="s">
        <v>3127</v>
      </c>
      <c r="D700" t="s">
        <v>428</v>
      </c>
      <c r="E700">
        <v>2888.8358688849999</v>
      </c>
      <c r="F700">
        <v>86.95</v>
      </c>
      <c r="G700">
        <v>-31.280672676609399</v>
      </c>
      <c r="H700">
        <f>(Table2[[#This Row],[1Y Return vs Nifty]]-AVERAGE(Table2[1Y Return vs Nifty]))/_xlfn.STDEV.P(Table2[1Y Return vs Nifty])</f>
        <v>-0.94989117134501133</v>
      </c>
      <c r="I700">
        <v>-1.21557327820048</v>
      </c>
      <c r="J700">
        <f>(Table2[[#This Row],[1M Return vs Nifty]]-AVERAGE(Table2[1M Return vs Nifty]))/_xlfn.STDEV.P(Table2[1M Return vs Nifty])</f>
        <v>-0.26939851504087969</v>
      </c>
      <c r="K700">
        <v>-24.662565041087799</v>
      </c>
      <c r="L700">
        <f>(Table2[[#This Row],[6M Return vs Nifty]]-AVERAGE(Table2[6M Return vs Nifty]))/_xlfn.STDEV.P(Table2[6M Return vs Nifty])</f>
        <v>-1.2207096701575408</v>
      </c>
      <c r="M700">
        <v>2.0308552175144698</v>
      </c>
      <c r="N700">
        <f>(Table2[[#This Row],[1W Return vs Nifty]]-AVERAGE(Table2[1W Return vs Nifty]))/_xlfn.STDEV.P(Table2[1W Return vs Nifty])</f>
        <v>-8.5673741786219421E-2</v>
      </c>
      <c r="O700">
        <v>87.19</v>
      </c>
      <c r="P700">
        <v>85.863422329651002</v>
      </c>
      <c r="Q700">
        <v>86.020729861016804</v>
      </c>
      <c r="R700">
        <v>45.600593724804597</v>
      </c>
      <c r="S700" s="1">
        <f>(Table2[[#This Row],[Close Price]]-Table2[[#This Row],[20D EMA]])/Table2[[#This Row],[20D EMA]]</f>
        <v>-2.7526092441793196E-3</v>
      </c>
      <c r="T700" s="1">
        <f>(Table2[[#This Row],[Close Price]]-Table2[[#This Row],[50D EMA]])/Table2[[#This Row],[50D EMA]]</f>
        <v>1.2654721194053503E-2</v>
      </c>
      <c r="U700" s="1">
        <f>(Table2[[#This Row],[Close Price]]-Table2[[#This Row],[200D EMA]])/Table2[[#This Row],[200D EMA]]</f>
        <v>1.0802862757437835E-2</v>
      </c>
      <c r="V700">
        <v>1.2675505525556501</v>
      </c>
      <c r="W700">
        <v>86.5</v>
      </c>
      <c r="X700">
        <v>89.38</v>
      </c>
      <c r="Y700">
        <v>86.5</v>
      </c>
      <c r="Z700">
        <v>90.9</v>
      </c>
      <c r="AA700">
        <v>86.5</v>
      </c>
      <c r="AB700">
        <v>90.9</v>
      </c>
      <c r="AC700" s="1">
        <f>(Table2[[#This Row],[Close Price]]/Table2[[#This Row],[Day Low]])-1</f>
        <v>5.2023121387283489E-3</v>
      </c>
      <c r="AD700" s="1">
        <f>(Table2[[#This Row],[Day High]]/Table2[[#This Row],[Close Price]])-1</f>
        <v>2.7947096032202356E-2</v>
      </c>
      <c r="AE700" s="1">
        <f>(Table2[[#This Row],[Close Price]]/Table2[[#This Row],[Current Week Low]])-1</f>
        <v>5.2023121387283489E-3</v>
      </c>
      <c r="AF700" s="1">
        <f>(Table2[[#This Row],[Current Week High]]/Table2[[#This Row],[Close Price]])-1</f>
        <v>4.5428407130534865E-2</v>
      </c>
      <c r="AG700" s="1">
        <f>(Table2[[#This Row],[Close Price]]/Table2[[#This Row],[Current Month Low]])-1</f>
        <v>5.2023121387283489E-3</v>
      </c>
      <c r="AH700" s="1">
        <f>(Table2[[#This Row],[Current Month High]]/Table2[[#This Row],[Close Price]])-1</f>
        <v>4.5428407130534865E-2</v>
      </c>
      <c r="AI700">
        <v>38.010350776308201</v>
      </c>
      <c r="AJ700">
        <v>39.008792965627499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0.03</v>
      </c>
      <c r="AM700" t="s">
        <v>3176</v>
      </c>
      <c r="AN700">
        <v>2.88</v>
      </c>
      <c r="AO700" t="s">
        <v>3176</v>
      </c>
      <c r="AP700">
        <v>-6.8514875945499998E-4</v>
      </c>
      <c r="AQ700">
        <f>(Table2[[#This Row],[Sharpe Ratio]]-AVERAGE(Table2[Sharpe Ratio]))/_xlfn.STDEV.P(Table2[Sharpe Ratio])</f>
        <v>-0.74265361091217441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660</v>
      </c>
      <c r="AT700">
        <f>_xlfn.RANK.AVG(Table2[[#This Row],[6M Return vs Nifty Z-Score]],Table2[6M Return vs Nifty Z-Score])</f>
        <v>695</v>
      </c>
      <c r="AU700">
        <f>_xlfn.RANK.AVG(Table2[[#This Row],[Sharpe Ratio Z-Score]],Table2[Sharpe Ratio Z-Score])</f>
        <v>569</v>
      </c>
      <c r="AV700">
        <f>(Table2[[#This Row],[Rank 1Y]]+Table2[[#This Row],[Rank 6M]]+Table2[[#This Row],[Rank Sharpe]])/3</f>
        <v>641.33333333333337</v>
      </c>
    </row>
    <row r="701" spans="1:48" x14ac:dyDescent="0.3">
      <c r="A701" t="s">
        <v>2088</v>
      </c>
      <c r="B701" t="s">
        <v>2089</v>
      </c>
      <c r="C701" t="s">
        <v>3138</v>
      </c>
      <c r="D701" t="s">
        <v>78</v>
      </c>
      <c r="E701">
        <v>3025.6183211040002</v>
      </c>
      <c r="F701">
        <v>231.48</v>
      </c>
      <c r="G701">
        <v>-30.2350348353757</v>
      </c>
      <c r="H701">
        <f>(Table2[[#This Row],[1Y Return vs Nifty]]-AVERAGE(Table2[1Y Return vs Nifty]))/_xlfn.STDEV.P(Table2[1Y Return vs Nifty])</f>
        <v>-0.9321850579064116</v>
      </c>
      <c r="I701">
        <v>-5.7945946841192102</v>
      </c>
      <c r="J701">
        <f>(Table2[[#This Row],[1M Return vs Nifty]]-AVERAGE(Table2[1M Return vs Nifty]))/_xlfn.STDEV.P(Table2[1M Return vs Nifty])</f>
        <v>-0.66485270593156254</v>
      </c>
      <c r="K701">
        <v>-12.662755647215301</v>
      </c>
      <c r="L701">
        <f>(Table2[[#This Row],[6M Return vs Nifty]]-AVERAGE(Table2[6M Return vs Nifty]))/_xlfn.STDEV.P(Table2[6M Return vs Nifty])</f>
        <v>-0.83045501916270947</v>
      </c>
      <c r="M701">
        <v>3.78562708690936</v>
      </c>
      <c r="N701">
        <f>(Table2[[#This Row],[1W Return vs Nifty]]-AVERAGE(Table2[1W Return vs Nifty]))/_xlfn.STDEV.P(Table2[1W Return vs Nifty])</f>
        <v>0.24232738791048858</v>
      </c>
      <c r="O701">
        <v>232.29</v>
      </c>
      <c r="P701">
        <v>234.37947829865101</v>
      </c>
      <c r="Q701">
        <v>235.548798176112</v>
      </c>
      <c r="R701">
        <v>49.148516007194999</v>
      </c>
      <c r="S701" s="1">
        <f>(Table2[[#This Row],[Close Price]]-Table2[[#This Row],[20D EMA]])/Table2[[#This Row],[20D EMA]]</f>
        <v>-3.4870205346764918E-3</v>
      </c>
      <c r="T701" s="1">
        <f>(Table2[[#This Row],[Close Price]]-Table2[[#This Row],[50D EMA]])/Table2[[#This Row],[50D EMA]]</f>
        <v>-1.2370871032302775E-2</v>
      </c>
      <c r="U701" s="1">
        <f>(Table2[[#This Row],[Close Price]]-Table2[[#This Row],[200D EMA]])/Table2[[#This Row],[200D EMA]]</f>
        <v>-1.7273695334543402E-2</v>
      </c>
      <c r="V701">
        <v>0.26848555960797299</v>
      </c>
      <c r="W701">
        <v>230.77</v>
      </c>
      <c r="X701">
        <v>235.98</v>
      </c>
      <c r="Y701">
        <v>225.21</v>
      </c>
      <c r="Z701">
        <v>235.98</v>
      </c>
      <c r="AA701">
        <v>225.21</v>
      </c>
      <c r="AB701">
        <v>235.98</v>
      </c>
      <c r="AC701" s="1">
        <f>(Table2[[#This Row],[Close Price]]/Table2[[#This Row],[Day Low]])-1</f>
        <v>3.0766564111452954E-3</v>
      </c>
      <c r="AD701" s="1">
        <f>(Table2[[#This Row],[Day High]]/Table2[[#This Row],[Close Price]])-1</f>
        <v>1.9440124416796323E-2</v>
      </c>
      <c r="AE701" s="1">
        <f>(Table2[[#This Row],[Close Price]]/Table2[[#This Row],[Current Week Low]])-1</f>
        <v>2.7840682030105146E-2</v>
      </c>
      <c r="AF701" s="1">
        <f>(Table2[[#This Row],[Current Week High]]/Table2[[#This Row],[Close Price]])-1</f>
        <v>1.9440124416796323E-2</v>
      </c>
      <c r="AG701" s="1">
        <f>(Table2[[#This Row],[Close Price]]/Table2[[#This Row],[Current Month Low]])-1</f>
        <v>2.7840682030105146E-2</v>
      </c>
      <c r="AH701" s="1">
        <f>(Table2[[#This Row],[Current Month High]]/Table2[[#This Row],[Close Price]])-1</f>
        <v>1.9440124416796323E-2</v>
      </c>
      <c r="AI701">
        <v>31.760843269396901</v>
      </c>
      <c r="AJ701">
        <v>19.3195876288659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-0.11</v>
      </c>
      <c r="AM701" t="s">
        <v>3174</v>
      </c>
      <c r="AN701">
        <v>-1.06</v>
      </c>
      <c r="AO701" t="s">
        <v>3174</v>
      </c>
      <c r="AP701">
        <v>-5.5086634575348001E-2</v>
      </c>
      <c r="AQ701">
        <f>(Table2[[#This Row],[Sharpe Ratio]]-AVERAGE(Table2[Sharpe Ratio]))/_xlfn.STDEV.P(Table2[Sharpe Ratio])</f>
        <v>-1.3756387004671879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657</v>
      </c>
      <c r="AT701">
        <f>_xlfn.RANK.AVG(Table2[[#This Row],[6M Return vs Nifty Z-Score]],Table2[6M Return vs Nifty Z-Score])</f>
        <v>594</v>
      </c>
      <c r="AU701">
        <f>_xlfn.RANK.AVG(Table2[[#This Row],[Sharpe Ratio Z-Score]],Table2[Sharpe Ratio Z-Score])</f>
        <v>673</v>
      </c>
      <c r="AV701">
        <f>(Table2[[#This Row],[Rank 1Y]]+Table2[[#This Row],[Rank 6M]]+Table2[[#This Row],[Rank Sharpe]])/3</f>
        <v>641.33333333333337</v>
      </c>
    </row>
    <row r="702" spans="1:48" x14ac:dyDescent="0.3">
      <c r="A702" t="s">
        <v>828</v>
      </c>
      <c r="B702" t="s">
        <v>829</v>
      </c>
      <c r="C702" t="s">
        <v>3138</v>
      </c>
      <c r="D702" t="s">
        <v>78</v>
      </c>
      <c r="E702">
        <v>19609.904616200001</v>
      </c>
      <c r="F702">
        <v>829.9</v>
      </c>
      <c r="G702">
        <v>-35.847008688548897</v>
      </c>
      <c r="H702">
        <f>(Table2[[#This Row],[1Y Return vs Nifty]]-AVERAGE(Table2[1Y Return vs Nifty]))/_xlfn.STDEV.P(Table2[1Y Return vs Nifty])</f>
        <v>-1.0272143708676782</v>
      </c>
      <c r="I702">
        <v>0.78483928931054803</v>
      </c>
      <c r="J702">
        <f>(Table2[[#This Row],[1M Return vs Nifty]]-AVERAGE(Table2[1M Return vs Nifty]))/_xlfn.STDEV.P(Table2[1M Return vs Nifty])</f>
        <v>-9.6638559756524078E-2</v>
      </c>
      <c r="K702">
        <v>-7.1156353658726399</v>
      </c>
      <c r="L702">
        <f>(Table2[[#This Row],[6M Return vs Nifty]]-AVERAGE(Table2[6M Return vs Nifty]))/_xlfn.STDEV.P(Table2[6M Return vs Nifty])</f>
        <v>-0.65005302956717936</v>
      </c>
      <c r="M702">
        <v>4.6198246896008204</v>
      </c>
      <c r="N702">
        <f>(Table2[[#This Row],[1W Return vs Nifty]]-AVERAGE(Table2[1W Return vs Nifty]))/_xlfn.STDEV.P(Table2[1W Return vs Nifty])</f>
        <v>0.39825521012218046</v>
      </c>
      <c r="O702">
        <v>823.96</v>
      </c>
      <c r="P702">
        <v>817.63925367445802</v>
      </c>
      <c r="Q702">
        <v>841.31181352048998</v>
      </c>
      <c r="R702">
        <v>52.486907296273898</v>
      </c>
      <c r="S702" s="1">
        <f>(Table2[[#This Row],[Close Price]]-Table2[[#This Row],[20D EMA]])/Table2[[#This Row],[20D EMA]]</f>
        <v>7.2090878197970058E-3</v>
      </c>
      <c r="T702" s="1">
        <f>(Table2[[#This Row],[Close Price]]-Table2[[#This Row],[50D EMA]])/Table2[[#This Row],[50D EMA]]</f>
        <v>1.4995300519688061E-2</v>
      </c>
      <c r="U702" s="1">
        <f>(Table2[[#This Row],[Close Price]]-Table2[[#This Row],[200D EMA]])/Table2[[#This Row],[200D EMA]]</f>
        <v>-1.3564309138530916E-2</v>
      </c>
      <c r="V702">
        <v>0.71944845264063895</v>
      </c>
      <c r="W702">
        <v>824.35</v>
      </c>
      <c r="X702">
        <v>851.15</v>
      </c>
      <c r="Y702">
        <v>824.35</v>
      </c>
      <c r="Z702">
        <v>852.75</v>
      </c>
      <c r="AA702">
        <v>824.35</v>
      </c>
      <c r="AB702">
        <v>852.75</v>
      </c>
      <c r="AC702" s="1">
        <f>(Table2[[#This Row],[Close Price]]/Table2[[#This Row],[Day Low]])-1</f>
        <v>6.732577182022137E-3</v>
      </c>
      <c r="AD702" s="1">
        <f>(Table2[[#This Row],[Day High]]/Table2[[#This Row],[Close Price]])-1</f>
        <v>2.5605494637908288E-2</v>
      </c>
      <c r="AE702" s="1">
        <f>(Table2[[#This Row],[Close Price]]/Table2[[#This Row],[Current Week Low]])-1</f>
        <v>6.732577182022137E-3</v>
      </c>
      <c r="AF702" s="1">
        <f>(Table2[[#This Row],[Current Week High]]/Table2[[#This Row],[Close Price]])-1</f>
        <v>2.7533437763586077E-2</v>
      </c>
      <c r="AG702" s="1">
        <f>(Table2[[#This Row],[Close Price]]/Table2[[#This Row],[Current Month Low]])-1</f>
        <v>6.732577182022137E-3</v>
      </c>
      <c r="AH702" s="1">
        <f>(Table2[[#This Row],[Current Month High]]/Table2[[#This Row],[Close Price]])-1</f>
        <v>2.7533437763586077E-2</v>
      </c>
      <c r="AI702">
        <v>27.509338474515001</v>
      </c>
      <c r="AJ702">
        <v>18.5571428571428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-7.0000000000000007E-2</v>
      </c>
      <c r="AM702" t="s">
        <v>3174</v>
      </c>
      <c r="AN702">
        <v>2.0699999999999998</v>
      </c>
      <c r="AO702" t="s">
        <v>3176</v>
      </c>
      <c r="AP702">
        <v>-9.2187370356623999E-2</v>
      </c>
      <c r="AQ702">
        <f>(Table2[[#This Row],[Sharpe Ratio]]-AVERAGE(Table2[Sharpe Ratio]))/_xlfn.STDEV.P(Table2[Sharpe Ratio])</f>
        <v>-1.8073219938342808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677</v>
      </c>
      <c r="AT702">
        <f>_xlfn.RANK.AVG(Table2[[#This Row],[6M Return vs Nifty Z-Score]],Table2[6M Return vs Nifty Z-Score])</f>
        <v>533</v>
      </c>
      <c r="AU702">
        <f>_xlfn.RANK.AVG(Table2[[#This Row],[Sharpe Ratio Z-Score]],Table2[Sharpe Ratio Z-Score])</f>
        <v>718</v>
      </c>
      <c r="AV702">
        <f>(Table2[[#This Row],[Rank 1Y]]+Table2[[#This Row],[Rank 6M]]+Table2[[#This Row],[Rank Sharpe]])/3</f>
        <v>642.66666666666663</v>
      </c>
    </row>
    <row r="703" spans="1:48" x14ac:dyDescent="0.3">
      <c r="A703" t="s">
        <v>1653</v>
      </c>
      <c r="B703" t="s">
        <v>1654</v>
      </c>
      <c r="C703" t="s">
        <v>3136</v>
      </c>
      <c r="D703" t="s">
        <v>498</v>
      </c>
      <c r="E703">
        <v>5387.0399087779997</v>
      </c>
      <c r="F703">
        <v>108.13</v>
      </c>
      <c r="G703">
        <v>-39.5236261839215</v>
      </c>
      <c r="H703">
        <f>(Table2[[#This Row],[1Y Return vs Nifty]]-AVERAGE(Table2[1Y Return vs Nifty]))/_xlfn.STDEV.P(Table2[1Y Return vs Nifty])</f>
        <v>-1.0894716877668074</v>
      </c>
      <c r="I703">
        <v>-1.8613535548451501</v>
      </c>
      <c r="J703">
        <f>(Table2[[#This Row],[1M Return vs Nifty]]-AVERAGE(Table2[1M Return vs Nifty]))/_xlfn.STDEV.P(Table2[1M Return vs Nifty])</f>
        <v>-0.32516949625175279</v>
      </c>
      <c r="K703">
        <v>-6.3598506261157102</v>
      </c>
      <c r="L703">
        <f>(Table2[[#This Row],[6M Return vs Nifty]]-AVERAGE(Table2[6M Return vs Nifty]))/_xlfn.STDEV.P(Table2[6M Return vs Nifty])</f>
        <v>-0.6254735966645476</v>
      </c>
      <c r="M703">
        <v>0.71740203840889405</v>
      </c>
      <c r="N703">
        <f>(Table2[[#This Row],[1W Return vs Nifty]]-AVERAGE(Table2[1W Return vs Nifty]))/_xlfn.STDEV.P(Table2[1W Return vs Nifty])</f>
        <v>-0.33118379016585409</v>
      </c>
      <c r="O703">
        <v>108.9</v>
      </c>
      <c r="P703">
        <v>108.424145657035</v>
      </c>
      <c r="Q703">
        <v>108.782365053117</v>
      </c>
      <c r="R703">
        <v>46.414011314614598</v>
      </c>
      <c r="S703" s="1">
        <f>(Table2[[#This Row],[Close Price]]-Table2[[#This Row],[20D EMA]])/Table2[[#This Row],[20D EMA]]</f>
        <v>-7.0707070707071639E-3</v>
      </c>
      <c r="T703" s="1">
        <f>(Table2[[#This Row],[Close Price]]-Table2[[#This Row],[50D EMA]])/Table2[[#This Row],[50D EMA]]</f>
        <v>-2.712916530285036E-3</v>
      </c>
      <c r="U703" s="1">
        <f>(Table2[[#This Row],[Close Price]]-Table2[[#This Row],[200D EMA]])/Table2[[#This Row],[200D EMA]]</f>
        <v>-5.9969743514812143E-3</v>
      </c>
      <c r="V703">
        <v>0.776704035760856</v>
      </c>
      <c r="W703">
        <v>106.71</v>
      </c>
      <c r="X703">
        <v>110.1</v>
      </c>
      <c r="Y703">
        <v>105.22</v>
      </c>
      <c r="Z703">
        <v>112.4</v>
      </c>
      <c r="AA703">
        <v>105.22</v>
      </c>
      <c r="AB703">
        <v>112.4</v>
      </c>
      <c r="AC703" s="1">
        <f>(Table2[[#This Row],[Close Price]]/Table2[[#This Row],[Day Low]])-1</f>
        <v>1.3307093993065289E-2</v>
      </c>
      <c r="AD703" s="1">
        <f>(Table2[[#This Row],[Day High]]/Table2[[#This Row],[Close Price]])-1</f>
        <v>1.8218810690835197E-2</v>
      </c>
      <c r="AE703" s="1">
        <f>(Table2[[#This Row],[Close Price]]/Table2[[#This Row],[Current Week Low]])-1</f>
        <v>2.7656339099030536E-2</v>
      </c>
      <c r="AF703" s="1">
        <f>(Table2[[#This Row],[Current Week High]]/Table2[[#This Row],[Close Price]])-1</f>
        <v>3.9489503375566448E-2</v>
      </c>
      <c r="AG703" s="1">
        <f>(Table2[[#This Row],[Close Price]]/Table2[[#This Row],[Current Month Low]])-1</f>
        <v>2.7656339099030536E-2</v>
      </c>
      <c r="AH703" s="1">
        <f>(Table2[[#This Row],[Current Month High]]/Table2[[#This Row],[Close Price]])-1</f>
        <v>3.9489503375566448E-2</v>
      </c>
      <c r="AI703">
        <v>27.346712290761101</v>
      </c>
      <c r="AJ703">
        <v>18.1748633879781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-0.06</v>
      </c>
      <c r="AM703" t="s">
        <v>3174</v>
      </c>
      <c r="AN703">
        <v>-0.81</v>
      </c>
      <c r="AO703" t="s">
        <v>3174</v>
      </c>
      <c r="AP703">
        <v>-9.4372559372139994E-2</v>
      </c>
      <c r="AQ703">
        <f>(Table2[[#This Row],[Sharpe Ratio]]-AVERAGE(Table2[Sharpe Ratio]))/_xlfn.STDEV.P(Table2[Sharpe Ratio])</f>
        <v>-1.8327476241077272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687</v>
      </c>
      <c r="AT703">
        <f>_xlfn.RANK.AVG(Table2[[#This Row],[6M Return vs Nifty Z-Score]],Table2[6M Return vs Nifty Z-Score])</f>
        <v>526</v>
      </c>
      <c r="AU703">
        <f>_xlfn.RANK.AVG(Table2[[#This Row],[Sharpe Ratio Z-Score]],Table2[Sharpe Ratio Z-Score])</f>
        <v>719</v>
      </c>
      <c r="AV703">
        <f>(Table2[[#This Row],[Rank 1Y]]+Table2[[#This Row],[Rank 6M]]+Table2[[#This Row],[Rank Sharpe]])/3</f>
        <v>644</v>
      </c>
    </row>
    <row r="704" spans="1:48" x14ac:dyDescent="0.3">
      <c r="A704" t="s">
        <v>1106</v>
      </c>
      <c r="B704" t="s">
        <v>1107</v>
      </c>
      <c r="C704" t="s">
        <v>3143</v>
      </c>
      <c r="D704" t="s">
        <v>505</v>
      </c>
      <c r="E704">
        <v>11574.5317138399</v>
      </c>
      <c r="F704">
        <v>2263.6999999999998</v>
      </c>
      <c r="G704">
        <v>-35.463572857229302</v>
      </c>
      <c r="H704">
        <f>(Table2[[#This Row],[1Y Return vs Nifty]]-AVERAGE(Table2[1Y Return vs Nifty]))/_xlfn.STDEV.P(Table2[1Y Return vs Nifty])</f>
        <v>-1.0207215317047817</v>
      </c>
      <c r="I704">
        <v>2.7783555574397698</v>
      </c>
      <c r="J704">
        <f>(Table2[[#This Row],[1M Return vs Nifty]]-AVERAGE(Table2[1M Return vs Nifty]))/_xlfn.STDEV.P(Table2[1M Return vs Nifty])</f>
        <v>7.5525816199757845E-2</v>
      </c>
      <c r="K704">
        <v>-6.1914059458497999</v>
      </c>
      <c r="L704">
        <f>(Table2[[#This Row],[6M Return vs Nifty]]-AVERAGE(Table2[6M Return vs Nifty]))/_xlfn.STDEV.P(Table2[6M Return vs Nifty])</f>
        <v>-0.6199954829919524</v>
      </c>
      <c r="M704">
        <v>6.3736686416620199</v>
      </c>
      <c r="N704">
        <f>(Table2[[#This Row],[1W Return vs Nifty]]-AVERAGE(Table2[1W Return vs Nifty]))/_xlfn.STDEV.P(Table2[1W Return vs Nifty])</f>
        <v>0.72608289394878756</v>
      </c>
      <c r="O704">
        <v>2118.5300000000002</v>
      </c>
      <c r="P704">
        <v>2085.6347713544001</v>
      </c>
      <c r="Q704">
        <v>2142.34732624254</v>
      </c>
      <c r="R704">
        <v>85.858506210747194</v>
      </c>
      <c r="S704" s="1">
        <f>(Table2[[#This Row],[Close Price]]-Table2[[#This Row],[20D EMA]])/Table2[[#This Row],[20D EMA]]</f>
        <v>6.8523929328354855E-2</v>
      </c>
      <c r="T704" s="1">
        <f>(Table2[[#This Row],[Close Price]]-Table2[[#This Row],[50D EMA]])/Table2[[#This Row],[50D EMA]]</f>
        <v>8.5376994616351329E-2</v>
      </c>
      <c r="U704" s="1">
        <f>(Table2[[#This Row],[Close Price]]-Table2[[#This Row],[200D EMA]])/Table2[[#This Row],[200D EMA]]</f>
        <v>5.6644724350229464E-2</v>
      </c>
      <c r="V704">
        <v>1.6985818708485401</v>
      </c>
      <c r="W704">
        <v>2227.5500000000002</v>
      </c>
      <c r="X704">
        <v>2337.9499999999998</v>
      </c>
      <c r="Y704">
        <v>2079</v>
      </c>
      <c r="Z704">
        <v>2337.9499999999998</v>
      </c>
      <c r="AA704">
        <v>2079</v>
      </c>
      <c r="AB704">
        <v>2337.9499999999998</v>
      </c>
      <c r="AC704" s="1">
        <f>(Table2[[#This Row],[Close Price]]/Table2[[#This Row],[Day Low]])-1</f>
        <v>1.6228591950797844E-2</v>
      </c>
      <c r="AD704" s="1">
        <f>(Table2[[#This Row],[Day High]]/Table2[[#This Row],[Close Price]])-1</f>
        <v>3.2800282722975638E-2</v>
      </c>
      <c r="AE704" s="1">
        <f>(Table2[[#This Row],[Close Price]]/Table2[[#This Row],[Current Week Low]])-1</f>
        <v>8.884078884078872E-2</v>
      </c>
      <c r="AF704" s="1">
        <f>(Table2[[#This Row],[Current Week High]]/Table2[[#This Row],[Close Price]])-1</f>
        <v>3.2800282722975638E-2</v>
      </c>
      <c r="AG704" s="1">
        <f>(Table2[[#This Row],[Close Price]]/Table2[[#This Row],[Current Month Low]])-1</f>
        <v>8.884078884078872E-2</v>
      </c>
      <c r="AH704" s="1">
        <f>(Table2[[#This Row],[Current Month High]]/Table2[[#This Row],[Close Price]])-1</f>
        <v>3.2800282722975638E-2</v>
      </c>
      <c r="AI704">
        <v>20.819896629412</v>
      </c>
      <c r="AJ704">
        <v>25.204646017699002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0.1</v>
      </c>
      <c r="AM704" t="s">
        <v>3176</v>
      </c>
      <c r="AN704">
        <v>11.57</v>
      </c>
      <c r="AO704" t="s">
        <v>3176</v>
      </c>
      <c r="AP704">
        <v>-0.140573837699079</v>
      </c>
      <c r="AQ704">
        <f>(Table2[[#This Row],[Sharpe Ratio]]-AVERAGE(Table2[Sharpe Ratio]))/_xlfn.STDEV.P(Table2[Sharpe Ratio])</f>
        <v>-2.3703197117213701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674</v>
      </c>
      <c r="AT704">
        <f>_xlfn.RANK.AVG(Table2[[#This Row],[6M Return vs Nifty Z-Score]],Table2[6M Return vs Nifty Z-Score])</f>
        <v>524</v>
      </c>
      <c r="AU704">
        <f>_xlfn.RANK.AVG(Table2[[#This Row],[Sharpe Ratio Z-Score]],Table2[Sharpe Ratio Z-Score])</f>
        <v>737</v>
      </c>
      <c r="AV704">
        <f>(Table2[[#This Row],[Rank 1Y]]+Table2[[#This Row],[Rank 6M]]+Table2[[#This Row],[Rank Sharpe]])/3</f>
        <v>645</v>
      </c>
    </row>
    <row r="705" spans="1:48" x14ac:dyDescent="0.3">
      <c r="A705" t="s">
        <v>2207</v>
      </c>
      <c r="B705" t="s">
        <v>2208</v>
      </c>
      <c r="C705" t="s">
        <v>3136</v>
      </c>
      <c r="D705" t="s">
        <v>624</v>
      </c>
      <c r="E705">
        <v>2644.4898577489998</v>
      </c>
      <c r="F705">
        <v>179.47</v>
      </c>
      <c r="G705">
        <v>-53.442266445252599</v>
      </c>
      <c r="H705">
        <f>(Table2[[#This Row],[1Y Return vs Nifty]]-AVERAGE(Table2[1Y Return vs Nifty]))/_xlfn.STDEV.P(Table2[1Y Return vs Nifty])</f>
        <v>-1.325160387677879</v>
      </c>
      <c r="I705">
        <v>8.2922211790743194</v>
      </c>
      <c r="J705">
        <f>(Table2[[#This Row],[1M Return vs Nifty]]-AVERAGE(Table2[1M Return vs Nifty]))/_xlfn.STDEV.P(Table2[1M Return vs Nifty])</f>
        <v>0.55171517518921498</v>
      </c>
      <c r="K705">
        <v>-22.928301719867999</v>
      </c>
      <c r="L705">
        <f>(Table2[[#This Row],[6M Return vs Nifty]]-AVERAGE(Table2[6M Return vs Nifty]))/_xlfn.STDEV.P(Table2[6M Return vs Nifty])</f>
        <v>-1.16430841369247</v>
      </c>
      <c r="M705">
        <v>6.9015530551094102</v>
      </c>
      <c r="N705">
        <f>(Table2[[#This Row],[1W Return vs Nifty]]-AVERAGE(Table2[1W Return vs Nifty]))/_xlfn.STDEV.P(Table2[1W Return vs Nifty])</f>
        <v>0.82475479938555263</v>
      </c>
      <c r="O705">
        <v>171.35</v>
      </c>
      <c r="P705">
        <v>172.25992288199501</v>
      </c>
      <c r="Q705">
        <v>208.99436203386099</v>
      </c>
      <c r="R705">
        <v>71.535152501922298</v>
      </c>
      <c r="S705" s="1">
        <f>(Table2[[#This Row],[Close Price]]-Table2[[#This Row],[20D EMA]])/Table2[[#This Row],[20D EMA]]</f>
        <v>4.7388386343740908E-2</v>
      </c>
      <c r="T705" s="1">
        <f>(Table2[[#This Row],[Close Price]]-Table2[[#This Row],[50D EMA]])/Table2[[#This Row],[50D EMA]]</f>
        <v>4.1855801380708747E-2</v>
      </c>
      <c r="U705" s="1">
        <f>(Table2[[#This Row],[Close Price]]-Table2[[#This Row],[200D EMA]])/Table2[[#This Row],[200D EMA]]</f>
        <v>-0.14126870096657199</v>
      </c>
      <c r="V705">
        <v>1.0129965882497201</v>
      </c>
      <c r="W705">
        <v>177.15</v>
      </c>
      <c r="X705">
        <v>183.11</v>
      </c>
      <c r="Y705">
        <v>168.31</v>
      </c>
      <c r="Z705">
        <v>183.11</v>
      </c>
      <c r="AA705">
        <v>168.31</v>
      </c>
      <c r="AB705">
        <v>183.11</v>
      </c>
      <c r="AC705" s="1">
        <f>(Table2[[#This Row],[Close Price]]/Table2[[#This Row],[Day Low]])-1</f>
        <v>1.3096246119107979E-2</v>
      </c>
      <c r="AD705" s="1">
        <f>(Table2[[#This Row],[Day High]]/Table2[[#This Row],[Close Price]])-1</f>
        <v>2.0281941271521831E-2</v>
      </c>
      <c r="AE705" s="1">
        <f>(Table2[[#This Row],[Close Price]]/Table2[[#This Row],[Current Week Low]])-1</f>
        <v>6.6306220664250404E-2</v>
      </c>
      <c r="AF705" s="1">
        <f>(Table2[[#This Row],[Current Week High]]/Table2[[#This Row],[Close Price]])-1</f>
        <v>2.0281941271521831E-2</v>
      </c>
      <c r="AG705" s="1">
        <f>(Table2[[#This Row],[Close Price]]/Table2[[#This Row],[Current Month Low]])-1</f>
        <v>6.6306220664250404E-2</v>
      </c>
      <c r="AH705" s="1">
        <f>(Table2[[#This Row],[Current Month High]]/Table2[[#This Row],[Close Price]])-1</f>
        <v>2.0281941271521831E-2</v>
      </c>
      <c r="AI705">
        <v>73.845210898757401</v>
      </c>
      <c r="AJ705">
        <v>24.701222901611999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0</v>
      </c>
      <c r="AM705" t="s">
        <v>3175</v>
      </c>
      <c r="AN705">
        <v>4.67</v>
      </c>
      <c r="AO705" t="s">
        <v>3176</v>
      </c>
      <c r="AQ705">
        <f>(Table2[[#This Row],[Sharpe Ratio]]-AVERAGE(Table2[Sharpe Ratio]))/_xlfn.STDEV.P(Table2[Sharpe Ratio])</f>
        <v>-0.73468160532523463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720</v>
      </c>
      <c r="AT705">
        <f>_xlfn.RANK.AVG(Table2[[#This Row],[6M Return vs Nifty Z-Score]],Table2[6M Return vs Nifty Z-Score])</f>
        <v>681</v>
      </c>
      <c r="AU705">
        <f>_xlfn.RANK.AVG(Table2[[#This Row],[Sharpe Ratio Z-Score]],Table2[Sharpe Ratio Z-Score])</f>
        <v>544</v>
      </c>
      <c r="AV705">
        <f>(Table2[[#This Row],[Rank 1Y]]+Table2[[#This Row],[Rank 6M]]+Table2[[#This Row],[Rank Sharpe]])/3</f>
        <v>648.33333333333337</v>
      </c>
    </row>
    <row r="706" spans="1:48" x14ac:dyDescent="0.3">
      <c r="A706" t="s">
        <v>2414</v>
      </c>
      <c r="B706" t="s">
        <v>2415</v>
      </c>
      <c r="C706" t="s">
        <v>3134</v>
      </c>
      <c r="D706" t="s">
        <v>255</v>
      </c>
      <c r="E706">
        <v>2176.0293739799999</v>
      </c>
      <c r="F706">
        <v>486.15</v>
      </c>
      <c r="G706">
        <v>-48.686961575185499</v>
      </c>
      <c r="H706">
        <f>(Table2[[#This Row],[1Y Return vs Nifty]]-AVERAGE(Table2[1Y Return vs Nifty]))/_xlfn.STDEV.P(Table2[1Y Return vs Nifty])</f>
        <v>-1.2446373192269586</v>
      </c>
      <c r="I706">
        <v>-5.80100424058993</v>
      </c>
      <c r="J706">
        <f>(Table2[[#This Row],[1M Return vs Nifty]]-AVERAGE(Table2[1M Return vs Nifty]))/_xlfn.STDEV.P(Table2[1M Return vs Nifty])</f>
        <v>-0.66540624908923818</v>
      </c>
      <c r="K706">
        <v>-23.962383698270699</v>
      </c>
      <c r="L706">
        <f>(Table2[[#This Row],[6M Return vs Nifty]]-AVERAGE(Table2[6M Return vs Nifty]))/_xlfn.STDEV.P(Table2[6M Return vs Nifty])</f>
        <v>-1.1979385563335407</v>
      </c>
      <c r="M706">
        <v>0.93145975026621997</v>
      </c>
      <c r="N706">
        <f>(Table2[[#This Row],[1W Return vs Nifty]]-AVERAGE(Table2[1W Return vs Nifty]))/_xlfn.STDEV.P(Table2[1W Return vs Nifty])</f>
        <v>-0.29117222368587242</v>
      </c>
      <c r="O706">
        <v>492.63</v>
      </c>
      <c r="P706">
        <v>499.977248309066</v>
      </c>
      <c r="Q706">
        <v>529.23801481166004</v>
      </c>
      <c r="R706">
        <v>39.3649509604979</v>
      </c>
      <c r="S706" s="1">
        <f>(Table2[[#This Row],[Close Price]]-Table2[[#This Row],[20D EMA]])/Table2[[#This Row],[20D EMA]]</f>
        <v>-1.3153888313744632E-2</v>
      </c>
      <c r="T706" s="1">
        <f>(Table2[[#This Row],[Close Price]]-Table2[[#This Row],[50D EMA]])/Table2[[#This Row],[50D EMA]]</f>
        <v>-2.7655755048514863E-2</v>
      </c>
      <c r="U706" s="1">
        <f>(Table2[[#This Row],[Close Price]]-Table2[[#This Row],[200D EMA]])/Table2[[#This Row],[200D EMA]]</f>
        <v>-8.14151924196031E-2</v>
      </c>
      <c r="V706">
        <v>0.96883325886984695</v>
      </c>
      <c r="W706">
        <v>483.35</v>
      </c>
      <c r="X706">
        <v>492</v>
      </c>
      <c r="Y706">
        <v>483.35</v>
      </c>
      <c r="Z706">
        <v>504.7</v>
      </c>
      <c r="AA706">
        <v>483.35</v>
      </c>
      <c r="AB706">
        <v>504.7</v>
      </c>
      <c r="AC706" s="1">
        <f>(Table2[[#This Row],[Close Price]]/Table2[[#This Row],[Day Low]])-1</f>
        <v>5.7929036929760258E-3</v>
      </c>
      <c r="AD706" s="1">
        <f>(Table2[[#This Row],[Day High]]/Table2[[#This Row],[Close Price]])-1</f>
        <v>1.2033323048441957E-2</v>
      </c>
      <c r="AE706" s="1">
        <f>(Table2[[#This Row],[Close Price]]/Table2[[#This Row],[Current Week Low]])-1</f>
        <v>5.7929036929760258E-3</v>
      </c>
      <c r="AF706" s="1">
        <f>(Table2[[#This Row],[Current Week High]]/Table2[[#This Row],[Close Price]])-1</f>
        <v>3.8156947444204503E-2</v>
      </c>
      <c r="AG706" s="1">
        <f>(Table2[[#This Row],[Close Price]]/Table2[[#This Row],[Current Month Low]])-1</f>
        <v>5.7929036929760258E-3</v>
      </c>
      <c r="AH706" s="1">
        <f>(Table2[[#This Row],[Current Month High]]/Table2[[#This Row],[Close Price]])-1</f>
        <v>3.8156947444204503E-2</v>
      </c>
      <c r="AI706">
        <v>32.027152113545199</v>
      </c>
      <c r="AJ706">
        <v>7.0814977973568203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-0.11</v>
      </c>
      <c r="AM706" t="s">
        <v>3174</v>
      </c>
      <c r="AN706">
        <v>-0.15</v>
      </c>
      <c r="AO706" t="s">
        <v>3174</v>
      </c>
      <c r="AQ706">
        <f>(Table2[[#This Row],[Sharpe Ratio]]-AVERAGE(Table2[Sharpe Ratio]))/_xlfn.STDEV.P(Table2[Sharpe Ratio])</f>
        <v>-0.73468160532523463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709</v>
      </c>
      <c r="AT706">
        <f>_xlfn.RANK.AVG(Table2[[#This Row],[6M Return vs Nifty Z-Score]],Table2[6M Return vs Nifty Z-Score])</f>
        <v>692</v>
      </c>
      <c r="AU706">
        <f>_xlfn.RANK.AVG(Table2[[#This Row],[Sharpe Ratio Z-Score]],Table2[Sharpe Ratio Z-Score])</f>
        <v>544</v>
      </c>
      <c r="AV706">
        <f>(Table2[[#This Row],[Rank 1Y]]+Table2[[#This Row],[Rank 6M]]+Table2[[#This Row],[Rank Sharpe]])/3</f>
        <v>648.33333333333337</v>
      </c>
    </row>
    <row r="707" spans="1:48" x14ac:dyDescent="0.3">
      <c r="A707" t="s">
        <v>1226</v>
      </c>
      <c r="B707" t="s">
        <v>1227</v>
      </c>
      <c r="C707" t="s">
        <v>3128</v>
      </c>
      <c r="D707" t="s">
        <v>21</v>
      </c>
      <c r="E707">
        <v>9731.3366388800005</v>
      </c>
      <c r="F707">
        <v>472.4</v>
      </c>
      <c r="G707">
        <v>-24.096518687408</v>
      </c>
      <c r="H707">
        <f>(Table2[[#This Row],[1Y Return vs Nifty]]-AVERAGE(Table2[1Y Return vs Nifty]))/_xlfn.STDEV.P(Table2[1Y Return vs Nifty])</f>
        <v>-0.82823963916338372</v>
      </c>
      <c r="I707">
        <v>-5.6731917547121</v>
      </c>
      <c r="J707">
        <f>(Table2[[#This Row],[1M Return vs Nifty]]-AVERAGE(Table2[1M Return vs Nifty]))/_xlfn.STDEV.P(Table2[1M Return vs Nifty])</f>
        <v>-0.65436808641037136</v>
      </c>
      <c r="K707">
        <v>-15.902711839483</v>
      </c>
      <c r="L707">
        <f>(Table2[[#This Row],[6M Return vs Nifty]]-AVERAGE(Table2[6M Return vs Nifty]))/_xlfn.STDEV.P(Table2[6M Return vs Nifty])</f>
        <v>-0.93582402391520347</v>
      </c>
      <c r="M707">
        <v>-1.85333260395558</v>
      </c>
      <c r="N707">
        <f>(Table2[[#This Row],[1W Return vs Nifty]]-AVERAGE(Table2[1W Return vs Nifty]))/_xlfn.STDEV.P(Table2[1W Return vs Nifty])</f>
        <v>-0.81170429630821539</v>
      </c>
      <c r="O707">
        <v>488.98</v>
      </c>
      <c r="P707">
        <v>497.76972918228</v>
      </c>
      <c r="Q707">
        <v>482.66112359200298</v>
      </c>
      <c r="R707">
        <v>29.550031063038499</v>
      </c>
      <c r="S707" s="1">
        <f>(Table2[[#This Row],[Close Price]]-Table2[[#This Row],[20D EMA]])/Table2[[#This Row],[20D EMA]]</f>
        <v>-3.3907317272690175E-2</v>
      </c>
      <c r="T707" s="1">
        <f>(Table2[[#This Row],[Close Price]]-Table2[[#This Row],[50D EMA]])/Table2[[#This Row],[50D EMA]]</f>
        <v>-5.0966797888567061E-2</v>
      </c>
      <c r="U707" s="1">
        <f>(Table2[[#This Row],[Close Price]]-Table2[[#This Row],[200D EMA]])/Table2[[#This Row],[200D EMA]]</f>
        <v>-2.125947811093401E-2</v>
      </c>
      <c r="V707">
        <v>0.90297480900354898</v>
      </c>
      <c r="W707">
        <v>470.15</v>
      </c>
      <c r="X707">
        <v>484.75</v>
      </c>
      <c r="Y707">
        <v>470.15</v>
      </c>
      <c r="Z707">
        <v>488.25</v>
      </c>
      <c r="AA707">
        <v>470.15</v>
      </c>
      <c r="AB707">
        <v>488.25</v>
      </c>
      <c r="AC707" s="1">
        <f>(Table2[[#This Row],[Close Price]]/Table2[[#This Row],[Day Low]])-1</f>
        <v>4.7857066893544076E-3</v>
      </c>
      <c r="AD707" s="1">
        <f>(Table2[[#This Row],[Day High]]/Table2[[#This Row],[Close Price]])-1</f>
        <v>2.6143099068586029E-2</v>
      </c>
      <c r="AE707" s="1">
        <f>(Table2[[#This Row],[Close Price]]/Table2[[#This Row],[Current Week Low]])-1</f>
        <v>4.7857066893544076E-3</v>
      </c>
      <c r="AF707" s="1">
        <f>(Table2[[#This Row],[Current Week High]]/Table2[[#This Row],[Close Price]])-1</f>
        <v>3.3552074513124586E-2</v>
      </c>
      <c r="AG707" s="1">
        <f>(Table2[[#This Row],[Close Price]]/Table2[[#This Row],[Current Month Low]])-1</f>
        <v>4.7857066893544076E-3</v>
      </c>
      <c r="AH707" s="1">
        <f>(Table2[[#This Row],[Current Month High]]/Table2[[#This Row],[Close Price]])-1</f>
        <v>3.3552074513124586E-2</v>
      </c>
      <c r="AI707">
        <v>21.718882303132901</v>
      </c>
      <c r="AJ707">
        <v>20.2494590810741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</v>
      </c>
      <c r="AM707">
        <v>0</v>
      </c>
      <c r="AN707">
        <v>-5.35</v>
      </c>
      <c r="AO707" t="s">
        <v>3174</v>
      </c>
      <c r="AP707">
        <v>-8.8198866342239002E-2</v>
      </c>
      <c r="AQ707">
        <f>(Table2[[#This Row],[Sharpe Ratio]]-AVERAGE(Table2[Sharpe Ratio]))/_xlfn.STDEV.P(Table2[Sharpe Ratio])</f>
        <v>-1.7609140045510459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607</v>
      </c>
      <c r="AT707">
        <f>_xlfn.RANK.AVG(Table2[[#This Row],[6M Return vs Nifty Z-Score]],Table2[6M Return vs Nifty Z-Score])</f>
        <v>628</v>
      </c>
      <c r="AU707">
        <f>_xlfn.RANK.AVG(Table2[[#This Row],[Sharpe Ratio Z-Score]],Table2[Sharpe Ratio Z-Score])</f>
        <v>713</v>
      </c>
      <c r="AV707">
        <f>(Table2[[#This Row],[Rank 1Y]]+Table2[[#This Row],[Rank 6M]]+Table2[[#This Row],[Rank Sharpe]])/3</f>
        <v>649.33333333333337</v>
      </c>
    </row>
    <row r="708" spans="1:48" x14ac:dyDescent="0.3">
      <c r="A708" t="s">
        <v>2517</v>
      </c>
      <c r="B708" t="s">
        <v>2518</v>
      </c>
      <c r="C708" t="s">
        <v>3132</v>
      </c>
      <c r="D708" t="s">
        <v>121</v>
      </c>
      <c r="E708">
        <v>1934.22136432</v>
      </c>
      <c r="F708">
        <v>7.88</v>
      </c>
      <c r="G708">
        <v>-70.034591605132903</v>
      </c>
      <c r="H708">
        <f>(Table2[[#This Row],[1Y Return vs Nifty]]-AVERAGE(Table2[1Y Return vs Nifty]))/_xlfn.STDEV.P(Table2[1Y Return vs Nifty])</f>
        <v>-1.6061234323438505</v>
      </c>
      <c r="I708">
        <v>-26.629653820925601</v>
      </c>
      <c r="J708">
        <f>(Table2[[#This Row],[1M Return vs Nifty]]-AVERAGE(Table2[1M Return vs Nifty]))/_xlfn.STDEV.P(Table2[1M Return vs Nifty])</f>
        <v>-2.4642134694465283</v>
      </c>
      <c r="K708">
        <v>-68.329526649242993</v>
      </c>
      <c r="L708">
        <f>(Table2[[#This Row],[6M Return vs Nifty]]-AVERAGE(Table2[6M Return vs Nifty]))/_xlfn.STDEV.P(Table2[6M Return vs Nifty])</f>
        <v>-2.6408351324083941</v>
      </c>
      <c r="M708">
        <v>1.52065113588181</v>
      </c>
      <c r="N708">
        <f>(Table2[[#This Row],[1W Return vs Nifty]]-AVERAGE(Table2[1W Return vs Nifty]))/_xlfn.STDEV.P(Table2[1W Return vs Nifty])</f>
        <v>-0.18104084794406514</v>
      </c>
      <c r="O708">
        <v>8.6999999999999993</v>
      </c>
      <c r="P708">
        <v>10.068827011112999</v>
      </c>
      <c r="Q708">
        <v>14.049341937747901</v>
      </c>
      <c r="R708">
        <v>16.163370013851299</v>
      </c>
      <c r="S708" s="1">
        <f>(Table2[[#This Row],[Close Price]]-Table2[[#This Row],[20D EMA]])/Table2[[#This Row],[20D EMA]]</f>
        <v>-9.4252873563218334E-2</v>
      </c>
      <c r="T708" s="1">
        <f>(Table2[[#This Row],[Close Price]]-Table2[[#This Row],[50D EMA]])/Table2[[#This Row],[50D EMA]]</f>
        <v>-0.21738649484167155</v>
      </c>
      <c r="U708" s="1">
        <f>(Table2[[#This Row],[Close Price]]-Table2[[#This Row],[200D EMA]])/Table2[[#This Row],[200D EMA]]</f>
        <v>-0.43911963742387511</v>
      </c>
      <c r="V708">
        <v>6.6711712601092807E-2</v>
      </c>
      <c r="W708">
        <v>0</v>
      </c>
      <c r="X708">
        <v>0</v>
      </c>
      <c r="Y708">
        <v>7.88</v>
      </c>
      <c r="Z708">
        <v>7.88</v>
      </c>
      <c r="AA708">
        <v>7.88</v>
      </c>
      <c r="AB708">
        <v>7.88</v>
      </c>
      <c r="AC708" s="1" t="e">
        <f>(Table2[[#This Row],[Close Price]]/Table2[[#This Row],[Day Low]])-1</f>
        <v>#DIV/0!</v>
      </c>
      <c r="AD708" s="1">
        <f>(Table2[[#This Row],[Day High]]/Table2[[#This Row],[Close Price]])-1</f>
        <v>-1</v>
      </c>
      <c r="AE708" s="1">
        <f>(Table2[[#This Row],[Close Price]]/Table2[[#This Row],[Current Week Low]])-1</f>
        <v>0</v>
      </c>
      <c r="AF708" s="1">
        <f>(Table2[[#This Row],[Current Week High]]/Table2[[#This Row],[Close Price]])-1</f>
        <v>0</v>
      </c>
      <c r="AG708" s="1">
        <f>(Table2[[#This Row],[Close Price]]/Table2[[#This Row],[Current Month Low]])-1</f>
        <v>0</v>
      </c>
      <c r="AH708" s="1">
        <f>(Table2[[#This Row],[Current Month High]]/Table2[[#This Row],[Close Price]])-1</f>
        <v>0</v>
      </c>
      <c r="AI708">
        <v>244.54314720812101</v>
      </c>
      <c r="AJ708">
        <v>17.436661698956701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-0.53</v>
      </c>
      <c r="AM708" t="s">
        <v>3174</v>
      </c>
      <c r="AN708">
        <v>-7.29</v>
      </c>
      <c r="AO708" t="s">
        <v>3174</v>
      </c>
      <c r="AP708">
        <v>1.8804471225578E-2</v>
      </c>
      <c r="AQ708">
        <f>(Table2[[#This Row],[Sharpe Ratio]]-AVERAGE(Table2[Sharpe Ratio]))/_xlfn.STDEV.P(Table2[Sharpe Ratio])</f>
        <v>-0.51588335516273987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736</v>
      </c>
      <c r="AT708">
        <f>_xlfn.RANK.AVG(Table2[[#This Row],[6M Return vs Nifty Z-Score]],Table2[6M Return vs Nifty Z-Score])</f>
        <v>738</v>
      </c>
      <c r="AU708">
        <f>_xlfn.RANK.AVG(Table2[[#This Row],[Sharpe Ratio Z-Score]],Table2[Sharpe Ratio Z-Score])</f>
        <v>479</v>
      </c>
      <c r="AV708">
        <f>(Table2[[#This Row],[Rank 1Y]]+Table2[[#This Row],[Rank 6M]]+Table2[[#This Row],[Rank Sharpe]])/3</f>
        <v>651</v>
      </c>
    </row>
    <row r="709" spans="1:48" x14ac:dyDescent="0.3">
      <c r="A709" t="s">
        <v>1627</v>
      </c>
      <c r="B709" t="s">
        <v>1628</v>
      </c>
      <c r="C709" t="s">
        <v>3143</v>
      </c>
      <c r="D709" t="s">
        <v>267</v>
      </c>
      <c r="E709">
        <v>5668.7700738659996</v>
      </c>
      <c r="F709">
        <v>168.54</v>
      </c>
      <c r="G709">
        <v>-29.695878119962501</v>
      </c>
      <c r="H709">
        <f>(Table2[[#This Row],[1Y Return vs Nifty]]-AVERAGE(Table2[1Y Return vs Nifty]))/_xlfn.STDEV.P(Table2[1Y Return vs Nifty])</f>
        <v>-0.92305534818490265</v>
      </c>
      <c r="I709">
        <v>0.30159883026812001</v>
      </c>
      <c r="J709">
        <f>(Table2[[#This Row],[1M Return vs Nifty]]-AVERAGE(Table2[1M Return vs Nifty]))/_xlfn.STDEV.P(Table2[1M Return vs Nifty])</f>
        <v>-0.13837225082188032</v>
      </c>
      <c r="K709">
        <v>-14.465198622034301</v>
      </c>
      <c r="L709">
        <f>(Table2[[#This Row],[6M Return vs Nifty]]-AVERAGE(Table2[6M Return vs Nifty]))/_xlfn.STDEV.P(Table2[6M Return vs Nifty])</f>
        <v>-0.88907359642405004</v>
      </c>
      <c r="M709">
        <v>2.9585209583670302</v>
      </c>
      <c r="N709">
        <f>(Table2[[#This Row],[1W Return vs Nifty]]-AVERAGE(Table2[1W Return vs Nifty]))/_xlfn.STDEV.P(Table2[1W Return vs Nifty])</f>
        <v>8.7725100700068392E-2</v>
      </c>
      <c r="O709">
        <v>166.28</v>
      </c>
      <c r="P709">
        <v>165.326786616166</v>
      </c>
      <c r="Q709">
        <v>165.58090795422899</v>
      </c>
      <c r="R709">
        <v>54.5355337718686</v>
      </c>
      <c r="S709" s="1">
        <f>(Table2[[#This Row],[Close Price]]-Table2[[#This Row],[20D EMA]])/Table2[[#This Row],[20D EMA]]</f>
        <v>1.3591532355063694E-2</v>
      </c>
      <c r="T709" s="1">
        <f>(Table2[[#This Row],[Close Price]]-Table2[[#This Row],[50D EMA]])/Table2[[#This Row],[50D EMA]]</f>
        <v>1.9435527960112144E-2</v>
      </c>
      <c r="U709" s="1">
        <f>(Table2[[#This Row],[Close Price]]-Table2[[#This Row],[200D EMA]])/Table2[[#This Row],[200D EMA]]</f>
        <v>1.7870973666776691E-2</v>
      </c>
      <c r="V709">
        <v>1.05850722989497</v>
      </c>
      <c r="W709">
        <v>168</v>
      </c>
      <c r="X709">
        <v>174</v>
      </c>
      <c r="Y709">
        <v>165</v>
      </c>
      <c r="Z709">
        <v>174</v>
      </c>
      <c r="AA709">
        <v>165</v>
      </c>
      <c r="AB709">
        <v>174</v>
      </c>
      <c r="AC709" s="1">
        <f>(Table2[[#This Row],[Close Price]]/Table2[[#This Row],[Day Low]])-1</f>
        <v>3.214285714285614E-3</v>
      </c>
      <c r="AD709" s="1">
        <f>(Table2[[#This Row],[Day High]]/Table2[[#This Row],[Close Price]])-1</f>
        <v>3.2395870416518369E-2</v>
      </c>
      <c r="AE709" s="1">
        <f>(Table2[[#This Row],[Close Price]]/Table2[[#This Row],[Current Week Low]])-1</f>
        <v>2.1454545454545393E-2</v>
      </c>
      <c r="AF709" s="1">
        <f>(Table2[[#This Row],[Current Week High]]/Table2[[#This Row],[Close Price]])-1</f>
        <v>3.2395870416518369E-2</v>
      </c>
      <c r="AG709" s="1">
        <f>(Table2[[#This Row],[Close Price]]/Table2[[#This Row],[Current Month Low]])-1</f>
        <v>2.1454545454545393E-2</v>
      </c>
      <c r="AH709" s="1">
        <f>(Table2[[#This Row],[Current Month High]]/Table2[[#This Row],[Close Price]])-1</f>
        <v>3.2395870416518369E-2</v>
      </c>
      <c r="AI709">
        <v>30.2954788180847</v>
      </c>
      <c r="AJ709">
        <v>29.59630911188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-0.03</v>
      </c>
      <c r="AM709" t="s">
        <v>3174</v>
      </c>
      <c r="AN709">
        <v>5.07</v>
      </c>
      <c r="AO709" t="s">
        <v>3176</v>
      </c>
      <c r="AP709">
        <v>-6.7654752411893004E-2</v>
      </c>
      <c r="AQ709">
        <f>(Table2[[#This Row],[Sharpe Ratio]]-AVERAGE(Table2[Sharpe Ratio]))/_xlfn.STDEV.P(Table2[Sharpe Ratio])</f>
        <v>-1.5218742503789384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652</v>
      </c>
      <c r="AT709">
        <f>_xlfn.RANK.AVG(Table2[[#This Row],[6M Return vs Nifty Z-Score]],Table2[6M Return vs Nifty Z-Score])</f>
        <v>616</v>
      </c>
      <c r="AU709">
        <f>_xlfn.RANK.AVG(Table2[[#This Row],[Sharpe Ratio Z-Score]],Table2[Sharpe Ratio Z-Score])</f>
        <v>689</v>
      </c>
      <c r="AV709">
        <f>(Table2[[#This Row],[Rank 1Y]]+Table2[[#This Row],[Rank 6M]]+Table2[[#This Row],[Rank Sharpe]])/3</f>
        <v>652.33333333333337</v>
      </c>
    </row>
    <row r="710" spans="1:48" x14ac:dyDescent="0.3">
      <c r="A710" t="s">
        <v>605</v>
      </c>
      <c r="B710" t="s">
        <v>606</v>
      </c>
      <c r="C710" t="s">
        <v>3129</v>
      </c>
      <c r="D710" t="s">
        <v>24</v>
      </c>
      <c r="E710">
        <v>31628.192170524999</v>
      </c>
      <c r="F710">
        <v>196.33</v>
      </c>
      <c r="G710">
        <v>-42.823529685437897</v>
      </c>
      <c r="H710">
        <f>(Table2[[#This Row],[1Y Return vs Nifty]]-AVERAGE(Table2[1Y Return vs Nifty]))/_xlfn.STDEV.P(Table2[1Y Return vs Nifty])</f>
        <v>-1.1453499884845253</v>
      </c>
      <c r="I710">
        <v>-4.1054183949988303</v>
      </c>
      <c r="J710">
        <f>(Table2[[#This Row],[1M Return vs Nifty]]-AVERAGE(Table2[1M Return vs Nifty]))/_xlfn.STDEV.P(Table2[1M Return vs Nifty])</f>
        <v>-0.51897178870711003</v>
      </c>
      <c r="K710">
        <v>-9.8478277784397203</v>
      </c>
      <c r="L710">
        <f>(Table2[[#This Row],[6M Return vs Nifty]]-AVERAGE(Table2[6M Return vs Nifty]))/_xlfn.STDEV.P(Table2[6M Return vs Nifty])</f>
        <v>-0.73890867397112758</v>
      </c>
      <c r="M710">
        <v>5.82794947134916</v>
      </c>
      <c r="N710">
        <f>(Table2[[#This Row],[1W Return vs Nifty]]-AVERAGE(Table2[1W Return vs Nifty]))/_xlfn.STDEV.P(Table2[1W Return vs Nifty])</f>
        <v>0.62407732417549688</v>
      </c>
      <c r="O710">
        <v>199.65</v>
      </c>
      <c r="P710">
        <v>199.11936239747601</v>
      </c>
      <c r="Q710">
        <v>204.87059929371901</v>
      </c>
      <c r="R710">
        <v>42.741438972202197</v>
      </c>
      <c r="S710" s="1">
        <f>(Table2[[#This Row],[Close Price]]-Table2[[#This Row],[20D EMA]])/Table2[[#This Row],[20D EMA]]</f>
        <v>-1.6629100926621555E-2</v>
      </c>
      <c r="T710" s="1">
        <f>(Table2[[#This Row],[Close Price]]-Table2[[#This Row],[50D EMA]])/Table2[[#This Row],[50D EMA]]</f>
        <v>-1.4008494020325142E-2</v>
      </c>
      <c r="U710" s="1">
        <f>(Table2[[#This Row],[Close Price]]-Table2[[#This Row],[200D EMA]])/Table2[[#This Row],[200D EMA]]</f>
        <v>-4.1687774249513011E-2</v>
      </c>
      <c r="V710">
        <v>1.3292417167994699</v>
      </c>
      <c r="W710">
        <v>195.8</v>
      </c>
      <c r="X710">
        <v>203.6</v>
      </c>
      <c r="Y710">
        <v>195.8</v>
      </c>
      <c r="Z710">
        <v>208.25</v>
      </c>
      <c r="AA710">
        <v>195.8</v>
      </c>
      <c r="AB710">
        <v>208.25</v>
      </c>
      <c r="AC710" s="1">
        <f>(Table2[[#This Row],[Close Price]]/Table2[[#This Row],[Day Low]])-1</f>
        <v>2.7068437180797211E-3</v>
      </c>
      <c r="AD710" s="1">
        <f>(Table2[[#This Row],[Day High]]/Table2[[#This Row],[Close Price]])-1</f>
        <v>3.7029491162837935E-2</v>
      </c>
      <c r="AE710" s="1">
        <f>(Table2[[#This Row],[Close Price]]/Table2[[#This Row],[Current Week Low]])-1</f>
        <v>2.7068437180797211E-3</v>
      </c>
      <c r="AF710" s="1">
        <f>(Table2[[#This Row],[Current Week High]]/Table2[[#This Row],[Close Price]])-1</f>
        <v>6.0714103804818453E-2</v>
      </c>
      <c r="AG710" s="1">
        <f>(Table2[[#This Row],[Close Price]]/Table2[[#This Row],[Current Month Low]])-1</f>
        <v>2.7068437180797211E-3</v>
      </c>
      <c r="AH710" s="1">
        <f>(Table2[[#This Row],[Current Month High]]/Table2[[#This Row],[Close Price]])-1</f>
        <v>6.0714103804818453E-2</v>
      </c>
      <c r="AI710">
        <v>34.009066367849996</v>
      </c>
      <c r="AJ710">
        <v>16.068578185042799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</v>
      </c>
      <c r="AM710" t="s">
        <v>3175</v>
      </c>
      <c r="AN710">
        <v>-3.65</v>
      </c>
      <c r="AO710" t="s">
        <v>3174</v>
      </c>
      <c r="AP710">
        <v>-7.6966912158837997E-2</v>
      </c>
      <c r="AQ710">
        <f>(Table2[[#This Row],[Sharpe Ratio]]-AVERAGE(Table2[Sharpe Ratio]))/_xlfn.STDEV.P(Table2[Sharpe Ratio])</f>
        <v>-1.6302253033505201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694</v>
      </c>
      <c r="AT710">
        <f>_xlfn.RANK.AVG(Table2[[#This Row],[6M Return vs Nifty Z-Score]],Table2[6M Return vs Nifty Z-Score])</f>
        <v>566</v>
      </c>
      <c r="AU710">
        <f>_xlfn.RANK.AVG(Table2[[#This Row],[Sharpe Ratio Z-Score]],Table2[Sharpe Ratio Z-Score])</f>
        <v>698</v>
      </c>
      <c r="AV710">
        <f>(Table2[[#This Row],[Rank 1Y]]+Table2[[#This Row],[Rank 6M]]+Table2[[#This Row],[Rank Sharpe]])/3</f>
        <v>652.66666666666663</v>
      </c>
    </row>
    <row r="711" spans="1:48" x14ac:dyDescent="0.3">
      <c r="A711" t="s">
        <v>1244</v>
      </c>
      <c r="B711" t="s">
        <v>1245</v>
      </c>
      <c r="C711" t="s">
        <v>3129</v>
      </c>
      <c r="D711" t="s">
        <v>553</v>
      </c>
      <c r="E711">
        <v>9511.7172096369995</v>
      </c>
      <c r="F711">
        <v>161.83000000000001</v>
      </c>
      <c r="G711">
        <v>-31.198387462519499</v>
      </c>
      <c r="H711">
        <f>(Table2[[#This Row],[1Y Return vs Nifty]]-AVERAGE(Table2[1Y Return vs Nifty]))/_xlfn.STDEV.P(Table2[1Y Return vs Nifty])</f>
        <v>-0.94849781001325595</v>
      </c>
      <c r="I711">
        <v>0.627747494863796</v>
      </c>
      <c r="J711">
        <f>(Table2[[#This Row],[1M Return vs Nifty]]-AVERAGE(Table2[1M Return vs Nifty]))/_xlfn.STDEV.P(Table2[1M Return vs Nifty])</f>
        <v>-0.11020534684081411</v>
      </c>
      <c r="K711">
        <v>-20.675981817547999</v>
      </c>
      <c r="L711">
        <f>(Table2[[#This Row],[6M Return vs Nifty]]-AVERAGE(Table2[6M Return vs Nifty]))/_xlfn.STDEV.P(Table2[6M Return vs Nifty])</f>
        <v>-1.0910590570937362</v>
      </c>
      <c r="M711">
        <v>3.8384104313808298</v>
      </c>
      <c r="N711">
        <f>(Table2[[#This Row],[1W Return vs Nifty]]-AVERAGE(Table2[1W Return vs Nifty]))/_xlfn.STDEV.P(Table2[1W Return vs Nifty])</f>
        <v>0.25219362574901899</v>
      </c>
      <c r="O711">
        <v>163.94</v>
      </c>
      <c r="P711">
        <v>165.13812788905099</v>
      </c>
      <c r="Q711">
        <v>164.957692072328</v>
      </c>
      <c r="R711">
        <v>45.589109196683602</v>
      </c>
      <c r="S711" s="1">
        <f>(Table2[[#This Row],[Close Price]]-Table2[[#This Row],[20D EMA]])/Table2[[#This Row],[20D EMA]]</f>
        <v>-1.2870562400878281E-2</v>
      </c>
      <c r="T711" s="1">
        <f>(Table2[[#This Row],[Close Price]]-Table2[[#This Row],[50D EMA]])/Table2[[#This Row],[50D EMA]]</f>
        <v>-2.0032489960607792E-2</v>
      </c>
      <c r="U711" s="1">
        <f>(Table2[[#This Row],[Close Price]]-Table2[[#This Row],[200D EMA]])/Table2[[#This Row],[200D EMA]]</f>
        <v>-1.8960571241240502E-2</v>
      </c>
      <c r="V711">
        <v>0.77185984482275405</v>
      </c>
      <c r="W711">
        <v>161.02000000000001</v>
      </c>
      <c r="X711">
        <v>167.99</v>
      </c>
      <c r="Y711">
        <v>158.75</v>
      </c>
      <c r="Z711">
        <v>168.01</v>
      </c>
      <c r="AA711">
        <v>158.75</v>
      </c>
      <c r="AB711">
        <v>168.01</v>
      </c>
      <c r="AC711" s="1">
        <f>(Table2[[#This Row],[Close Price]]/Table2[[#This Row],[Day Low]])-1</f>
        <v>5.0304310023598919E-3</v>
      </c>
      <c r="AD711" s="1">
        <f>(Table2[[#This Row],[Day High]]/Table2[[#This Row],[Close Price]])-1</f>
        <v>3.8064635728851215E-2</v>
      </c>
      <c r="AE711" s="1">
        <f>(Table2[[#This Row],[Close Price]]/Table2[[#This Row],[Current Week Low]])-1</f>
        <v>1.9401574803149746E-2</v>
      </c>
      <c r="AF711" s="1">
        <f>(Table2[[#This Row],[Current Week High]]/Table2[[#This Row],[Close Price]])-1</f>
        <v>3.8188222208490163E-2</v>
      </c>
      <c r="AG711" s="1">
        <f>(Table2[[#This Row],[Close Price]]/Table2[[#This Row],[Current Month Low]])-1</f>
        <v>1.9401574803149746E-2</v>
      </c>
      <c r="AH711" s="1">
        <f>(Table2[[#This Row],[Current Month High]]/Table2[[#This Row],[Close Price]])-1</f>
        <v>3.8188222208490163E-2</v>
      </c>
      <c r="AI711">
        <v>29.331630894860901</v>
      </c>
      <c r="AJ711">
        <v>22.924420812761099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-0.09</v>
      </c>
      <c r="AM711" t="s">
        <v>3174</v>
      </c>
      <c r="AN711">
        <v>-7.26</v>
      </c>
      <c r="AO711" t="s">
        <v>3174</v>
      </c>
      <c r="AP711">
        <v>-2.9244932378181002E-2</v>
      </c>
      <c r="AQ711">
        <f>(Table2[[#This Row],[Sharpe Ratio]]-AVERAGE(Table2[Sharpe Ratio]))/_xlfn.STDEV.P(Table2[Sharpe Ratio])</f>
        <v>-1.0749591889758117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659</v>
      </c>
      <c r="AT711">
        <f>_xlfn.RANK.AVG(Table2[[#This Row],[6M Return vs Nifty Z-Score]],Table2[6M Return vs Nifty Z-Score])</f>
        <v>666</v>
      </c>
      <c r="AU711">
        <f>_xlfn.RANK.AVG(Table2[[#This Row],[Sharpe Ratio Z-Score]],Table2[Sharpe Ratio Z-Score])</f>
        <v>633</v>
      </c>
      <c r="AV711">
        <f>(Table2[[#This Row],[Rank 1Y]]+Table2[[#This Row],[Rank 6M]]+Table2[[#This Row],[Rank Sharpe]])/3</f>
        <v>652.66666666666663</v>
      </c>
    </row>
    <row r="712" spans="1:48" x14ac:dyDescent="0.3">
      <c r="A712" t="s">
        <v>1470</v>
      </c>
      <c r="B712" t="s">
        <v>1471</v>
      </c>
      <c r="C712" t="s">
        <v>3143</v>
      </c>
      <c r="D712" t="s">
        <v>505</v>
      </c>
      <c r="E712">
        <v>7241.6234999999997</v>
      </c>
      <c r="F712">
        <v>2235</v>
      </c>
      <c r="G712">
        <v>-26.345728184629898</v>
      </c>
      <c r="H712">
        <f>(Table2[[#This Row],[1Y Return vs Nifty]]-AVERAGE(Table2[1Y Return vs Nifty]))/_xlfn.STDEV.P(Table2[1Y Return vs Nifty])</f>
        <v>-0.86632620884796929</v>
      </c>
      <c r="I712">
        <v>-7.2524836820367904</v>
      </c>
      <c r="J712">
        <f>(Table2[[#This Row],[1M Return vs Nifty]]-AVERAGE(Table2[1M Return vs Nifty]))/_xlfn.STDEV.P(Table2[1M Return vs Nifty])</f>
        <v>-0.79075915252181406</v>
      </c>
      <c r="K712">
        <v>-14.1289221478317</v>
      </c>
      <c r="L712">
        <f>(Table2[[#This Row],[6M Return vs Nifty]]-AVERAGE(Table2[6M Return vs Nifty]))/_xlfn.STDEV.P(Table2[6M Return vs Nifty])</f>
        <v>-0.8781373012071676</v>
      </c>
      <c r="M712">
        <v>1.2465615849842699</v>
      </c>
      <c r="N712">
        <f>(Table2[[#This Row],[1W Return vs Nifty]]-AVERAGE(Table2[1W Return vs Nifty]))/_xlfn.STDEV.P(Table2[1W Return vs Nifty])</f>
        <v>-0.2322735374465803</v>
      </c>
      <c r="O712">
        <v>2217.9899999999998</v>
      </c>
      <c r="P712">
        <v>2245.1429705190899</v>
      </c>
      <c r="Q712">
        <v>2257.64105533255</v>
      </c>
      <c r="R712">
        <v>59.430629748072398</v>
      </c>
      <c r="S712" s="1">
        <f>(Table2[[#This Row],[Close Price]]-Table2[[#This Row],[20D EMA]])/Table2[[#This Row],[20D EMA]]</f>
        <v>7.669105812019089E-3</v>
      </c>
      <c r="T712" s="1">
        <f>(Table2[[#This Row],[Close Price]]-Table2[[#This Row],[50D EMA]])/Table2[[#This Row],[50D EMA]]</f>
        <v>-4.5177392496945409E-3</v>
      </c>
      <c r="U712" s="1">
        <f>(Table2[[#This Row],[Close Price]]-Table2[[#This Row],[200D EMA]])/Table2[[#This Row],[200D EMA]]</f>
        <v>-1.002863377199479E-2</v>
      </c>
      <c r="V712">
        <v>0.623279565158539</v>
      </c>
      <c r="W712">
        <v>2220</v>
      </c>
      <c r="X712">
        <v>2293.5</v>
      </c>
      <c r="Y712">
        <v>2181</v>
      </c>
      <c r="Z712">
        <v>2293.5</v>
      </c>
      <c r="AA712">
        <v>2181</v>
      </c>
      <c r="AB712">
        <v>2293.5</v>
      </c>
      <c r="AC712" s="1">
        <f>(Table2[[#This Row],[Close Price]]/Table2[[#This Row],[Day Low]])-1</f>
        <v>6.7567567567567988E-3</v>
      </c>
      <c r="AD712" s="1">
        <f>(Table2[[#This Row],[Day High]]/Table2[[#This Row],[Close Price]])-1</f>
        <v>2.6174496644295386E-2</v>
      </c>
      <c r="AE712" s="1">
        <f>(Table2[[#This Row],[Close Price]]/Table2[[#This Row],[Current Week Low]])-1</f>
        <v>2.4759284731774356E-2</v>
      </c>
      <c r="AF712" s="1">
        <f>(Table2[[#This Row],[Current Week High]]/Table2[[#This Row],[Close Price]])-1</f>
        <v>2.6174496644295386E-2</v>
      </c>
      <c r="AG712" s="1">
        <f>(Table2[[#This Row],[Close Price]]/Table2[[#This Row],[Current Month Low]])-1</f>
        <v>2.4759284731774356E-2</v>
      </c>
      <c r="AH712" s="1">
        <f>(Table2[[#This Row],[Current Month High]]/Table2[[#This Row],[Close Price]])-1</f>
        <v>2.6174496644295386E-2</v>
      </c>
      <c r="AI712">
        <v>22.371364653243798</v>
      </c>
      <c r="AJ712">
        <v>14.030612244897901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-0.03</v>
      </c>
      <c r="AM712" t="s">
        <v>3174</v>
      </c>
      <c r="AN712">
        <v>4.13</v>
      </c>
      <c r="AO712" t="s">
        <v>3176</v>
      </c>
      <c r="AP712">
        <v>-0.103077480439546</v>
      </c>
      <c r="AQ712">
        <f>(Table2[[#This Row],[Sharpe Ratio]]-AVERAGE(Table2[Sharpe Ratio]))/_xlfn.STDEV.P(Table2[Sharpe Ratio])</f>
        <v>-1.9340331893599096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618</v>
      </c>
      <c r="AT712">
        <f>_xlfn.RANK.AVG(Table2[[#This Row],[6M Return vs Nifty Z-Score]],Table2[6M Return vs Nifty Z-Score])</f>
        <v>614</v>
      </c>
      <c r="AU712">
        <f>_xlfn.RANK.AVG(Table2[[#This Row],[Sharpe Ratio Z-Score]],Table2[Sharpe Ratio Z-Score])</f>
        <v>726</v>
      </c>
      <c r="AV712">
        <f>(Table2[[#This Row],[Rank 1Y]]+Table2[[#This Row],[Rank 6M]]+Table2[[#This Row],[Rank Sharpe]])/3</f>
        <v>652.66666666666663</v>
      </c>
    </row>
    <row r="713" spans="1:48" x14ac:dyDescent="0.3">
      <c r="A713" t="s">
        <v>1216</v>
      </c>
      <c r="B713" t="s">
        <v>1217</v>
      </c>
      <c r="C713" t="s">
        <v>3140</v>
      </c>
      <c r="D713" t="s">
        <v>225</v>
      </c>
      <c r="E713">
        <v>9851.8143274499998</v>
      </c>
      <c r="F713">
        <v>504.25</v>
      </c>
      <c r="G713">
        <v>-20.073377835032201</v>
      </c>
      <c r="H713">
        <f>(Table2[[#This Row],[1Y Return vs Nifty]]-AVERAGE(Table2[1Y Return vs Nifty]))/_xlfn.STDEV.P(Table2[1Y Return vs Nifty])</f>
        <v>-0.76011453360333148</v>
      </c>
      <c r="I713">
        <v>-1.7165113558558001</v>
      </c>
      <c r="J713">
        <f>(Table2[[#This Row],[1M Return vs Nifty]]-AVERAGE(Table2[1M Return vs Nifty]))/_xlfn.STDEV.P(Table2[1M Return vs Nifty])</f>
        <v>-0.31266061072129342</v>
      </c>
      <c r="K713">
        <v>-25.9474319686055</v>
      </c>
      <c r="L713">
        <f>(Table2[[#This Row],[6M Return vs Nifty]]-AVERAGE(Table2[6M Return vs Nifty]))/_xlfn.STDEV.P(Table2[6M Return vs Nifty])</f>
        <v>-1.2624957750792798</v>
      </c>
      <c r="M713">
        <v>-0.89808691383136896</v>
      </c>
      <c r="N713">
        <f>(Table2[[#This Row],[1W Return vs Nifty]]-AVERAGE(Table2[1W Return vs Nifty]))/_xlfn.STDEV.P(Table2[1W Return vs Nifty])</f>
        <v>-0.6331502227198933</v>
      </c>
      <c r="O713">
        <v>520.83000000000004</v>
      </c>
      <c r="P713">
        <v>535.77236397241097</v>
      </c>
      <c r="Q713">
        <v>544.68645742013496</v>
      </c>
      <c r="R713">
        <v>26.333978377278999</v>
      </c>
      <c r="S713" s="1">
        <f>(Table2[[#This Row],[Close Price]]-Table2[[#This Row],[20D EMA]])/Table2[[#This Row],[20D EMA]]</f>
        <v>-3.1833803736343987E-2</v>
      </c>
      <c r="T713" s="1">
        <f>(Table2[[#This Row],[Close Price]]-Table2[[#This Row],[50D EMA]])/Table2[[#This Row],[50D EMA]]</f>
        <v>-5.8835367577925658E-2</v>
      </c>
      <c r="U713" s="1">
        <f>(Table2[[#This Row],[Close Price]]-Table2[[#This Row],[200D EMA]])/Table2[[#This Row],[200D EMA]]</f>
        <v>-7.4238044418543273E-2</v>
      </c>
      <c r="V713">
        <v>0.501080586361076</v>
      </c>
      <c r="W713">
        <v>502.75</v>
      </c>
      <c r="X713">
        <v>517.75</v>
      </c>
      <c r="Y713">
        <v>502.75</v>
      </c>
      <c r="Z713">
        <v>520.9</v>
      </c>
      <c r="AA713">
        <v>502.75</v>
      </c>
      <c r="AB713">
        <v>520.9</v>
      </c>
      <c r="AC713" s="1">
        <f>(Table2[[#This Row],[Close Price]]/Table2[[#This Row],[Day Low]])-1</f>
        <v>2.9835902536050618E-3</v>
      </c>
      <c r="AD713" s="1">
        <f>(Table2[[#This Row],[Day High]]/Table2[[#This Row],[Close Price]])-1</f>
        <v>2.6772434308378834E-2</v>
      </c>
      <c r="AE713" s="1">
        <f>(Table2[[#This Row],[Close Price]]/Table2[[#This Row],[Current Week Low]])-1</f>
        <v>2.9835902536050618E-3</v>
      </c>
      <c r="AF713" s="1">
        <f>(Table2[[#This Row],[Current Week High]]/Table2[[#This Row],[Close Price]])-1</f>
        <v>3.3019335647000547E-2</v>
      </c>
      <c r="AG713" s="1">
        <f>(Table2[[#This Row],[Close Price]]/Table2[[#This Row],[Current Month Low]])-1</f>
        <v>2.9835902536050618E-3</v>
      </c>
      <c r="AH713" s="1">
        <f>(Table2[[#This Row],[Current Month High]]/Table2[[#This Row],[Close Price]])-1</f>
        <v>3.3019335647000547E-2</v>
      </c>
      <c r="AI713">
        <v>40.684184432325203</v>
      </c>
      <c r="AJ713">
        <v>16.133118378627302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-0.18</v>
      </c>
      <c r="AM713" t="s">
        <v>3174</v>
      </c>
      <c r="AN713">
        <v>-6.34</v>
      </c>
      <c r="AO713" t="s">
        <v>3174</v>
      </c>
      <c r="AP713">
        <v>-5.5202288598069998E-2</v>
      </c>
      <c r="AQ713">
        <f>(Table2[[#This Row],[Sharpe Ratio]]-AVERAGE(Table2[Sharpe Ratio]))/_xlfn.STDEV.P(Table2[Sharpe Ratio])</f>
        <v>-1.3769843856232484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586</v>
      </c>
      <c r="AT713">
        <f>_xlfn.RANK.AVG(Table2[[#This Row],[6M Return vs Nifty Z-Score]],Table2[6M Return vs Nifty Z-Score])</f>
        <v>699</v>
      </c>
      <c r="AU713">
        <f>_xlfn.RANK.AVG(Table2[[#This Row],[Sharpe Ratio Z-Score]],Table2[Sharpe Ratio Z-Score])</f>
        <v>674</v>
      </c>
      <c r="AV713">
        <f>(Table2[[#This Row],[Rank 1Y]]+Table2[[#This Row],[Rank 6M]]+Table2[[#This Row],[Rank Sharpe]])/3</f>
        <v>653</v>
      </c>
    </row>
    <row r="714" spans="1:48" x14ac:dyDescent="0.3">
      <c r="A714" t="s">
        <v>2290</v>
      </c>
      <c r="B714" t="s">
        <v>2291</v>
      </c>
      <c r="C714" t="s">
        <v>3133</v>
      </c>
      <c r="D714" t="s">
        <v>713</v>
      </c>
      <c r="E714">
        <v>2445.89273757</v>
      </c>
      <c r="F714">
        <v>459.7</v>
      </c>
      <c r="G714">
        <v>-40.993439766136298</v>
      </c>
      <c r="H714">
        <f>(Table2[[#This Row],[1Y Return vs Nifty]]-AVERAGE(Table2[1Y Return vs Nifty]))/_xlfn.STDEV.P(Table2[1Y Return vs Nifty])</f>
        <v>-1.1143605020331164</v>
      </c>
      <c r="I714">
        <v>-15.491693549607801</v>
      </c>
      <c r="J714">
        <f>(Table2[[#This Row],[1M Return vs Nifty]]-AVERAGE(Table2[1M Return vs Nifty]))/_xlfn.STDEV.P(Table2[1M Return vs Nifty])</f>
        <v>-1.5023151342316432</v>
      </c>
      <c r="K714">
        <v>-7.8667569016479497</v>
      </c>
      <c r="L714">
        <f>(Table2[[#This Row],[6M Return vs Nifty]]-AVERAGE(Table2[6M Return vs Nifty]))/_xlfn.STDEV.P(Table2[6M Return vs Nifty])</f>
        <v>-0.6744808069740752</v>
      </c>
      <c r="M714">
        <v>2.5766760358373499</v>
      </c>
      <c r="N714">
        <f>(Table2[[#This Row],[1W Return vs Nifty]]-AVERAGE(Table2[1W Return vs Nifty]))/_xlfn.STDEV.P(Table2[1W Return vs Nifty])</f>
        <v>1.6350827985133456E-2</v>
      </c>
      <c r="O714">
        <v>461.44</v>
      </c>
      <c r="P714">
        <v>470.81308131020103</v>
      </c>
      <c r="Q714">
        <v>482.65950318374598</v>
      </c>
      <c r="R714">
        <v>53.322888991581401</v>
      </c>
      <c r="S714" s="1">
        <f>(Table2[[#This Row],[Close Price]]-Table2[[#This Row],[20D EMA]])/Table2[[#This Row],[20D EMA]]</f>
        <v>-3.770804438280186E-3</v>
      </c>
      <c r="T714" s="1">
        <f>(Table2[[#This Row],[Close Price]]-Table2[[#This Row],[50D EMA]])/Table2[[#This Row],[50D EMA]]</f>
        <v>-2.3604019835801987E-2</v>
      </c>
      <c r="U714" s="1">
        <f>(Table2[[#This Row],[Close Price]]-Table2[[#This Row],[200D EMA]])/Table2[[#This Row],[200D EMA]]</f>
        <v>-4.7568737448033693E-2</v>
      </c>
      <c r="V714">
        <v>0.40130178392627203</v>
      </c>
      <c r="W714">
        <v>453.55</v>
      </c>
      <c r="X714">
        <v>468.6</v>
      </c>
      <c r="Y714">
        <v>441</v>
      </c>
      <c r="Z714">
        <v>470</v>
      </c>
      <c r="AA714">
        <v>441</v>
      </c>
      <c r="AB714">
        <v>470</v>
      </c>
      <c r="AC714" s="1">
        <f>(Table2[[#This Row],[Close Price]]/Table2[[#This Row],[Day Low]])-1</f>
        <v>1.3559695733656563E-2</v>
      </c>
      <c r="AD714" s="1">
        <f>(Table2[[#This Row],[Day High]]/Table2[[#This Row],[Close Price]])-1</f>
        <v>1.9360452469001643E-2</v>
      </c>
      <c r="AE714" s="1">
        <f>(Table2[[#This Row],[Close Price]]/Table2[[#This Row],[Current Week Low]])-1</f>
        <v>4.2403628117913872E-2</v>
      </c>
      <c r="AF714" s="1">
        <f>(Table2[[#This Row],[Current Week High]]/Table2[[#This Row],[Close Price]])-1</f>
        <v>2.2405916902327627E-2</v>
      </c>
      <c r="AG714" s="1">
        <f>(Table2[[#This Row],[Close Price]]/Table2[[#This Row],[Current Month Low]])-1</f>
        <v>4.2403628117913872E-2</v>
      </c>
      <c r="AH714" s="1">
        <f>(Table2[[#This Row],[Current Month High]]/Table2[[#This Row],[Close Price]])-1</f>
        <v>2.2405916902327627E-2</v>
      </c>
      <c r="AI714">
        <v>24.9510550358929</v>
      </c>
      <c r="AJ714">
        <v>18.1444358776664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</v>
      </c>
      <c r="AM714" t="s">
        <v>3174</v>
      </c>
      <c r="AN714">
        <v>0.76</v>
      </c>
      <c r="AO714" t="s">
        <v>3176</v>
      </c>
      <c r="AP714">
        <v>-0.104779178866829</v>
      </c>
      <c r="AQ714">
        <f>(Table2[[#This Row],[Sharpe Ratio]]-AVERAGE(Table2[Sharpe Ratio]))/_xlfn.STDEV.P(Table2[Sharpe Ratio])</f>
        <v>-1.9538331950993608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693</v>
      </c>
      <c r="AT714">
        <f>_xlfn.RANK.AVG(Table2[[#This Row],[6M Return vs Nifty Z-Score]],Table2[6M Return vs Nifty Z-Score])</f>
        <v>545</v>
      </c>
      <c r="AU714">
        <f>_xlfn.RANK.AVG(Table2[[#This Row],[Sharpe Ratio Z-Score]],Table2[Sharpe Ratio Z-Score])</f>
        <v>727</v>
      </c>
      <c r="AV714">
        <f>(Table2[[#This Row],[Rank 1Y]]+Table2[[#This Row],[Rank 6M]]+Table2[[#This Row],[Rank Sharpe]])/3</f>
        <v>655</v>
      </c>
    </row>
    <row r="715" spans="1:48" x14ac:dyDescent="0.3">
      <c r="A715" t="s">
        <v>2300</v>
      </c>
      <c r="B715" t="s">
        <v>2301</v>
      </c>
      <c r="C715" t="s">
        <v>3134</v>
      </c>
      <c r="D715" t="s">
        <v>1517</v>
      </c>
      <c r="E715">
        <v>2433.1506717000002</v>
      </c>
      <c r="F715">
        <v>588.70000000000005</v>
      </c>
      <c r="G715">
        <v>-46.356638404553401</v>
      </c>
      <c r="H715">
        <f>(Table2[[#This Row],[1Y Return vs Nifty]]-AVERAGE(Table2[1Y Return vs Nifty]))/_xlfn.STDEV.P(Table2[1Y Return vs Nifty])</f>
        <v>-1.2051772262762985</v>
      </c>
      <c r="I715">
        <v>-6.7653313249644498</v>
      </c>
      <c r="J715">
        <f>(Table2[[#This Row],[1M Return vs Nifty]]-AVERAGE(Table2[1M Return vs Nifty]))/_xlfn.STDEV.P(Table2[1M Return vs Nifty])</f>
        <v>-0.74868762148299395</v>
      </c>
      <c r="K715">
        <v>-29.280612086541002</v>
      </c>
      <c r="L715">
        <f>(Table2[[#This Row],[6M Return vs Nifty]]-AVERAGE(Table2[6M Return vs Nifty]))/_xlfn.STDEV.P(Table2[6M Return vs Nifty])</f>
        <v>-1.3708965838697973</v>
      </c>
      <c r="M715">
        <v>5.7467380924035503</v>
      </c>
      <c r="N715">
        <f>(Table2[[#This Row],[1W Return vs Nifty]]-AVERAGE(Table2[1W Return vs Nifty]))/_xlfn.STDEV.P(Table2[1W Return vs Nifty])</f>
        <v>0.60889733154912029</v>
      </c>
      <c r="O715">
        <v>594.82000000000005</v>
      </c>
      <c r="P715">
        <v>624.19401182233696</v>
      </c>
      <c r="Q715">
        <v>689.48909928667899</v>
      </c>
      <c r="R715">
        <v>48.082773898209098</v>
      </c>
      <c r="S715" s="1">
        <f>(Table2[[#This Row],[Close Price]]-Table2[[#This Row],[20D EMA]])/Table2[[#This Row],[20D EMA]]</f>
        <v>-1.0288826871994896E-2</v>
      </c>
      <c r="T715" s="1">
        <f>(Table2[[#This Row],[Close Price]]-Table2[[#This Row],[50D EMA]])/Table2[[#This Row],[50D EMA]]</f>
        <v>-5.6863749331256805E-2</v>
      </c>
      <c r="U715" s="1">
        <f>(Table2[[#This Row],[Close Price]]-Table2[[#This Row],[200D EMA]])/Table2[[#This Row],[200D EMA]]</f>
        <v>-0.14617939484605599</v>
      </c>
      <c r="V715">
        <v>0.69379064693357395</v>
      </c>
      <c r="W715">
        <v>581</v>
      </c>
      <c r="X715">
        <v>607</v>
      </c>
      <c r="Y715">
        <v>572.20000000000005</v>
      </c>
      <c r="Z715">
        <v>609.5</v>
      </c>
      <c r="AA715">
        <v>572.20000000000005</v>
      </c>
      <c r="AB715">
        <v>609.5</v>
      </c>
      <c r="AC715" s="1">
        <f>(Table2[[#This Row],[Close Price]]/Table2[[#This Row],[Day Low]])-1</f>
        <v>1.3253012048192847E-2</v>
      </c>
      <c r="AD715" s="1">
        <f>(Table2[[#This Row],[Day High]]/Table2[[#This Row],[Close Price]])-1</f>
        <v>3.1085442500424554E-2</v>
      </c>
      <c r="AE715" s="1">
        <f>(Table2[[#This Row],[Close Price]]/Table2[[#This Row],[Current Week Low]])-1</f>
        <v>2.8836071303739885E-2</v>
      </c>
      <c r="AF715" s="1">
        <f>(Table2[[#This Row],[Current Week High]]/Table2[[#This Row],[Close Price]])-1</f>
        <v>3.5332087650755906E-2</v>
      </c>
      <c r="AG715" s="1">
        <f>(Table2[[#This Row],[Close Price]]/Table2[[#This Row],[Current Month Low]])-1</f>
        <v>2.8836071303739885E-2</v>
      </c>
      <c r="AH715" s="1">
        <f>(Table2[[#This Row],[Current Month High]]/Table2[[#This Row],[Close Price]])-1</f>
        <v>3.5332087650755906E-2</v>
      </c>
      <c r="AI715">
        <v>53.728554441990802</v>
      </c>
      <c r="AJ715">
        <v>8.7767923133776602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-0.21</v>
      </c>
      <c r="AM715" t="s">
        <v>3174</v>
      </c>
      <c r="AN715">
        <v>0.43</v>
      </c>
      <c r="AO715" t="s">
        <v>3176</v>
      </c>
      <c r="AQ715">
        <f>(Table2[[#This Row],[Sharpe Ratio]]-AVERAGE(Table2[Sharpe Ratio]))/_xlfn.STDEV.P(Table2[Sharpe Ratio])</f>
        <v>-0.73468160532523463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705</v>
      </c>
      <c r="AT715">
        <f>_xlfn.RANK.AVG(Table2[[#This Row],[6M Return vs Nifty Z-Score]],Table2[6M Return vs Nifty Z-Score])</f>
        <v>720</v>
      </c>
      <c r="AU715">
        <f>_xlfn.RANK.AVG(Table2[[#This Row],[Sharpe Ratio Z-Score]],Table2[Sharpe Ratio Z-Score])</f>
        <v>544</v>
      </c>
      <c r="AV715">
        <f>(Table2[[#This Row],[Rank 1Y]]+Table2[[#This Row],[Rank 6M]]+Table2[[#This Row],[Rank Sharpe]])/3</f>
        <v>656.33333333333337</v>
      </c>
    </row>
    <row r="716" spans="1:48" x14ac:dyDescent="0.3">
      <c r="A716" t="s">
        <v>2211</v>
      </c>
      <c r="B716" t="s">
        <v>2212</v>
      </c>
      <c r="C716" t="s">
        <v>3139</v>
      </c>
      <c r="D716" t="s">
        <v>1191</v>
      </c>
      <c r="E716">
        <v>2638.8184175000001</v>
      </c>
      <c r="F716">
        <v>365</v>
      </c>
      <c r="G716">
        <v>-64.523466762675596</v>
      </c>
      <c r="H716">
        <f>(Table2[[#This Row],[1Y Return vs Nifty]]-AVERAGE(Table2[1Y Return vs Nifty]))/_xlfn.STDEV.P(Table2[1Y Return vs Nifty])</f>
        <v>-1.5128018273035206</v>
      </c>
      <c r="I716">
        <v>-18.142165794105701</v>
      </c>
      <c r="J716">
        <f>(Table2[[#This Row],[1M Return vs Nifty]]-AVERAGE(Table2[1M Return vs Nifty]))/_xlfn.STDEV.P(Table2[1M Return vs Nifty])</f>
        <v>-1.7312156489947601</v>
      </c>
      <c r="K716">
        <v>-13.8287209383786</v>
      </c>
      <c r="L716">
        <f>(Table2[[#This Row],[6M Return vs Nifty]]-AVERAGE(Table2[6M Return vs Nifty]))/_xlfn.STDEV.P(Table2[6M Return vs Nifty])</f>
        <v>-0.86837423628022226</v>
      </c>
      <c r="M716">
        <v>-5.7521928181316802E-2</v>
      </c>
      <c r="N716">
        <f>(Table2[[#This Row],[1W Return vs Nifty]]-AVERAGE(Table2[1W Return vs Nifty]))/_xlfn.STDEV.P(Table2[1W Return vs Nifty])</f>
        <v>-0.47603221229054449</v>
      </c>
      <c r="O716">
        <v>382.99</v>
      </c>
      <c r="P716">
        <v>399.28334275546803</v>
      </c>
      <c r="Q716">
        <v>422.62044384900599</v>
      </c>
      <c r="R716">
        <v>30.529340473440101</v>
      </c>
      <c r="S716" s="1">
        <f>(Table2[[#This Row],[Close Price]]-Table2[[#This Row],[20D EMA]])/Table2[[#This Row],[20D EMA]]</f>
        <v>-4.6972505809551188E-2</v>
      </c>
      <c r="T716" s="1">
        <f>(Table2[[#This Row],[Close Price]]-Table2[[#This Row],[50D EMA]])/Table2[[#This Row],[50D EMA]]</f>
        <v>-8.5862191292222473E-2</v>
      </c>
      <c r="U716" s="1">
        <f>(Table2[[#This Row],[Close Price]]-Table2[[#This Row],[200D EMA]])/Table2[[#This Row],[200D EMA]]</f>
        <v>-0.13634088148748585</v>
      </c>
      <c r="V716">
        <v>0.43592946442339497</v>
      </c>
      <c r="W716">
        <v>364</v>
      </c>
      <c r="X716">
        <v>371.7</v>
      </c>
      <c r="Y716">
        <v>364</v>
      </c>
      <c r="Z716">
        <v>374.9</v>
      </c>
      <c r="AA716">
        <v>364</v>
      </c>
      <c r="AB716">
        <v>374.9</v>
      </c>
      <c r="AC716" s="1">
        <f>(Table2[[#This Row],[Close Price]]/Table2[[#This Row],[Day Low]])-1</f>
        <v>2.7472527472527375E-3</v>
      </c>
      <c r="AD716" s="1">
        <f>(Table2[[#This Row],[Day High]]/Table2[[#This Row],[Close Price]])-1</f>
        <v>1.8356164383561691E-2</v>
      </c>
      <c r="AE716" s="1">
        <f>(Table2[[#This Row],[Close Price]]/Table2[[#This Row],[Current Week Low]])-1</f>
        <v>2.7472527472527375E-3</v>
      </c>
      <c r="AF716" s="1">
        <f>(Table2[[#This Row],[Current Week High]]/Table2[[#This Row],[Close Price]])-1</f>
        <v>2.7123287671232843E-2</v>
      </c>
      <c r="AG716" s="1">
        <f>(Table2[[#This Row],[Close Price]]/Table2[[#This Row],[Current Month Low]])-1</f>
        <v>2.7472527472527375E-3</v>
      </c>
      <c r="AH716" s="1">
        <f>(Table2[[#This Row],[Current Month High]]/Table2[[#This Row],[Close Price]])-1</f>
        <v>2.7123287671232843E-2</v>
      </c>
      <c r="AI716">
        <v>63.835616438356098</v>
      </c>
      <c r="AJ716">
        <v>15.873015873015801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-0.17</v>
      </c>
      <c r="AM716" t="s">
        <v>3174</v>
      </c>
      <c r="AN716">
        <v>-3.96</v>
      </c>
      <c r="AO716" t="s">
        <v>3174</v>
      </c>
      <c r="AP716">
        <v>-2.7208648840032001E-2</v>
      </c>
      <c r="AQ716">
        <f>(Table2[[#This Row],[Sharpe Ratio]]-AVERAGE(Table2[Sharpe Ratio]))/_xlfn.STDEV.P(Table2[Sharpe Ratio])</f>
        <v>-1.0512661390816103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733</v>
      </c>
      <c r="AT716">
        <f>_xlfn.RANK.AVG(Table2[[#This Row],[6M Return vs Nifty Z-Score]],Table2[6M Return vs Nifty Z-Score])</f>
        <v>612</v>
      </c>
      <c r="AU716">
        <f>_xlfn.RANK.AVG(Table2[[#This Row],[Sharpe Ratio Z-Score]],Table2[Sharpe Ratio Z-Score])</f>
        <v>630</v>
      </c>
      <c r="AV716">
        <f>(Table2[[#This Row],[Rank 1Y]]+Table2[[#This Row],[Rank 6M]]+Table2[[#This Row],[Rank Sharpe]])/3</f>
        <v>658.33333333333337</v>
      </c>
    </row>
    <row r="717" spans="1:48" x14ac:dyDescent="0.3">
      <c r="A717" t="s">
        <v>2263</v>
      </c>
      <c r="B717" t="s">
        <v>2264</v>
      </c>
      <c r="C717" t="s">
        <v>3131</v>
      </c>
      <c r="D717" t="s">
        <v>360</v>
      </c>
      <c r="E717">
        <v>2520.8750221800001</v>
      </c>
      <c r="F717">
        <v>50.34</v>
      </c>
      <c r="G717">
        <v>-64.031422535680804</v>
      </c>
      <c r="H717">
        <f>(Table2[[#This Row],[1Y Return vs Nifty]]-AVERAGE(Table2[1Y Return vs Nifty]))/_xlfn.STDEV.P(Table2[1Y Return vs Nifty])</f>
        <v>-1.5044698881211183</v>
      </c>
      <c r="I717">
        <v>-5.5847224555223596</v>
      </c>
      <c r="J717">
        <f>(Table2[[#This Row],[1M Return vs Nifty]]-AVERAGE(Table2[1M Return vs Nifty]))/_xlfn.STDEV.P(Table2[1M Return vs Nifty])</f>
        <v>-0.6467276864147472</v>
      </c>
      <c r="K717">
        <v>-27.512230442410502</v>
      </c>
      <c r="L717">
        <f>(Table2[[#This Row],[6M Return vs Nifty]]-AVERAGE(Table2[6M Return vs Nifty]))/_xlfn.STDEV.P(Table2[6M Return vs Nifty])</f>
        <v>-1.3133857402635469</v>
      </c>
      <c r="M717">
        <v>-0.55742227643125197</v>
      </c>
      <c r="N717">
        <f>(Table2[[#This Row],[1W Return vs Nifty]]-AVERAGE(Table2[1W Return vs Nifty]))/_xlfn.STDEV.P(Table2[1W Return vs Nifty])</f>
        <v>-0.56947334946713868</v>
      </c>
      <c r="O717">
        <v>51</v>
      </c>
      <c r="P717">
        <v>52.177971777286501</v>
      </c>
      <c r="Q717">
        <v>58.839094345423902</v>
      </c>
      <c r="R717">
        <v>38.144730102537103</v>
      </c>
      <c r="S717" s="1">
        <f>(Table2[[#This Row],[Close Price]]-Table2[[#This Row],[20D EMA]])/Table2[[#This Row],[20D EMA]]</f>
        <v>-1.2941176470588168E-2</v>
      </c>
      <c r="T717" s="1">
        <f>(Table2[[#This Row],[Close Price]]-Table2[[#This Row],[50D EMA]])/Table2[[#This Row],[50D EMA]]</f>
        <v>-3.5225052156714572E-2</v>
      </c>
      <c r="U717" s="1">
        <f>(Table2[[#This Row],[Close Price]]-Table2[[#This Row],[200D EMA]])/Table2[[#This Row],[200D EMA]]</f>
        <v>-0.1444463827999912</v>
      </c>
      <c r="V717">
        <v>1.38694487927424</v>
      </c>
      <c r="W717">
        <v>50</v>
      </c>
      <c r="X717">
        <v>51.47</v>
      </c>
      <c r="Y717">
        <v>50</v>
      </c>
      <c r="Z717">
        <v>51.5</v>
      </c>
      <c r="AA717">
        <v>50</v>
      </c>
      <c r="AB717">
        <v>51.5</v>
      </c>
      <c r="AC717" s="1">
        <f>(Table2[[#This Row],[Close Price]]/Table2[[#This Row],[Day Low]])-1</f>
        <v>6.8000000000001393E-3</v>
      </c>
      <c r="AD717" s="1">
        <f>(Table2[[#This Row],[Day High]]/Table2[[#This Row],[Close Price]])-1</f>
        <v>2.2447357965832193E-2</v>
      </c>
      <c r="AE717" s="1">
        <f>(Table2[[#This Row],[Close Price]]/Table2[[#This Row],[Current Week Low]])-1</f>
        <v>6.8000000000001393E-3</v>
      </c>
      <c r="AF717" s="1">
        <f>(Table2[[#This Row],[Current Week High]]/Table2[[#This Row],[Close Price]])-1</f>
        <v>2.3043305522447266E-2</v>
      </c>
      <c r="AG717" s="1">
        <f>(Table2[[#This Row],[Close Price]]/Table2[[#This Row],[Current Month Low]])-1</f>
        <v>6.8000000000001393E-3</v>
      </c>
      <c r="AH717" s="1">
        <f>(Table2[[#This Row],[Current Month High]]/Table2[[#This Row],[Close Price]])-1</f>
        <v>2.3043305522447266E-2</v>
      </c>
      <c r="AI717">
        <v>66.964640444974094</v>
      </c>
      <c r="AJ717">
        <v>4.875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-0.17</v>
      </c>
      <c r="AM717" t="s">
        <v>3174</v>
      </c>
      <c r="AN717">
        <v>-1.22</v>
      </c>
      <c r="AO717" t="s">
        <v>3174</v>
      </c>
      <c r="AQ717">
        <f>(Table2[[#This Row],[Sharpe Ratio]]-AVERAGE(Table2[Sharpe Ratio]))/_xlfn.STDEV.P(Table2[Sharpe Ratio])</f>
        <v>-0.73468160532523463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732</v>
      </c>
      <c r="AT717">
        <f>_xlfn.RANK.AVG(Table2[[#This Row],[6M Return vs Nifty Z-Score]],Table2[6M Return vs Nifty Z-Score])</f>
        <v>707</v>
      </c>
      <c r="AU717">
        <f>_xlfn.RANK.AVG(Table2[[#This Row],[Sharpe Ratio Z-Score]],Table2[Sharpe Ratio Z-Score])</f>
        <v>544</v>
      </c>
      <c r="AV717">
        <f>(Table2[[#This Row],[Rank 1Y]]+Table2[[#This Row],[Rank 6M]]+Table2[[#This Row],[Rank Sharpe]])/3</f>
        <v>661</v>
      </c>
    </row>
    <row r="718" spans="1:48" x14ac:dyDescent="0.3">
      <c r="A718" t="s">
        <v>2246</v>
      </c>
      <c r="B718" t="s">
        <v>2247</v>
      </c>
      <c r="C718" t="s">
        <v>3129</v>
      </c>
      <c r="D718" t="s">
        <v>24</v>
      </c>
      <c r="E718">
        <v>2543.01249852</v>
      </c>
      <c r="F718">
        <v>49.4</v>
      </c>
      <c r="G718">
        <v>-55.182878478892398</v>
      </c>
      <c r="H718">
        <f>(Table2[[#This Row],[1Y Return vs Nifty]]-AVERAGE(Table2[1Y Return vs Nifty]))/_xlfn.STDEV.P(Table2[1Y Return vs Nifty])</f>
        <v>-1.3546347170344524</v>
      </c>
      <c r="I718">
        <v>-3.2816949188783</v>
      </c>
      <c r="J718">
        <f>(Table2[[#This Row],[1M Return vs Nifty]]-AVERAGE(Table2[1M Return vs Nifty]))/_xlfn.STDEV.P(Table2[1M Return vs Nifty])</f>
        <v>-0.44783324798182433</v>
      </c>
      <c r="K718">
        <v>-28.589836128290301</v>
      </c>
      <c r="L718">
        <f>(Table2[[#This Row],[6M Return vs Nifty]]-AVERAGE(Table2[6M Return vs Nifty]))/_xlfn.STDEV.P(Table2[6M Return vs Nifty])</f>
        <v>-1.3484313494936244</v>
      </c>
      <c r="M718">
        <v>0.64780844593935105</v>
      </c>
      <c r="N718">
        <f>(Table2[[#This Row],[1W Return vs Nifty]]-AVERAGE(Table2[1W Return vs Nifty]))/_xlfn.STDEV.P(Table2[1W Return vs Nifty])</f>
        <v>-0.34419219162691345</v>
      </c>
      <c r="O718">
        <v>50.58</v>
      </c>
      <c r="P718">
        <v>51.555051376012003</v>
      </c>
      <c r="Q718">
        <v>59.829560240344698</v>
      </c>
      <c r="R718">
        <v>34.905819554294503</v>
      </c>
      <c r="S718" s="1">
        <f>(Table2[[#This Row],[Close Price]]-Table2[[#This Row],[20D EMA]])/Table2[[#This Row],[20D EMA]]</f>
        <v>-2.3329379201265318E-2</v>
      </c>
      <c r="T718" s="1">
        <f>(Table2[[#This Row],[Close Price]]-Table2[[#This Row],[50D EMA]])/Table2[[#This Row],[50D EMA]]</f>
        <v>-4.1800974269123235E-2</v>
      </c>
      <c r="U718" s="1">
        <f>(Table2[[#This Row],[Close Price]]-Table2[[#This Row],[200D EMA]])/Table2[[#This Row],[200D EMA]]</f>
        <v>-0.17432119170603169</v>
      </c>
      <c r="V718">
        <v>0.767729288703625</v>
      </c>
      <c r="W718">
        <v>49.3</v>
      </c>
      <c r="X718">
        <v>50.16</v>
      </c>
      <c r="Y718">
        <v>49.3</v>
      </c>
      <c r="Z718">
        <v>51.16</v>
      </c>
      <c r="AA718">
        <v>49.3</v>
      </c>
      <c r="AB718">
        <v>51.16</v>
      </c>
      <c r="AC718" s="1">
        <f>(Table2[[#This Row],[Close Price]]/Table2[[#This Row],[Day Low]])-1</f>
        <v>2.0283975659229903E-3</v>
      </c>
      <c r="AD718" s="1">
        <f>(Table2[[#This Row],[Day High]]/Table2[[#This Row],[Close Price]])-1</f>
        <v>1.538461538461533E-2</v>
      </c>
      <c r="AE718" s="1">
        <f>(Table2[[#This Row],[Close Price]]/Table2[[#This Row],[Current Week Low]])-1</f>
        <v>2.0283975659229903E-3</v>
      </c>
      <c r="AF718" s="1">
        <f>(Table2[[#This Row],[Current Week High]]/Table2[[#This Row],[Close Price]])-1</f>
        <v>3.5627530364372495E-2</v>
      </c>
      <c r="AG718" s="1">
        <f>(Table2[[#This Row],[Close Price]]/Table2[[#This Row],[Current Month Low]])-1</f>
        <v>2.0283975659229903E-3</v>
      </c>
      <c r="AH718" s="1">
        <f>(Table2[[#This Row],[Current Month High]]/Table2[[#This Row],[Close Price]])-1</f>
        <v>3.5627530364372495E-2</v>
      </c>
      <c r="AI718">
        <v>66.801619433198397</v>
      </c>
      <c r="AJ718">
        <v>0.81632653061223204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-0.11</v>
      </c>
      <c r="AM718" t="s">
        <v>3174</v>
      </c>
      <c r="AN718">
        <v>-6.16</v>
      </c>
      <c r="AO718" t="s">
        <v>3174</v>
      </c>
      <c r="AQ718">
        <f>(Table2[[#This Row],[Sharpe Ratio]]-AVERAGE(Table2[Sharpe Ratio]))/_xlfn.STDEV.P(Table2[Sharpe Ratio])</f>
        <v>-0.73468160532523463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724</v>
      </c>
      <c r="AT718">
        <f>_xlfn.RANK.AVG(Table2[[#This Row],[6M Return vs Nifty Z-Score]],Table2[6M Return vs Nifty Z-Score])</f>
        <v>716</v>
      </c>
      <c r="AU718">
        <f>_xlfn.RANK.AVG(Table2[[#This Row],[Sharpe Ratio Z-Score]],Table2[Sharpe Ratio Z-Score])</f>
        <v>544</v>
      </c>
      <c r="AV718">
        <f>(Table2[[#This Row],[Rank 1Y]]+Table2[[#This Row],[Rank 6M]]+Table2[[#This Row],[Rank Sharpe]])/3</f>
        <v>661.33333333333337</v>
      </c>
    </row>
    <row r="719" spans="1:48" x14ac:dyDescent="0.3">
      <c r="A719" t="s">
        <v>1657</v>
      </c>
      <c r="B719" t="s">
        <v>1658</v>
      </c>
      <c r="C719" t="s">
        <v>3129</v>
      </c>
      <c r="D719" t="s">
        <v>24</v>
      </c>
      <c r="E719">
        <v>5317.7120852500002</v>
      </c>
      <c r="F719">
        <v>314.5</v>
      </c>
      <c r="G719">
        <v>-31.667055620319399</v>
      </c>
      <c r="H719">
        <f>(Table2[[#This Row],[1Y Return vs Nifty]]-AVERAGE(Table2[1Y Return vs Nifty]))/_xlfn.STDEV.P(Table2[1Y Return vs Nifty])</f>
        <v>-0.95643391488611873</v>
      </c>
      <c r="I719">
        <v>-7.38712664701261</v>
      </c>
      <c r="J719">
        <f>(Table2[[#This Row],[1M Return vs Nifty]]-AVERAGE(Table2[1M Return vs Nifty]))/_xlfn.STDEV.P(Table2[1M Return vs Nifty])</f>
        <v>-0.80238721014670567</v>
      </c>
      <c r="K719">
        <v>-24.6290913495999</v>
      </c>
      <c r="L719">
        <f>(Table2[[#This Row],[6M Return vs Nifty]]-AVERAGE(Table2[6M Return vs Nifty]))/_xlfn.STDEV.P(Table2[6M Return vs Nifty])</f>
        <v>-1.2196210475502693</v>
      </c>
      <c r="M719">
        <v>-2.4466293042778999E-2</v>
      </c>
      <c r="N719">
        <f>(Table2[[#This Row],[1W Return vs Nifty]]-AVERAGE(Table2[1W Return vs Nifty]))/_xlfn.STDEV.P(Table2[1W Return vs Nifty])</f>
        <v>-0.46985346857041554</v>
      </c>
      <c r="O719">
        <v>325.23</v>
      </c>
      <c r="P719">
        <v>335.62473025624399</v>
      </c>
      <c r="Q719">
        <v>346.55666605101197</v>
      </c>
      <c r="R719">
        <v>27.4105824333258</v>
      </c>
      <c r="S719" s="1">
        <f>(Table2[[#This Row],[Close Price]]-Table2[[#This Row],[20D EMA]])/Table2[[#This Row],[20D EMA]]</f>
        <v>-3.299203640500574E-2</v>
      </c>
      <c r="T719" s="1">
        <f>(Table2[[#This Row],[Close Price]]-Table2[[#This Row],[50D EMA]])/Table2[[#This Row],[50D EMA]]</f>
        <v>-6.294151876149176E-2</v>
      </c>
      <c r="U719" s="1">
        <f>(Table2[[#This Row],[Close Price]]-Table2[[#This Row],[200D EMA]])/Table2[[#This Row],[200D EMA]]</f>
        <v>-9.2500503355758101E-2</v>
      </c>
      <c r="V719">
        <v>0.63706552366455504</v>
      </c>
      <c r="W719">
        <v>311.60000000000002</v>
      </c>
      <c r="X719">
        <v>321.39999999999998</v>
      </c>
      <c r="Y719">
        <v>311.60000000000002</v>
      </c>
      <c r="Z719">
        <v>329.95</v>
      </c>
      <c r="AA719">
        <v>311.60000000000002</v>
      </c>
      <c r="AB719">
        <v>329.95</v>
      </c>
      <c r="AC719" s="1">
        <f>(Table2[[#This Row],[Close Price]]/Table2[[#This Row],[Day Low]])-1</f>
        <v>9.3068035943517646E-3</v>
      </c>
      <c r="AD719" s="1">
        <f>(Table2[[#This Row],[Day High]]/Table2[[#This Row],[Close Price]])-1</f>
        <v>2.1939586645469022E-2</v>
      </c>
      <c r="AE719" s="1">
        <f>(Table2[[#This Row],[Close Price]]/Table2[[#This Row],[Current Week Low]])-1</f>
        <v>9.3068035943517646E-3</v>
      </c>
      <c r="AF719" s="1">
        <f>(Table2[[#This Row],[Current Week High]]/Table2[[#This Row],[Close Price]])-1</f>
        <v>4.9125596184419695E-2</v>
      </c>
      <c r="AG719" s="1">
        <f>(Table2[[#This Row],[Close Price]]/Table2[[#This Row],[Current Month Low]])-1</f>
        <v>9.3068035943517646E-3</v>
      </c>
      <c r="AH719" s="1">
        <f>(Table2[[#This Row],[Current Month High]]/Table2[[#This Row],[Close Price]])-1</f>
        <v>4.9125596184419695E-2</v>
      </c>
      <c r="AI719">
        <v>34.2607313195548</v>
      </c>
      <c r="AJ719">
        <v>0.93068035943517602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-0.09</v>
      </c>
      <c r="AM719" t="s">
        <v>3174</v>
      </c>
      <c r="AN719">
        <v>-3.36</v>
      </c>
      <c r="AO719" t="s">
        <v>3174</v>
      </c>
      <c r="AP719">
        <v>-2.9539754032250998E-2</v>
      </c>
      <c r="AQ719">
        <f>(Table2[[#This Row],[Sharpe Ratio]]-AVERAGE(Table2[Sharpe Ratio]))/_xlfn.STDEV.P(Table2[Sharpe Ratio])</f>
        <v>-1.0783895679131776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661</v>
      </c>
      <c r="AT719">
        <f>_xlfn.RANK.AVG(Table2[[#This Row],[6M Return vs Nifty Z-Score]],Table2[6M Return vs Nifty Z-Score])</f>
        <v>694</v>
      </c>
      <c r="AU719">
        <f>_xlfn.RANK.AVG(Table2[[#This Row],[Sharpe Ratio Z-Score]],Table2[Sharpe Ratio Z-Score])</f>
        <v>634</v>
      </c>
      <c r="AV719">
        <f>(Table2[[#This Row],[Rank 1Y]]+Table2[[#This Row],[Rank 6M]]+Table2[[#This Row],[Rank Sharpe]])/3</f>
        <v>663</v>
      </c>
    </row>
    <row r="720" spans="1:48" x14ac:dyDescent="0.3">
      <c r="A720" t="s">
        <v>1959</v>
      </c>
      <c r="B720" t="s">
        <v>1960</v>
      </c>
      <c r="C720" t="s">
        <v>3136</v>
      </c>
      <c r="D720" t="s">
        <v>1495</v>
      </c>
      <c r="E720">
        <v>3580.3673379870002</v>
      </c>
      <c r="F720">
        <v>133.71</v>
      </c>
      <c r="G720">
        <v>-54.430024164195103</v>
      </c>
      <c r="H720">
        <f>(Table2[[#This Row],[1Y Return vs Nifty]]-AVERAGE(Table2[1Y Return vs Nifty]))/_xlfn.STDEV.P(Table2[1Y Return vs Nifty])</f>
        <v>-1.3418863988566765</v>
      </c>
      <c r="I720">
        <v>-1.4860171528352799</v>
      </c>
      <c r="J720">
        <f>(Table2[[#This Row],[1M Return vs Nifty]]-AVERAGE(Table2[1M Return vs Nifty]))/_xlfn.STDEV.P(Table2[1M Return vs Nifty])</f>
        <v>-0.29275463289759196</v>
      </c>
      <c r="K720">
        <v>-12.1205653554306</v>
      </c>
      <c r="L720">
        <f>(Table2[[#This Row],[6M Return vs Nifty]]-AVERAGE(Table2[6M Return vs Nifty]))/_xlfn.STDEV.P(Table2[6M Return vs Nifty])</f>
        <v>-0.8128220488255915</v>
      </c>
      <c r="M720">
        <v>-1.95926957478553</v>
      </c>
      <c r="N720">
        <f>(Table2[[#This Row],[1W Return vs Nifty]]-AVERAGE(Table2[1W Return vs Nifty]))/_xlfn.STDEV.P(Table2[1W Return vs Nifty])</f>
        <v>-0.8315059849008487</v>
      </c>
      <c r="O720">
        <v>131.97</v>
      </c>
      <c r="P720">
        <v>131.43719475877401</v>
      </c>
      <c r="Q720">
        <v>138.044673102285</v>
      </c>
      <c r="R720">
        <v>56.794924205917297</v>
      </c>
      <c r="S720" s="1">
        <f>(Table2[[#This Row],[Close Price]]-Table2[[#This Row],[20D EMA]])/Table2[[#This Row],[20D EMA]]</f>
        <v>1.3184814730620664E-2</v>
      </c>
      <c r="T720" s="1">
        <f>(Table2[[#This Row],[Close Price]]-Table2[[#This Row],[50D EMA]])/Table2[[#This Row],[50D EMA]]</f>
        <v>1.7291948792708661E-2</v>
      </c>
      <c r="U720" s="1">
        <f>(Table2[[#This Row],[Close Price]]-Table2[[#This Row],[200D EMA]])/Table2[[#This Row],[200D EMA]]</f>
        <v>-3.1400509739866557E-2</v>
      </c>
      <c r="V720">
        <v>0.62587838337274404</v>
      </c>
      <c r="W720">
        <v>128.96</v>
      </c>
      <c r="X720">
        <v>139.69999999999999</v>
      </c>
      <c r="Y720">
        <v>128.96</v>
      </c>
      <c r="Z720">
        <v>139.69999999999999</v>
      </c>
      <c r="AA720">
        <v>128.96</v>
      </c>
      <c r="AB720">
        <v>139.69999999999999</v>
      </c>
      <c r="AC720" s="1">
        <f>(Table2[[#This Row],[Close Price]]/Table2[[#This Row],[Day Low]])-1</f>
        <v>3.6833126550868567E-2</v>
      </c>
      <c r="AD720" s="1">
        <f>(Table2[[#This Row],[Day High]]/Table2[[#This Row],[Close Price]])-1</f>
        <v>4.4798444394585246E-2</v>
      </c>
      <c r="AE720" s="1">
        <f>(Table2[[#This Row],[Close Price]]/Table2[[#This Row],[Current Week Low]])-1</f>
        <v>3.6833126550868567E-2</v>
      </c>
      <c r="AF720" s="1">
        <f>(Table2[[#This Row],[Current Week High]]/Table2[[#This Row],[Close Price]])-1</f>
        <v>4.4798444394585246E-2</v>
      </c>
      <c r="AG720" s="1">
        <f>(Table2[[#This Row],[Close Price]]/Table2[[#This Row],[Current Month Low]])-1</f>
        <v>3.6833126550868567E-2</v>
      </c>
      <c r="AH720" s="1">
        <f>(Table2[[#This Row],[Current Month High]]/Table2[[#This Row],[Close Price]])-1</f>
        <v>4.4798444394585246E-2</v>
      </c>
      <c r="AI720">
        <v>42.098571535412397</v>
      </c>
      <c r="AJ720">
        <v>28.013403542364699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-0.15</v>
      </c>
      <c r="AM720" t="s">
        <v>3174</v>
      </c>
      <c r="AN720">
        <v>2.61</v>
      </c>
      <c r="AO720" t="s">
        <v>3176</v>
      </c>
      <c r="AP720">
        <v>-6.8474682873409007E-2</v>
      </c>
      <c r="AQ720">
        <f>(Table2[[#This Row],[Sharpe Ratio]]-AVERAGE(Table2[Sharpe Ratio]))/_xlfn.STDEV.P(Table2[Sharpe Ratio])</f>
        <v>-1.5314145000399131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723</v>
      </c>
      <c r="AT720">
        <f>_xlfn.RANK.AVG(Table2[[#This Row],[6M Return vs Nifty Z-Score]],Table2[6M Return vs Nifty Z-Score])</f>
        <v>588</v>
      </c>
      <c r="AU720">
        <f>_xlfn.RANK.AVG(Table2[[#This Row],[Sharpe Ratio Z-Score]],Table2[Sharpe Ratio Z-Score])</f>
        <v>690</v>
      </c>
      <c r="AV720">
        <f>(Table2[[#This Row],[Rank 1Y]]+Table2[[#This Row],[Rank 6M]]+Table2[[#This Row],[Rank Sharpe]])/3</f>
        <v>667</v>
      </c>
    </row>
    <row r="721" spans="1:48" x14ac:dyDescent="0.3">
      <c r="A721" t="s">
        <v>1577</v>
      </c>
      <c r="B721" t="s">
        <v>1578</v>
      </c>
      <c r="C721" t="s">
        <v>3140</v>
      </c>
      <c r="D721" t="s">
        <v>443</v>
      </c>
      <c r="E721">
        <v>6175.3890675449902</v>
      </c>
      <c r="F721">
        <v>558.54999999999995</v>
      </c>
      <c r="G721">
        <v>-48.693666022045299</v>
      </c>
      <c r="H721">
        <f>(Table2[[#This Row],[1Y Return vs Nifty]]-AVERAGE(Table2[1Y Return vs Nifty]))/_xlfn.STDEV.P(Table2[1Y Return vs Nifty])</f>
        <v>-1.2447508477278999</v>
      </c>
      <c r="I721">
        <v>-12.0624292780824</v>
      </c>
      <c r="J721">
        <f>(Table2[[#This Row],[1M Return vs Nifty]]-AVERAGE(Table2[1M Return vs Nifty]))/_xlfn.STDEV.P(Table2[1M Return vs Nifty])</f>
        <v>-1.2061564558525639</v>
      </c>
      <c r="K721">
        <v>-11.7318780509197</v>
      </c>
      <c r="L721">
        <f>(Table2[[#This Row],[6M Return vs Nifty]]-AVERAGE(Table2[6M Return vs Nifty]))/_xlfn.STDEV.P(Table2[6M Return vs Nifty])</f>
        <v>-0.80018126234397624</v>
      </c>
      <c r="M721">
        <v>-2.6396606756755499</v>
      </c>
      <c r="N721">
        <f>(Table2[[#This Row],[1W Return vs Nifty]]-AVERAGE(Table2[1W Return vs Nifty]))/_xlfn.STDEV.P(Table2[1W Return vs Nifty])</f>
        <v>-0.95868436838181392</v>
      </c>
      <c r="O721">
        <v>590.83000000000004</v>
      </c>
      <c r="P721">
        <v>616.53260605025105</v>
      </c>
      <c r="Q721">
        <v>637.08763500834198</v>
      </c>
      <c r="R721">
        <v>27.7583532127355</v>
      </c>
      <c r="S721" s="1">
        <f>(Table2[[#This Row],[Close Price]]-Table2[[#This Row],[20D EMA]])/Table2[[#This Row],[20D EMA]]</f>
        <v>-5.4635004992976126E-2</v>
      </c>
      <c r="T721" s="1">
        <f>(Table2[[#This Row],[Close Price]]-Table2[[#This Row],[50D EMA]])/Table2[[#This Row],[50D EMA]]</f>
        <v>-9.4046292898781692E-2</v>
      </c>
      <c r="U721" s="1">
        <f>(Table2[[#This Row],[Close Price]]-Table2[[#This Row],[200D EMA]])/Table2[[#This Row],[200D EMA]]</f>
        <v>-0.12327603094559143</v>
      </c>
      <c r="V721">
        <v>0.98960086457230301</v>
      </c>
      <c r="W721">
        <v>556.79999999999995</v>
      </c>
      <c r="X721">
        <v>571.9</v>
      </c>
      <c r="Y721">
        <v>556.79999999999995</v>
      </c>
      <c r="Z721">
        <v>596</v>
      </c>
      <c r="AA721">
        <v>556.79999999999995</v>
      </c>
      <c r="AB721">
        <v>596</v>
      </c>
      <c r="AC721" s="1">
        <f>(Table2[[#This Row],[Close Price]]/Table2[[#This Row],[Day Low]])-1</f>
        <v>3.142959770114917E-3</v>
      </c>
      <c r="AD721" s="1">
        <f>(Table2[[#This Row],[Day High]]/Table2[[#This Row],[Close Price]])-1</f>
        <v>2.3901172679258842E-2</v>
      </c>
      <c r="AE721" s="1">
        <f>(Table2[[#This Row],[Close Price]]/Table2[[#This Row],[Current Week Low]])-1</f>
        <v>3.142959770114917E-3</v>
      </c>
      <c r="AF721" s="1">
        <f>(Table2[[#This Row],[Current Week High]]/Table2[[#This Row],[Close Price]])-1</f>
        <v>6.7048608002864718E-2</v>
      </c>
      <c r="AG721" s="1">
        <f>(Table2[[#This Row],[Close Price]]/Table2[[#This Row],[Current Month Low]])-1</f>
        <v>3.142959770114917E-3</v>
      </c>
      <c r="AH721" s="1">
        <f>(Table2[[#This Row],[Current Month High]]/Table2[[#This Row],[Close Price]])-1</f>
        <v>6.7048608002864718E-2</v>
      </c>
      <c r="AI721">
        <v>38.9311610419837</v>
      </c>
      <c r="AJ721">
        <v>7.1353217608132598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-0.25</v>
      </c>
      <c r="AM721" t="s">
        <v>3174</v>
      </c>
      <c r="AN721">
        <v>-8.1999999999999993</v>
      </c>
      <c r="AO721" t="s">
        <v>3174</v>
      </c>
      <c r="AP721">
        <v>-8.3214179302906005E-2</v>
      </c>
      <c r="AQ721">
        <f>(Table2[[#This Row],[Sharpe Ratio]]-AVERAGE(Table2[Sharpe Ratio]))/_xlfn.STDEV.P(Table2[Sharpe Ratio])</f>
        <v>-1.7029149899161529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710</v>
      </c>
      <c r="AT721">
        <f>_xlfn.RANK.AVG(Table2[[#This Row],[6M Return vs Nifty Z-Score]],Table2[6M Return vs Nifty Z-Score])</f>
        <v>585</v>
      </c>
      <c r="AU721">
        <f>_xlfn.RANK.AVG(Table2[[#This Row],[Sharpe Ratio Z-Score]],Table2[Sharpe Ratio Z-Score])</f>
        <v>707</v>
      </c>
      <c r="AV721">
        <f>(Table2[[#This Row],[Rank 1Y]]+Table2[[#This Row],[Rank 6M]]+Table2[[#This Row],[Rank Sharpe]])/3</f>
        <v>667.33333333333337</v>
      </c>
    </row>
    <row r="722" spans="1:48" x14ac:dyDescent="0.3">
      <c r="A722" t="s">
        <v>582</v>
      </c>
      <c r="B722" t="s">
        <v>583</v>
      </c>
      <c r="C722" t="s">
        <v>3138</v>
      </c>
      <c r="D722" t="s">
        <v>78</v>
      </c>
      <c r="E722">
        <v>35188.623891124997</v>
      </c>
      <c r="F722">
        <v>1876.25</v>
      </c>
      <c r="G722">
        <v>-45.431911530821402</v>
      </c>
      <c r="H722">
        <f>(Table2[[#This Row],[1Y Return vs Nifty]]-AVERAGE(Table2[1Y Return vs Nifty]))/_xlfn.STDEV.P(Table2[1Y Return vs Nifty])</f>
        <v>-1.1895185361635705</v>
      </c>
      <c r="I722">
        <v>4.7897224532121498</v>
      </c>
      <c r="J722">
        <f>(Table2[[#This Row],[1M Return vs Nifty]]-AVERAGE(Table2[1M Return vs Nifty]))/_xlfn.STDEV.P(Table2[1M Return vs Nifty])</f>
        <v>0.24923181096183777</v>
      </c>
      <c r="K722">
        <v>-14.163335466579801</v>
      </c>
      <c r="L722">
        <f>(Table2[[#This Row],[6M Return vs Nifty]]-AVERAGE(Table2[6M Return vs Nifty]))/_xlfn.STDEV.P(Table2[6M Return vs Nifty])</f>
        <v>-0.87925648212553054</v>
      </c>
      <c r="M722">
        <v>4.6044108988766999</v>
      </c>
      <c r="N722">
        <f>(Table2[[#This Row],[1W Return vs Nifty]]-AVERAGE(Table2[1W Return vs Nifty]))/_xlfn.STDEV.P(Table2[1W Return vs Nifty])</f>
        <v>0.39537407163426774</v>
      </c>
      <c r="O722">
        <v>1845.81</v>
      </c>
      <c r="P722">
        <v>1830.95975588343</v>
      </c>
      <c r="Q722">
        <v>1923.0247832104901</v>
      </c>
      <c r="R722">
        <v>56.3801053210966</v>
      </c>
      <c r="S722" s="1">
        <f>(Table2[[#This Row],[Close Price]]-Table2[[#This Row],[20D EMA]])/Table2[[#This Row],[20D EMA]]</f>
        <v>1.6491404857488071E-2</v>
      </c>
      <c r="T722" s="1">
        <f>(Table2[[#This Row],[Close Price]]-Table2[[#This Row],[50D EMA]])/Table2[[#This Row],[50D EMA]]</f>
        <v>2.4735794422044859E-2</v>
      </c>
      <c r="U722" s="1">
        <f>(Table2[[#This Row],[Close Price]]-Table2[[#This Row],[200D EMA]])/Table2[[#This Row],[200D EMA]]</f>
        <v>-2.4323546747223718E-2</v>
      </c>
      <c r="V722">
        <v>0.818803173957665</v>
      </c>
      <c r="W722">
        <v>1865</v>
      </c>
      <c r="X722">
        <v>1922.75</v>
      </c>
      <c r="Y722">
        <v>1865</v>
      </c>
      <c r="Z722">
        <v>1945.85</v>
      </c>
      <c r="AA722">
        <v>1865</v>
      </c>
      <c r="AB722">
        <v>1945.85</v>
      </c>
      <c r="AC722" s="1">
        <f>(Table2[[#This Row],[Close Price]]/Table2[[#This Row],[Day Low]])-1</f>
        <v>6.0321715817694965E-3</v>
      </c>
      <c r="AD722" s="1">
        <f>(Table2[[#This Row],[Day High]]/Table2[[#This Row],[Close Price]])-1</f>
        <v>2.4783477681545651E-2</v>
      </c>
      <c r="AE722" s="1">
        <f>(Table2[[#This Row],[Close Price]]/Table2[[#This Row],[Current Week Low]])-1</f>
        <v>6.0321715817694965E-3</v>
      </c>
      <c r="AF722" s="1">
        <f>(Table2[[#This Row],[Current Week High]]/Table2[[#This Row],[Close Price]])-1</f>
        <v>3.7095269820119903E-2</v>
      </c>
      <c r="AG722" s="1">
        <f>(Table2[[#This Row],[Close Price]]/Table2[[#This Row],[Current Month Low]])-1</f>
        <v>6.0321715817694965E-3</v>
      </c>
      <c r="AH722" s="1">
        <f>(Table2[[#This Row],[Current Month High]]/Table2[[#This Row],[Close Price]])-1</f>
        <v>3.7095269820119903E-2</v>
      </c>
      <c r="AI722">
        <v>29.550966022651501</v>
      </c>
      <c r="AJ722">
        <v>13.615719995155599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-0.02</v>
      </c>
      <c r="AM722" t="s">
        <v>3174</v>
      </c>
      <c r="AN722">
        <v>6.88</v>
      </c>
      <c r="AO722" t="s">
        <v>3176</v>
      </c>
      <c r="AP722">
        <v>-6.6740494569621001E-2</v>
      </c>
      <c r="AQ722">
        <f>(Table2[[#This Row],[Sharpe Ratio]]-AVERAGE(Table2[Sharpe Ratio]))/_xlfn.STDEV.P(Table2[Sharpe Ratio])</f>
        <v>-1.5112364603721469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703</v>
      </c>
      <c r="AT722">
        <f>_xlfn.RANK.AVG(Table2[[#This Row],[6M Return vs Nifty Z-Score]],Table2[6M Return vs Nifty Z-Score])</f>
        <v>615</v>
      </c>
      <c r="AU722">
        <f>_xlfn.RANK.AVG(Table2[[#This Row],[Sharpe Ratio Z-Score]],Table2[Sharpe Ratio Z-Score])</f>
        <v>684</v>
      </c>
      <c r="AV722">
        <f>(Table2[[#This Row],[Rank 1Y]]+Table2[[#This Row],[Rank 6M]]+Table2[[#This Row],[Rank Sharpe]])/3</f>
        <v>667.33333333333337</v>
      </c>
    </row>
    <row r="723" spans="1:48" x14ac:dyDescent="0.3">
      <c r="A723" t="s">
        <v>1485</v>
      </c>
      <c r="B723" t="s">
        <v>1486</v>
      </c>
      <c r="C723" t="s">
        <v>3139</v>
      </c>
      <c r="D723" t="s">
        <v>482</v>
      </c>
      <c r="E723">
        <v>7106.2894595949901</v>
      </c>
      <c r="F723">
        <v>500.45</v>
      </c>
      <c r="G723">
        <v>-54.031981056790698</v>
      </c>
      <c r="H723">
        <f>(Table2[[#This Row],[1Y Return vs Nifty]]-AVERAGE(Table2[1Y Return vs Nifty]))/_xlfn.STDEV.P(Table2[1Y Return vs Nifty])</f>
        <v>-1.33514621010754</v>
      </c>
      <c r="I723">
        <v>10.9810841074232</v>
      </c>
      <c r="J723">
        <f>(Table2[[#This Row],[1M Return vs Nifty]]-AVERAGE(Table2[1M Return vs Nifty]))/_xlfn.STDEV.P(Table2[1M Return vs Nifty])</f>
        <v>0.78393119243074494</v>
      </c>
      <c r="K723">
        <v>-17.991343108533801</v>
      </c>
      <c r="L723">
        <f>(Table2[[#This Row],[6M Return vs Nifty]]-AVERAGE(Table2[6M Return vs Nifty]))/_xlfn.STDEV.P(Table2[6M Return vs Nifty])</f>
        <v>-1.0037499417532425</v>
      </c>
      <c r="M723">
        <v>8.2253143483170508</v>
      </c>
      <c r="N723">
        <f>(Table2[[#This Row],[1W Return vs Nifty]]-AVERAGE(Table2[1W Return vs Nifty]))/_xlfn.STDEV.P(Table2[1W Return vs Nifty])</f>
        <v>1.0721916355884304</v>
      </c>
      <c r="O723">
        <v>476.51</v>
      </c>
      <c r="P723">
        <v>474.269586480567</v>
      </c>
      <c r="Q723">
        <v>520.22748290256402</v>
      </c>
      <c r="R723">
        <v>67.555379674671201</v>
      </c>
      <c r="S723" s="1">
        <f>(Table2[[#This Row],[Close Price]]-Table2[[#This Row],[20D EMA]])/Table2[[#This Row],[20D EMA]]</f>
        <v>5.0240288766237852E-2</v>
      </c>
      <c r="T723" s="1">
        <f>(Table2[[#This Row],[Close Price]]-Table2[[#This Row],[50D EMA]])/Table2[[#This Row],[50D EMA]]</f>
        <v>5.5201544154899591E-2</v>
      </c>
      <c r="U723" s="1">
        <f>(Table2[[#This Row],[Close Price]]-Table2[[#This Row],[200D EMA]])/Table2[[#This Row],[200D EMA]]</f>
        <v>-3.8016989783425673E-2</v>
      </c>
      <c r="V723">
        <v>1.75595268240172</v>
      </c>
      <c r="W723">
        <v>497.35</v>
      </c>
      <c r="X723">
        <v>517.9</v>
      </c>
      <c r="Y723">
        <v>481.05</v>
      </c>
      <c r="Z723">
        <v>518</v>
      </c>
      <c r="AA723">
        <v>481.05</v>
      </c>
      <c r="AB723">
        <v>518</v>
      </c>
      <c r="AC723" s="1">
        <f>(Table2[[#This Row],[Close Price]]/Table2[[#This Row],[Day Low]])-1</f>
        <v>6.2330350859554073E-3</v>
      </c>
      <c r="AD723" s="1">
        <f>(Table2[[#This Row],[Day High]]/Table2[[#This Row],[Close Price]])-1</f>
        <v>3.4868618243580674E-2</v>
      </c>
      <c r="AE723" s="1">
        <f>(Table2[[#This Row],[Close Price]]/Table2[[#This Row],[Current Week Low]])-1</f>
        <v>4.0328448186259136E-2</v>
      </c>
      <c r="AF723" s="1">
        <f>(Table2[[#This Row],[Current Week High]]/Table2[[#This Row],[Close Price]])-1</f>
        <v>3.5068438405435165E-2</v>
      </c>
      <c r="AG723" s="1">
        <f>(Table2[[#This Row],[Close Price]]/Table2[[#This Row],[Current Month Low]])-1</f>
        <v>4.0328448186259136E-2</v>
      </c>
      <c r="AH723" s="1">
        <f>(Table2[[#This Row],[Current Month High]]/Table2[[#This Row],[Close Price]])-1</f>
        <v>3.5068438405435165E-2</v>
      </c>
      <c r="AI723">
        <v>44.440003996403199</v>
      </c>
      <c r="AJ723">
        <v>16.791131855309199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-0.05</v>
      </c>
      <c r="AM723" t="s">
        <v>3174</v>
      </c>
      <c r="AN723">
        <v>8.3800000000000008</v>
      </c>
      <c r="AO723" t="s">
        <v>3176</v>
      </c>
      <c r="AP723">
        <v>-2.9938294539558999E-2</v>
      </c>
      <c r="AQ723">
        <f>(Table2[[#This Row],[Sharpe Ratio]]-AVERAGE(Table2[Sharpe Ratio]))/_xlfn.STDEV.P(Table2[Sharpe Ratio])</f>
        <v>-1.083026761087706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722</v>
      </c>
      <c r="AT723">
        <f>_xlfn.RANK.AVG(Table2[[#This Row],[6M Return vs Nifty Z-Score]],Table2[6M Return vs Nifty Z-Score])</f>
        <v>646</v>
      </c>
      <c r="AU723">
        <f>_xlfn.RANK.AVG(Table2[[#This Row],[Sharpe Ratio Z-Score]],Table2[Sharpe Ratio Z-Score])</f>
        <v>636</v>
      </c>
      <c r="AV723">
        <f>(Table2[[#This Row],[Rank 1Y]]+Table2[[#This Row],[Rank 6M]]+Table2[[#This Row],[Rank Sharpe]])/3</f>
        <v>668</v>
      </c>
    </row>
    <row r="724" spans="1:48" x14ac:dyDescent="0.3">
      <c r="A724" t="s">
        <v>2060</v>
      </c>
      <c r="B724" t="s">
        <v>2061</v>
      </c>
      <c r="C724" t="s">
        <v>3129</v>
      </c>
      <c r="D724" t="s">
        <v>51</v>
      </c>
      <c r="E724">
        <v>3149.3722932000001</v>
      </c>
      <c r="F724">
        <v>312.89999999999998</v>
      </c>
      <c r="G724">
        <v>-76.167798466691593</v>
      </c>
      <c r="H724">
        <f>(Table2[[#This Row],[1Y Return vs Nifty]]-AVERAGE(Table2[1Y Return vs Nifty]))/_xlfn.STDEV.P(Table2[1Y Return vs Nifty])</f>
        <v>-1.7099789472753204</v>
      </c>
      <c r="I724">
        <v>-32.552201244481701</v>
      </c>
      <c r="J724">
        <f>(Table2[[#This Row],[1M Return vs Nifty]]-AVERAGE(Table2[1M Return vs Nifty]))/_xlfn.STDEV.P(Table2[1M Return vs Nifty])</f>
        <v>-2.9756974726369787</v>
      </c>
      <c r="K724">
        <v>-48.999171697055601</v>
      </c>
      <c r="L724">
        <f>(Table2[[#This Row],[6M Return vs Nifty]]-AVERAGE(Table2[6M Return vs Nifty]))/_xlfn.STDEV.P(Table2[6M Return vs Nifty])</f>
        <v>-2.0121784031336607</v>
      </c>
      <c r="M724">
        <v>1.8245052858898201</v>
      </c>
      <c r="N724">
        <f>(Table2[[#This Row],[1W Return vs Nifty]]-AVERAGE(Table2[1W Return vs Nifty]))/_xlfn.STDEV.P(Table2[1W Return vs Nifty])</f>
        <v>-0.12424457362264678</v>
      </c>
      <c r="O724">
        <v>322.39999999999998</v>
      </c>
      <c r="P724">
        <v>366.50386973227802</v>
      </c>
      <c r="Q724">
        <v>457.49440119035899</v>
      </c>
      <c r="R724">
        <v>47.2064116210395</v>
      </c>
      <c r="S724" s="1">
        <f>(Table2[[#This Row],[Close Price]]-Table2[[#This Row],[20D EMA]])/Table2[[#This Row],[20D EMA]]</f>
        <v>-2.946650124069479E-2</v>
      </c>
      <c r="T724" s="1">
        <f>(Table2[[#This Row],[Close Price]]-Table2[[#This Row],[50D EMA]])/Table2[[#This Row],[50D EMA]]</f>
        <v>-0.14625730901950459</v>
      </c>
      <c r="U724" s="1">
        <f>(Table2[[#This Row],[Close Price]]-Table2[[#This Row],[200D EMA]])/Table2[[#This Row],[200D EMA]]</f>
        <v>-0.31605720379121027</v>
      </c>
      <c r="V724">
        <v>1.0284621347488201</v>
      </c>
      <c r="W724">
        <v>309.5</v>
      </c>
      <c r="X724">
        <v>315.7</v>
      </c>
      <c r="Y724">
        <v>308.8</v>
      </c>
      <c r="Z724">
        <v>325</v>
      </c>
      <c r="AA724">
        <v>308.8</v>
      </c>
      <c r="AB724">
        <v>325</v>
      </c>
      <c r="AC724" s="1">
        <f>(Table2[[#This Row],[Close Price]]/Table2[[#This Row],[Day Low]])-1</f>
        <v>1.0985460420032345E-2</v>
      </c>
      <c r="AD724" s="1">
        <f>(Table2[[#This Row],[Day High]]/Table2[[#This Row],[Close Price]])-1</f>
        <v>8.9485458612976743E-3</v>
      </c>
      <c r="AE724" s="1">
        <f>(Table2[[#This Row],[Close Price]]/Table2[[#This Row],[Current Week Low]])-1</f>
        <v>1.3277202072538685E-2</v>
      </c>
      <c r="AF724" s="1">
        <f>(Table2[[#This Row],[Current Week High]]/Table2[[#This Row],[Close Price]])-1</f>
        <v>3.867050175775022E-2</v>
      </c>
      <c r="AG724" s="1">
        <f>(Table2[[#This Row],[Close Price]]/Table2[[#This Row],[Current Month Low]])-1</f>
        <v>1.3277202072538685E-2</v>
      </c>
      <c r="AH724" s="1">
        <f>(Table2[[#This Row],[Current Month High]]/Table2[[#This Row],[Close Price]])-1</f>
        <v>3.867050175775022E-2</v>
      </c>
      <c r="AI724">
        <v>115.675934803451</v>
      </c>
      <c r="AJ724">
        <v>11.2731152204836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-0.34</v>
      </c>
      <c r="AM724" t="s">
        <v>3174</v>
      </c>
      <c r="AN724">
        <v>9.7899999999999991</v>
      </c>
      <c r="AO724" t="s">
        <v>3176</v>
      </c>
      <c r="AQ724">
        <f>(Table2[[#This Row],[Sharpe Ratio]]-AVERAGE(Table2[Sharpe Ratio]))/_xlfn.STDEV.P(Table2[Sharpe Ratio])</f>
        <v>-0.73468160532523463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737</v>
      </c>
      <c r="AT724">
        <f>_xlfn.RANK.AVG(Table2[[#This Row],[6M Return vs Nifty Z-Score]],Table2[6M Return vs Nifty Z-Score])</f>
        <v>735</v>
      </c>
      <c r="AU724">
        <f>_xlfn.RANK.AVG(Table2[[#This Row],[Sharpe Ratio Z-Score]],Table2[Sharpe Ratio Z-Score])</f>
        <v>544</v>
      </c>
      <c r="AV724">
        <f>(Table2[[#This Row],[Rank 1Y]]+Table2[[#This Row],[Rank 6M]]+Table2[[#This Row],[Rank Sharpe]])/3</f>
        <v>672</v>
      </c>
    </row>
    <row r="725" spans="1:48" x14ac:dyDescent="0.3">
      <c r="A725" t="s">
        <v>869</v>
      </c>
      <c r="B725" t="s">
        <v>870</v>
      </c>
      <c r="C725" t="s">
        <v>3139</v>
      </c>
      <c r="D725" t="s">
        <v>592</v>
      </c>
      <c r="E725">
        <v>18074.185312500002</v>
      </c>
      <c r="F725">
        <v>1406.25</v>
      </c>
      <c r="G725">
        <v>-43.344965748082302</v>
      </c>
      <c r="H725">
        <f>(Table2[[#This Row],[1Y Return vs Nifty]]-AVERAGE(Table2[1Y Return vs Nifty]))/_xlfn.STDEV.P(Table2[1Y Return vs Nifty])</f>
        <v>-1.1541796288361652</v>
      </c>
      <c r="I725">
        <v>-11.733389317633399</v>
      </c>
      <c r="J725">
        <f>(Table2[[#This Row],[1M Return vs Nifty]]-AVERAGE(Table2[1M Return vs Nifty]))/_xlfn.STDEV.P(Table2[1M Return vs Nifty])</f>
        <v>-1.1777398533090877</v>
      </c>
      <c r="K725">
        <v>-12.537195185276801</v>
      </c>
      <c r="L725">
        <f>(Table2[[#This Row],[6M Return vs Nifty]]-AVERAGE(Table2[6M Return vs Nifty]))/_xlfn.STDEV.P(Table2[6M Return vs Nifty])</f>
        <v>-0.82637157478086964</v>
      </c>
      <c r="M725">
        <v>0.33770753203037102</v>
      </c>
      <c r="N725">
        <f>(Table2[[#This Row],[1W Return vs Nifty]]-AVERAGE(Table2[1W Return vs Nifty]))/_xlfn.STDEV.P(Table2[1W Return vs Nifty])</f>
        <v>-0.40215610810866198</v>
      </c>
      <c r="O725">
        <v>1453.73</v>
      </c>
      <c r="P725">
        <v>1467.52045414144</v>
      </c>
      <c r="Q725">
        <v>1481.2865570128999</v>
      </c>
      <c r="R725">
        <v>26.008336083392699</v>
      </c>
      <c r="S725" s="1">
        <f>(Table2[[#This Row],[Close Price]]-Table2[[#This Row],[20D EMA]])/Table2[[#This Row],[20D EMA]]</f>
        <v>-3.2660810466868001E-2</v>
      </c>
      <c r="T725" s="1">
        <f>(Table2[[#This Row],[Close Price]]-Table2[[#This Row],[50D EMA]])/Table2[[#This Row],[50D EMA]]</f>
        <v>-4.17510052200845E-2</v>
      </c>
      <c r="U725" s="1">
        <f>(Table2[[#This Row],[Close Price]]-Table2[[#This Row],[200D EMA]])/Table2[[#This Row],[200D EMA]]</f>
        <v>-5.0656341041949035E-2</v>
      </c>
      <c r="V725">
        <v>0.58537513979130396</v>
      </c>
      <c r="W725">
        <v>1405</v>
      </c>
      <c r="X725">
        <v>1446.6</v>
      </c>
      <c r="Y725">
        <v>1405</v>
      </c>
      <c r="Z725">
        <v>1476.95</v>
      </c>
      <c r="AA725">
        <v>1405</v>
      </c>
      <c r="AB725">
        <v>1476.95</v>
      </c>
      <c r="AC725" s="1">
        <f>(Table2[[#This Row],[Close Price]]/Table2[[#This Row],[Day Low]])-1</f>
        <v>8.8967971530240497E-4</v>
      </c>
      <c r="AD725" s="1">
        <f>(Table2[[#This Row],[Day High]]/Table2[[#This Row],[Close Price]])-1</f>
        <v>2.8693333333333237E-2</v>
      </c>
      <c r="AE725" s="1">
        <f>(Table2[[#This Row],[Close Price]]/Table2[[#This Row],[Current Week Low]])-1</f>
        <v>8.8967971530240497E-4</v>
      </c>
      <c r="AF725" s="1">
        <f>(Table2[[#This Row],[Current Week High]]/Table2[[#This Row],[Close Price]])-1</f>
        <v>5.0275555555555629E-2</v>
      </c>
      <c r="AG725" s="1">
        <f>(Table2[[#This Row],[Close Price]]/Table2[[#This Row],[Current Month Low]])-1</f>
        <v>8.8967971530240497E-4</v>
      </c>
      <c r="AH725" s="1">
        <f>(Table2[[#This Row],[Current Month High]]/Table2[[#This Row],[Close Price]])-1</f>
        <v>5.0275555555555629E-2</v>
      </c>
      <c r="AI725">
        <v>24.369777777777699</v>
      </c>
      <c r="AJ725">
        <v>10.8156028368794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-0.11</v>
      </c>
      <c r="AM725" t="s">
        <v>3174</v>
      </c>
      <c r="AN725">
        <v>-1.04</v>
      </c>
      <c r="AO725" t="s">
        <v>3174</v>
      </c>
      <c r="AP725">
        <v>-0.10696009666404301</v>
      </c>
      <c r="AQ725">
        <f>(Table2[[#This Row],[Sharpe Ratio]]-AVERAGE(Table2[Sharpe Ratio]))/_xlfn.STDEV.P(Table2[Sharpe Ratio])</f>
        <v>-1.9792091278790924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697</v>
      </c>
      <c r="AT725">
        <f>_xlfn.RANK.AVG(Table2[[#This Row],[6M Return vs Nifty Z-Score]],Table2[6M Return vs Nifty Z-Score])</f>
        <v>591</v>
      </c>
      <c r="AU725">
        <f>_xlfn.RANK.AVG(Table2[[#This Row],[Sharpe Ratio Z-Score]],Table2[Sharpe Ratio Z-Score])</f>
        <v>728</v>
      </c>
      <c r="AV725">
        <f>(Table2[[#This Row],[Rank 1Y]]+Table2[[#This Row],[Rank 6M]]+Table2[[#This Row],[Rank Sharpe]])/3</f>
        <v>672</v>
      </c>
    </row>
    <row r="726" spans="1:48" x14ac:dyDescent="0.3">
      <c r="A726" t="s">
        <v>1083</v>
      </c>
      <c r="B726" t="s">
        <v>1084</v>
      </c>
      <c r="C726" t="s">
        <v>3128</v>
      </c>
      <c r="D726" t="s">
        <v>21</v>
      </c>
      <c r="E726">
        <v>12056.826934680001</v>
      </c>
      <c r="F726">
        <v>806.2</v>
      </c>
      <c r="G726">
        <v>-39.080514403774998</v>
      </c>
      <c r="H726">
        <f>(Table2[[#This Row],[1Y Return vs Nifty]]-AVERAGE(Table2[1Y Return vs Nifty]))/_xlfn.STDEV.P(Table2[1Y Return vs Nifty])</f>
        <v>-1.0819683370502755</v>
      </c>
      <c r="I726">
        <v>-2.1207535044699801</v>
      </c>
      <c r="J726">
        <f>(Table2[[#This Row],[1M Return vs Nifty]]-AVERAGE(Table2[1M Return vs Nifty]))/_xlfn.STDEV.P(Table2[1M Return vs Nifty])</f>
        <v>-0.3475718368617744</v>
      </c>
      <c r="K726">
        <v>-12.8069936826058</v>
      </c>
      <c r="L726">
        <f>(Table2[[#This Row],[6M Return vs Nifty]]-AVERAGE(Table2[6M Return vs Nifty]))/_xlfn.STDEV.P(Table2[6M Return vs Nifty])</f>
        <v>-0.83514589068523915</v>
      </c>
      <c r="M726">
        <v>0.59976114824275295</v>
      </c>
      <c r="N726">
        <f>(Table2[[#This Row],[1W Return vs Nifty]]-AVERAGE(Table2[1W Return vs Nifty]))/_xlfn.STDEV.P(Table2[1W Return vs Nifty])</f>
        <v>-0.35317316983737035</v>
      </c>
      <c r="O726">
        <v>800.29</v>
      </c>
      <c r="P726">
        <v>805.65864652346897</v>
      </c>
      <c r="Q726">
        <v>831.70149840092802</v>
      </c>
      <c r="R726">
        <v>56.350094106558501</v>
      </c>
      <c r="S726" s="1">
        <f>(Table2[[#This Row],[Close Price]]-Table2[[#This Row],[20D EMA]])/Table2[[#This Row],[20D EMA]]</f>
        <v>7.384823001662E-3</v>
      </c>
      <c r="T726" s="1">
        <f>(Table2[[#This Row],[Close Price]]-Table2[[#This Row],[50D EMA]])/Table2[[#This Row],[50D EMA]]</f>
        <v>6.719390139571992E-4</v>
      </c>
      <c r="U726" s="1">
        <f>(Table2[[#This Row],[Close Price]]-Table2[[#This Row],[200D EMA]])/Table2[[#This Row],[200D EMA]]</f>
        <v>-3.0661840155342346E-2</v>
      </c>
      <c r="V726">
        <v>0.46327891113897501</v>
      </c>
      <c r="W726">
        <v>803.3</v>
      </c>
      <c r="X726">
        <v>824</v>
      </c>
      <c r="Y726">
        <v>792</v>
      </c>
      <c r="Z726">
        <v>825.8</v>
      </c>
      <c r="AA726">
        <v>792</v>
      </c>
      <c r="AB726">
        <v>825.8</v>
      </c>
      <c r="AC726" s="1">
        <f>(Table2[[#This Row],[Close Price]]/Table2[[#This Row],[Day Low]])-1</f>
        <v>3.6101083032491488E-3</v>
      </c>
      <c r="AD726" s="1">
        <f>(Table2[[#This Row],[Day High]]/Table2[[#This Row],[Close Price]])-1</f>
        <v>2.2078888613247249E-2</v>
      </c>
      <c r="AE726" s="1">
        <f>(Table2[[#This Row],[Close Price]]/Table2[[#This Row],[Current Week Low]])-1</f>
        <v>1.7929292929292906E-2</v>
      </c>
      <c r="AF726" s="1">
        <f>(Table2[[#This Row],[Current Week High]]/Table2[[#This Row],[Close Price]])-1</f>
        <v>2.4311585214586762E-2</v>
      </c>
      <c r="AG726" s="1">
        <f>(Table2[[#This Row],[Close Price]]/Table2[[#This Row],[Current Month Low]])-1</f>
        <v>1.7929292929292906E-2</v>
      </c>
      <c r="AH726" s="1">
        <f>(Table2[[#This Row],[Current Month High]]/Table2[[#This Row],[Close Price]])-1</f>
        <v>2.4311585214586762E-2</v>
      </c>
      <c r="AI726">
        <v>20.317539072190499</v>
      </c>
      <c r="AJ726">
        <v>8.7989203778677592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-0.25</v>
      </c>
      <c r="AM726" t="s">
        <v>3174</v>
      </c>
      <c r="AN726">
        <v>0.6</v>
      </c>
      <c r="AO726" t="s">
        <v>3176</v>
      </c>
      <c r="AP726">
        <v>-0.152291542080954</v>
      </c>
      <c r="AQ726">
        <f>(Table2[[#This Row],[Sharpe Ratio]]-AVERAGE(Table2[Sharpe Ratio]))/_xlfn.STDEV.P(Table2[Sharpe Ratio])</f>
        <v>-2.5066603290096841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684</v>
      </c>
      <c r="AT726">
        <f>_xlfn.RANK.AVG(Table2[[#This Row],[6M Return vs Nifty Z-Score]],Table2[6M Return vs Nifty Z-Score])</f>
        <v>595</v>
      </c>
      <c r="AU726">
        <f>_xlfn.RANK.AVG(Table2[[#This Row],[Sharpe Ratio Z-Score]],Table2[Sharpe Ratio Z-Score])</f>
        <v>738</v>
      </c>
      <c r="AV726">
        <f>(Table2[[#This Row],[Rank 1Y]]+Table2[[#This Row],[Rank 6M]]+Table2[[#This Row],[Rank Sharpe]])/3</f>
        <v>672.33333333333337</v>
      </c>
    </row>
    <row r="727" spans="1:48" x14ac:dyDescent="0.3">
      <c r="A727" t="s">
        <v>620</v>
      </c>
      <c r="B727" t="s">
        <v>621</v>
      </c>
      <c r="C727" t="s">
        <v>3141</v>
      </c>
      <c r="D727" t="s">
        <v>412</v>
      </c>
      <c r="E727">
        <v>30426.147725805</v>
      </c>
      <c r="F727">
        <v>411.45</v>
      </c>
      <c r="G727">
        <v>-32.073755305228701</v>
      </c>
      <c r="H727">
        <f>(Table2[[#This Row],[1Y Return vs Nifty]]-AVERAGE(Table2[1Y Return vs Nifty]))/_xlfn.STDEV.P(Table2[1Y Return vs Nifty])</f>
        <v>-0.96332068817652561</v>
      </c>
      <c r="I727">
        <v>-3.27084120844816</v>
      </c>
      <c r="J727">
        <f>(Table2[[#This Row],[1M Return vs Nifty]]-AVERAGE(Table2[1M Return vs Nifty]))/_xlfn.STDEV.P(Table2[1M Return vs Nifty])</f>
        <v>-0.44689589807759267</v>
      </c>
      <c r="K727">
        <v>-20.9898117334738</v>
      </c>
      <c r="L727">
        <f>(Table2[[#This Row],[6M Return vs Nifty]]-AVERAGE(Table2[6M Return vs Nifty]))/_xlfn.STDEV.P(Table2[6M Return vs Nifty])</f>
        <v>-1.1012653512348665</v>
      </c>
      <c r="M727">
        <v>1.3296519715031601</v>
      </c>
      <c r="N727">
        <f>(Table2[[#This Row],[1W Return vs Nifty]]-AVERAGE(Table2[1W Return vs Nifty]))/_xlfn.STDEV.P(Table2[1W Return vs Nifty])</f>
        <v>-0.21674232161136739</v>
      </c>
      <c r="O727">
        <v>417.51</v>
      </c>
      <c r="P727">
        <v>411.94292625310499</v>
      </c>
      <c r="Q727">
        <v>415.99000884652298</v>
      </c>
      <c r="R727">
        <v>39.111786869170899</v>
      </c>
      <c r="S727" s="1">
        <f>(Table2[[#This Row],[Close Price]]-Table2[[#This Row],[20D EMA]])/Table2[[#This Row],[20D EMA]]</f>
        <v>-1.4514622404253797E-2</v>
      </c>
      <c r="T727" s="1">
        <f>(Table2[[#This Row],[Close Price]]-Table2[[#This Row],[50D EMA]])/Table2[[#This Row],[50D EMA]]</f>
        <v>-1.1965887060823922E-3</v>
      </c>
      <c r="U727" s="1">
        <f>(Table2[[#This Row],[Close Price]]-Table2[[#This Row],[200D EMA]])/Table2[[#This Row],[200D EMA]]</f>
        <v>-1.0913744921691143E-2</v>
      </c>
      <c r="V727">
        <v>0.56640485850440103</v>
      </c>
      <c r="W727">
        <v>409.9</v>
      </c>
      <c r="X727">
        <v>427.6</v>
      </c>
      <c r="Y727">
        <v>409.9</v>
      </c>
      <c r="Z727">
        <v>427.7</v>
      </c>
      <c r="AA727">
        <v>409.9</v>
      </c>
      <c r="AB727">
        <v>427.7</v>
      </c>
      <c r="AC727" s="1">
        <f>(Table2[[#This Row],[Close Price]]/Table2[[#This Row],[Day Low]])-1</f>
        <v>3.7814101000244182E-3</v>
      </c>
      <c r="AD727" s="1">
        <f>(Table2[[#This Row],[Day High]]/Table2[[#This Row],[Close Price]])-1</f>
        <v>3.9251427877020406E-2</v>
      </c>
      <c r="AE727" s="1">
        <f>(Table2[[#This Row],[Close Price]]/Table2[[#This Row],[Current Week Low]])-1</f>
        <v>3.7814101000244182E-3</v>
      </c>
      <c r="AF727" s="1">
        <f>(Table2[[#This Row],[Current Week High]]/Table2[[#This Row],[Close Price]])-1</f>
        <v>3.9494470774091628E-2</v>
      </c>
      <c r="AG727" s="1">
        <f>(Table2[[#This Row],[Close Price]]/Table2[[#This Row],[Current Month Low]])-1</f>
        <v>3.7814101000244182E-3</v>
      </c>
      <c r="AH727" s="1">
        <f>(Table2[[#This Row],[Current Month High]]/Table2[[#This Row],[Close Price]])-1</f>
        <v>3.9494470774091628E-2</v>
      </c>
      <c r="AI727">
        <v>18.604933770810501</v>
      </c>
      <c r="AJ727">
        <v>16.1631846414455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0</v>
      </c>
      <c r="AM727" t="s">
        <v>3175</v>
      </c>
      <c r="AN727">
        <v>-4.4000000000000004</v>
      </c>
      <c r="AO727" t="s">
        <v>3174</v>
      </c>
      <c r="AP727">
        <v>-7.2475217579916998E-2</v>
      </c>
      <c r="AQ727">
        <f>(Table2[[#This Row],[Sharpe Ratio]]-AVERAGE(Table2[Sharpe Ratio]))/_xlfn.STDEV.P(Table2[Sharpe Ratio])</f>
        <v>-1.5779624716897445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663</v>
      </c>
      <c r="AT727">
        <f>_xlfn.RANK.AVG(Table2[[#This Row],[6M Return vs Nifty Z-Score]],Table2[6M Return vs Nifty Z-Score])</f>
        <v>671</v>
      </c>
      <c r="AU727">
        <f>_xlfn.RANK.AVG(Table2[[#This Row],[Sharpe Ratio Z-Score]],Table2[Sharpe Ratio Z-Score])</f>
        <v>694</v>
      </c>
      <c r="AV727">
        <f>(Table2[[#This Row],[Rank 1Y]]+Table2[[#This Row],[Rank 6M]]+Table2[[#This Row],[Rank Sharpe]])/3</f>
        <v>676</v>
      </c>
    </row>
    <row r="728" spans="1:48" x14ac:dyDescent="0.3">
      <c r="A728" t="s">
        <v>1189</v>
      </c>
      <c r="B728" t="s">
        <v>1190</v>
      </c>
      <c r="C728" t="s">
        <v>3139</v>
      </c>
      <c r="D728" t="s">
        <v>1191</v>
      </c>
      <c r="E728">
        <v>10197.4410459149</v>
      </c>
      <c r="F728">
        <v>938.15</v>
      </c>
      <c r="G728">
        <v>-44.729871346903401</v>
      </c>
      <c r="H728">
        <f>(Table2[[#This Row],[1Y Return vs Nifty]]-AVERAGE(Table2[1Y Return vs Nifty]))/_xlfn.STDEV.P(Table2[1Y Return vs Nifty])</f>
        <v>-1.1776306695956951</v>
      </c>
      <c r="I728">
        <v>-8.6300493302272905</v>
      </c>
      <c r="J728">
        <f>(Table2[[#This Row],[1M Return vs Nifty]]-AVERAGE(Table2[1M Return vs Nifty]))/_xlfn.STDEV.P(Table2[1M Return vs Nifty])</f>
        <v>-0.90972870092790459</v>
      </c>
      <c r="K728">
        <v>-17.961337945716899</v>
      </c>
      <c r="L728">
        <f>(Table2[[#This Row],[6M Return vs Nifty]]-AVERAGE(Table2[6M Return vs Nifty]))/_xlfn.STDEV.P(Table2[6M Return vs Nifty])</f>
        <v>-1.0027741217248736</v>
      </c>
      <c r="M728">
        <v>1.3176488387505501</v>
      </c>
      <c r="N728">
        <f>(Table2[[#This Row],[1W Return vs Nifty]]-AVERAGE(Table2[1W Return vs Nifty]))/_xlfn.STDEV.P(Table2[1W Return vs Nifty])</f>
        <v>-0.21898594152083931</v>
      </c>
      <c r="O728">
        <v>939.92</v>
      </c>
      <c r="P728">
        <v>952.60306814136197</v>
      </c>
      <c r="Q728">
        <v>1007.3073273902399</v>
      </c>
      <c r="R728">
        <v>53.728802564403502</v>
      </c>
      <c r="S728" s="1">
        <f>(Table2[[#This Row],[Close Price]]-Table2[[#This Row],[20D EMA]])/Table2[[#This Row],[20D EMA]]</f>
        <v>-1.8831389905523681E-3</v>
      </c>
      <c r="T728" s="1">
        <f>(Table2[[#This Row],[Close Price]]-Table2[[#This Row],[50D EMA]])/Table2[[#This Row],[50D EMA]]</f>
        <v>-1.5172183068401818E-2</v>
      </c>
      <c r="U728" s="1">
        <f>(Table2[[#This Row],[Close Price]]-Table2[[#This Row],[200D EMA]])/Table2[[#This Row],[200D EMA]]</f>
        <v>-6.8655638164982588E-2</v>
      </c>
      <c r="V728">
        <v>0.49521207442557302</v>
      </c>
      <c r="W728">
        <v>929.05</v>
      </c>
      <c r="X728">
        <v>965</v>
      </c>
      <c r="Y728">
        <v>917</v>
      </c>
      <c r="Z728">
        <v>965</v>
      </c>
      <c r="AA728">
        <v>917</v>
      </c>
      <c r="AB728">
        <v>965</v>
      </c>
      <c r="AC728" s="1">
        <f>(Table2[[#This Row],[Close Price]]/Table2[[#This Row],[Day Low]])-1</f>
        <v>9.794951832517107E-3</v>
      </c>
      <c r="AD728" s="1">
        <f>(Table2[[#This Row],[Day High]]/Table2[[#This Row],[Close Price]])-1</f>
        <v>2.8620156691360643E-2</v>
      </c>
      <c r="AE728" s="1">
        <f>(Table2[[#This Row],[Close Price]]/Table2[[#This Row],[Current Week Low]])-1</f>
        <v>2.3064340239912662E-2</v>
      </c>
      <c r="AF728" s="1">
        <f>(Table2[[#This Row],[Current Week High]]/Table2[[#This Row],[Close Price]])-1</f>
        <v>2.8620156691360643E-2</v>
      </c>
      <c r="AG728" s="1">
        <f>(Table2[[#This Row],[Close Price]]/Table2[[#This Row],[Current Month Low]])-1</f>
        <v>2.3064340239912662E-2</v>
      </c>
      <c r="AH728" s="1">
        <f>(Table2[[#This Row],[Current Month High]]/Table2[[#This Row],[Close Price]])-1</f>
        <v>2.8620156691360643E-2</v>
      </c>
      <c r="AI728">
        <v>38.250812769812903</v>
      </c>
      <c r="AJ728">
        <v>9.8536299765807893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</v>
      </c>
      <c r="AM728" t="s">
        <v>3174</v>
      </c>
      <c r="AN728">
        <v>-0.17</v>
      </c>
      <c r="AO728" t="s">
        <v>3174</v>
      </c>
      <c r="AP728">
        <v>-6.7250786972306006E-2</v>
      </c>
      <c r="AQ728">
        <f>(Table2[[#This Row],[Sharpe Ratio]]-AVERAGE(Table2[Sharpe Ratio]))/_xlfn.STDEV.P(Table2[Sharpe Ratio])</f>
        <v>-1.517173935743793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702</v>
      </c>
      <c r="AT728">
        <f>_xlfn.RANK.AVG(Table2[[#This Row],[6M Return vs Nifty Z-Score]],Table2[6M Return vs Nifty Z-Score])</f>
        <v>645</v>
      </c>
      <c r="AU728">
        <f>_xlfn.RANK.AVG(Table2[[#This Row],[Sharpe Ratio Z-Score]],Table2[Sharpe Ratio Z-Score])</f>
        <v>686</v>
      </c>
      <c r="AV728">
        <f>(Table2[[#This Row],[Rank 1Y]]+Table2[[#This Row],[Rank 6M]]+Table2[[#This Row],[Rank Sharpe]])/3</f>
        <v>677.66666666666663</v>
      </c>
    </row>
    <row r="729" spans="1:48" x14ac:dyDescent="0.3">
      <c r="A729" t="s">
        <v>1795</v>
      </c>
      <c r="B729" t="s">
        <v>1796</v>
      </c>
      <c r="C729" t="s">
        <v>3129</v>
      </c>
      <c r="D729" t="s">
        <v>51</v>
      </c>
      <c r="E729">
        <v>4367.4400699999997</v>
      </c>
      <c r="F729">
        <v>612.5</v>
      </c>
      <c r="G729">
        <v>-49.080566462440402</v>
      </c>
      <c r="H729">
        <f>(Table2[[#This Row],[1Y Return vs Nifty]]-AVERAGE(Table2[1Y Return vs Nifty]))/_xlfn.STDEV.P(Table2[1Y Return vs Nifty])</f>
        <v>-1.251302354202644</v>
      </c>
      <c r="I729">
        <v>-5.5924251231764703</v>
      </c>
      <c r="J729">
        <f>(Table2[[#This Row],[1M Return vs Nifty]]-AVERAGE(Table2[1M Return vs Nifty]))/_xlfn.STDEV.P(Table2[1M Return vs Nifty])</f>
        <v>-0.64739290545061345</v>
      </c>
      <c r="K729">
        <v>-43.4508929189168</v>
      </c>
      <c r="L729">
        <f>(Table2[[#This Row],[6M Return vs Nifty]]-AVERAGE(Table2[6M Return vs Nifty]))/_xlfn.STDEV.P(Table2[6M Return vs Nifty])</f>
        <v>-1.8317387372094478</v>
      </c>
      <c r="M729">
        <v>-0.33120071597003198</v>
      </c>
      <c r="N729">
        <f>(Table2[[#This Row],[1W Return vs Nifty]]-AVERAGE(Table2[1W Return vs Nifty]))/_xlfn.STDEV.P(Table2[1W Return vs Nifty])</f>
        <v>-0.52718812214660982</v>
      </c>
      <c r="O729">
        <v>621.29999999999995</v>
      </c>
      <c r="P729">
        <v>660.02850548786796</v>
      </c>
      <c r="Q729">
        <v>773.82824006542103</v>
      </c>
      <c r="R729">
        <v>43.743876610769</v>
      </c>
      <c r="S729" s="1">
        <f>(Table2[[#This Row],[Close Price]]-Table2[[#This Row],[20D EMA]])/Table2[[#This Row],[20D EMA]]</f>
        <v>-1.4163849991952285E-2</v>
      </c>
      <c r="T729" s="1">
        <f>(Table2[[#This Row],[Close Price]]-Table2[[#This Row],[50D EMA]])/Table2[[#This Row],[50D EMA]]</f>
        <v>-7.2009776990975105E-2</v>
      </c>
      <c r="U729" s="1">
        <f>(Table2[[#This Row],[Close Price]]-Table2[[#This Row],[200D EMA]])/Table2[[#This Row],[200D EMA]]</f>
        <v>-0.2084806830670615</v>
      </c>
      <c r="V729">
        <v>0.57421508654842102</v>
      </c>
      <c r="W729">
        <v>608.29999999999995</v>
      </c>
      <c r="X729">
        <v>623.95000000000005</v>
      </c>
      <c r="Y729">
        <v>607.95000000000005</v>
      </c>
      <c r="Z729">
        <v>636.29999999999995</v>
      </c>
      <c r="AA729">
        <v>607.95000000000005</v>
      </c>
      <c r="AB729">
        <v>636.29999999999995</v>
      </c>
      <c r="AC729" s="1">
        <f>(Table2[[#This Row],[Close Price]]/Table2[[#This Row],[Day Low]])-1</f>
        <v>6.9044879171462625E-3</v>
      </c>
      <c r="AD729" s="1">
        <f>(Table2[[#This Row],[Day High]]/Table2[[#This Row],[Close Price]])-1</f>
        <v>1.8693877551020588E-2</v>
      </c>
      <c r="AE729" s="1">
        <f>(Table2[[#This Row],[Close Price]]/Table2[[#This Row],[Current Week Low]])-1</f>
        <v>7.4841681059296672E-3</v>
      </c>
      <c r="AF729" s="1">
        <f>(Table2[[#This Row],[Current Week High]]/Table2[[#This Row],[Close Price]])-1</f>
        <v>3.8857142857142701E-2</v>
      </c>
      <c r="AG729" s="1">
        <f>(Table2[[#This Row],[Close Price]]/Table2[[#This Row],[Current Month Low]])-1</f>
        <v>7.4841681059296672E-3</v>
      </c>
      <c r="AH729" s="1">
        <f>(Table2[[#This Row],[Current Month High]]/Table2[[#This Row],[Close Price]])-1</f>
        <v>3.8857142857142701E-2</v>
      </c>
      <c r="AI729">
        <v>102.97142857142801</v>
      </c>
      <c r="AJ729">
        <v>4.4597936386117496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-0.23</v>
      </c>
      <c r="AM729" t="s">
        <v>3174</v>
      </c>
      <c r="AN729">
        <v>-0.79</v>
      </c>
      <c r="AO729" t="s">
        <v>3174</v>
      </c>
      <c r="AP729">
        <v>-1.1023464332174999E-2</v>
      </c>
      <c r="AQ729">
        <f>(Table2[[#This Row],[Sharpe Ratio]]-AVERAGE(Table2[Sharpe Ratio]))/_xlfn.STDEV.P(Table2[Sharpe Ratio])</f>
        <v>-0.8629444358869286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712</v>
      </c>
      <c r="AT729">
        <f>_xlfn.RANK.AVG(Table2[[#This Row],[6M Return vs Nifty Z-Score]],Table2[6M Return vs Nifty Z-Score])</f>
        <v>733</v>
      </c>
      <c r="AU729">
        <f>_xlfn.RANK.AVG(Table2[[#This Row],[Sharpe Ratio Z-Score]],Table2[Sharpe Ratio Z-Score])</f>
        <v>597</v>
      </c>
      <c r="AV729">
        <f>(Table2[[#This Row],[Rank 1Y]]+Table2[[#This Row],[Rank 6M]]+Table2[[#This Row],[Rank Sharpe]])/3</f>
        <v>680.66666666666663</v>
      </c>
    </row>
    <row r="730" spans="1:48" x14ac:dyDescent="0.3">
      <c r="A730" t="s">
        <v>1571</v>
      </c>
      <c r="B730" t="s">
        <v>1572</v>
      </c>
      <c r="C730" t="s">
        <v>3130</v>
      </c>
      <c r="D730" t="s">
        <v>674</v>
      </c>
      <c r="E730">
        <v>6269.3229815919904</v>
      </c>
      <c r="F730">
        <v>128.56</v>
      </c>
      <c r="G730">
        <v>-50.6091940901076</v>
      </c>
      <c r="H730">
        <f>(Table2[[#This Row],[1Y Return vs Nifty]]-AVERAGE(Table2[1Y Return vs Nifty]))/_xlfn.STDEV.P(Table2[1Y Return vs Nifty])</f>
        <v>-1.2771870851424874</v>
      </c>
      <c r="I730">
        <v>-6.81380848163076</v>
      </c>
      <c r="J730">
        <f>(Table2[[#This Row],[1M Return vs Nifty]]-AVERAGE(Table2[1M Return vs Nifty]))/_xlfn.STDEV.P(Table2[1M Return vs Nifty])</f>
        <v>-0.75287421356604844</v>
      </c>
      <c r="K730">
        <v>-13.298147286081299</v>
      </c>
      <c r="L730">
        <f>(Table2[[#This Row],[6M Return vs Nifty]]-AVERAGE(Table2[6M Return vs Nifty]))/_xlfn.STDEV.P(Table2[6M Return vs Nifty])</f>
        <v>-0.85111905924298803</v>
      </c>
      <c r="M730">
        <v>1.20222808811834</v>
      </c>
      <c r="N730">
        <f>(Table2[[#This Row],[1W Return vs Nifty]]-AVERAGE(Table2[1W Return vs Nifty]))/_xlfn.STDEV.P(Table2[1W Return vs Nifty])</f>
        <v>-0.24056033375842503</v>
      </c>
      <c r="O730">
        <v>134.59</v>
      </c>
      <c r="P730">
        <v>136.18934115829401</v>
      </c>
      <c r="Q730">
        <v>138.79695583825799</v>
      </c>
      <c r="R730">
        <v>25.6223574966345</v>
      </c>
      <c r="S730" s="1">
        <f>(Table2[[#This Row],[Close Price]]-Table2[[#This Row],[20D EMA]])/Table2[[#This Row],[20D EMA]]</f>
        <v>-4.4802734229883359E-2</v>
      </c>
      <c r="T730" s="1">
        <f>(Table2[[#This Row],[Close Price]]-Table2[[#This Row],[50D EMA]])/Table2[[#This Row],[50D EMA]]</f>
        <v>-5.6020104755675142E-2</v>
      </c>
      <c r="U730" s="1">
        <f>(Table2[[#This Row],[Close Price]]-Table2[[#This Row],[200D EMA]])/Table2[[#This Row],[200D EMA]]</f>
        <v>-7.3754901729885566E-2</v>
      </c>
      <c r="V730">
        <v>0.48525359142163799</v>
      </c>
      <c r="W730">
        <v>128.27000000000001</v>
      </c>
      <c r="X730">
        <v>132.18</v>
      </c>
      <c r="Y730">
        <v>128.27000000000001</v>
      </c>
      <c r="Z730">
        <v>134.5</v>
      </c>
      <c r="AA730">
        <v>128.27000000000001</v>
      </c>
      <c r="AB730">
        <v>134.5</v>
      </c>
      <c r="AC730" s="1">
        <f>(Table2[[#This Row],[Close Price]]/Table2[[#This Row],[Day Low]])-1</f>
        <v>2.2608560068604344E-3</v>
      </c>
      <c r="AD730" s="1">
        <f>(Table2[[#This Row],[Day High]]/Table2[[#This Row],[Close Price]])-1</f>
        <v>2.8158058494088367E-2</v>
      </c>
      <c r="AE730" s="1">
        <f>(Table2[[#This Row],[Close Price]]/Table2[[#This Row],[Current Week Low]])-1</f>
        <v>2.2608560068604344E-3</v>
      </c>
      <c r="AF730" s="1">
        <f>(Table2[[#This Row],[Current Week High]]/Table2[[#This Row],[Close Price]])-1</f>
        <v>4.6204107031736052E-2</v>
      </c>
      <c r="AG730" s="1">
        <f>(Table2[[#This Row],[Close Price]]/Table2[[#This Row],[Current Month Low]])-1</f>
        <v>2.2608560068604344E-3</v>
      </c>
      <c r="AH730" s="1">
        <f>(Table2[[#This Row],[Current Month High]]/Table2[[#This Row],[Close Price]])-1</f>
        <v>4.6204107031736052E-2</v>
      </c>
      <c r="AI730">
        <v>39.273490976975701</v>
      </c>
      <c r="AJ730">
        <v>17.4063926940639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-0.12</v>
      </c>
      <c r="AM730" t="s">
        <v>3174</v>
      </c>
      <c r="AN730">
        <v>-6.7</v>
      </c>
      <c r="AO730" t="s">
        <v>3174</v>
      </c>
      <c r="AP730">
        <v>-0.10136788193214601</v>
      </c>
      <c r="AQ730">
        <f>(Table2[[#This Row],[Sharpe Ratio]]-AVERAGE(Table2[Sharpe Ratio]))/_xlfn.STDEV.P(Table2[Sharpe Ratio])</f>
        <v>-1.9141412627318035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717</v>
      </c>
      <c r="AT730">
        <f>_xlfn.RANK.AVG(Table2[[#This Row],[6M Return vs Nifty Z-Score]],Table2[6M Return vs Nifty Z-Score])</f>
        <v>602</v>
      </c>
      <c r="AU730">
        <f>_xlfn.RANK.AVG(Table2[[#This Row],[Sharpe Ratio Z-Score]],Table2[Sharpe Ratio Z-Score])</f>
        <v>725</v>
      </c>
      <c r="AV730">
        <f>(Table2[[#This Row],[Rank 1Y]]+Table2[[#This Row],[Rank 6M]]+Table2[[#This Row],[Rank Sharpe]])/3</f>
        <v>681.33333333333337</v>
      </c>
    </row>
    <row r="731" spans="1:48" x14ac:dyDescent="0.3">
      <c r="A731" t="s">
        <v>2595</v>
      </c>
      <c r="B731" t="s">
        <v>2596</v>
      </c>
      <c r="C731" t="s">
        <v>3143</v>
      </c>
      <c r="D731" t="s">
        <v>505</v>
      </c>
      <c r="E731">
        <v>1783.6564593430001</v>
      </c>
      <c r="F731">
        <v>106.49</v>
      </c>
      <c r="G731">
        <v>-64.631944626505899</v>
      </c>
      <c r="H731">
        <f>(Table2[[#This Row],[1Y Return vs Nifty]]-AVERAGE(Table2[1Y Return vs Nifty]))/_xlfn.STDEV.P(Table2[1Y Return vs Nifty])</f>
        <v>-1.5146387169863673</v>
      </c>
      <c r="I731">
        <v>-5.6100515481983999</v>
      </c>
      <c r="J731">
        <f>(Table2[[#This Row],[1M Return vs Nifty]]-AVERAGE(Table2[1M Return vs Nifty]))/_xlfn.STDEV.P(Table2[1M Return vs Nifty])</f>
        <v>-0.64891516163319707</v>
      </c>
      <c r="K731">
        <v>-16.716398545426198</v>
      </c>
      <c r="L731">
        <f>(Table2[[#This Row],[6M Return vs Nifty]]-AVERAGE(Table2[6M Return vs Nifty]))/_xlfn.STDEV.P(Table2[6M Return vs Nifty])</f>
        <v>-0.9622865293620938</v>
      </c>
      <c r="M731">
        <v>4.9467547827148204</v>
      </c>
      <c r="N731">
        <f>(Table2[[#This Row],[1W Return vs Nifty]]-AVERAGE(Table2[1W Return vs Nifty]))/_xlfn.STDEV.P(Table2[1W Return vs Nifty])</f>
        <v>0.4593648288387262</v>
      </c>
      <c r="O731">
        <v>106.15</v>
      </c>
      <c r="P731">
        <v>107.00497330232299</v>
      </c>
      <c r="Q731">
        <v>115.546232283747</v>
      </c>
      <c r="R731">
        <v>53.958889716175399</v>
      </c>
      <c r="S731" s="1">
        <f>(Table2[[#This Row],[Close Price]]-Table2[[#This Row],[20D EMA]])/Table2[[#This Row],[20D EMA]]</f>
        <v>3.2030146019782308E-3</v>
      </c>
      <c r="T731" s="1">
        <f>(Table2[[#This Row],[Close Price]]-Table2[[#This Row],[50D EMA]])/Table2[[#This Row],[50D EMA]]</f>
        <v>-4.8126109135884455E-3</v>
      </c>
      <c r="U731" s="1">
        <f>(Table2[[#This Row],[Close Price]]-Table2[[#This Row],[200D EMA]])/Table2[[#This Row],[200D EMA]]</f>
        <v>-7.8377564588238663E-2</v>
      </c>
      <c r="V731">
        <v>0.62501078809236199</v>
      </c>
      <c r="W731">
        <v>105.34</v>
      </c>
      <c r="X731">
        <v>110</v>
      </c>
      <c r="Y731">
        <v>102.27</v>
      </c>
      <c r="Z731">
        <v>110</v>
      </c>
      <c r="AA731">
        <v>102.27</v>
      </c>
      <c r="AB731">
        <v>110</v>
      </c>
      <c r="AC731" s="1">
        <f>(Table2[[#This Row],[Close Price]]/Table2[[#This Row],[Day Low]])-1</f>
        <v>1.0917030567685559E-2</v>
      </c>
      <c r="AD731" s="1">
        <f>(Table2[[#This Row],[Day High]]/Table2[[#This Row],[Close Price]])-1</f>
        <v>3.2960841393558038E-2</v>
      </c>
      <c r="AE731" s="1">
        <f>(Table2[[#This Row],[Close Price]]/Table2[[#This Row],[Current Week Low]])-1</f>
        <v>4.1263322577490991E-2</v>
      </c>
      <c r="AF731" s="1">
        <f>(Table2[[#This Row],[Current Week High]]/Table2[[#This Row],[Close Price]])-1</f>
        <v>3.2960841393558038E-2</v>
      </c>
      <c r="AG731" s="1">
        <f>(Table2[[#This Row],[Close Price]]/Table2[[#This Row],[Current Month Low]])-1</f>
        <v>4.1263322577490991E-2</v>
      </c>
      <c r="AH731" s="1">
        <f>(Table2[[#This Row],[Current Month High]]/Table2[[#This Row],[Close Price]])-1</f>
        <v>3.2960841393558038E-2</v>
      </c>
      <c r="AI731">
        <v>74.992957085172307</v>
      </c>
      <c r="AJ731">
        <v>33.195747342088701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-0.02</v>
      </c>
      <c r="AM731" t="s">
        <v>3174</v>
      </c>
      <c r="AN731">
        <v>1.36</v>
      </c>
      <c r="AO731" t="s">
        <v>3176</v>
      </c>
      <c r="AP731">
        <v>-6.5624291739043994E-2</v>
      </c>
      <c r="AQ731">
        <f>(Table2[[#This Row],[Sharpe Ratio]]-AVERAGE(Table2[Sharpe Ratio]))/_xlfn.STDEV.P(Table2[Sharpe Ratio])</f>
        <v>-1.4982489520701596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734</v>
      </c>
      <c r="AT731">
        <f>_xlfn.RANK.AVG(Table2[[#This Row],[6M Return vs Nifty Z-Score]],Table2[6M Return vs Nifty Z-Score])</f>
        <v>637</v>
      </c>
      <c r="AU731">
        <f>_xlfn.RANK.AVG(Table2[[#This Row],[Sharpe Ratio Z-Score]],Table2[Sharpe Ratio Z-Score])</f>
        <v>681</v>
      </c>
      <c r="AV731">
        <f>(Table2[[#This Row],[Rank 1Y]]+Table2[[#This Row],[Rank 6M]]+Table2[[#This Row],[Rank Sharpe]])/3</f>
        <v>684</v>
      </c>
    </row>
    <row r="732" spans="1:48" x14ac:dyDescent="0.3">
      <c r="A732" t="s">
        <v>1466</v>
      </c>
      <c r="B732" t="s">
        <v>1467</v>
      </c>
      <c r="C732" t="s">
        <v>3133</v>
      </c>
      <c r="D732" t="s">
        <v>54</v>
      </c>
      <c r="E732">
        <v>7325.1012843360004</v>
      </c>
      <c r="F732">
        <v>225.72</v>
      </c>
      <c r="G732">
        <v>-39.152009213238401</v>
      </c>
      <c r="H732">
        <f>(Table2[[#This Row],[1Y Return vs Nifty]]-AVERAGE(Table2[1Y Return vs Nifty]))/_xlfn.STDEV.P(Table2[1Y Return vs Nifty])</f>
        <v>-1.0831789810770223</v>
      </c>
      <c r="I732">
        <v>-1.81519361425416</v>
      </c>
      <c r="J732">
        <f>(Table2[[#This Row],[1M Return vs Nifty]]-AVERAGE(Table2[1M Return vs Nifty]))/_xlfn.STDEV.P(Table2[1M Return vs Nifty])</f>
        <v>-0.32118302396001441</v>
      </c>
      <c r="K732">
        <v>-52.992559187110501</v>
      </c>
      <c r="L732">
        <f>(Table2[[#This Row],[6M Return vs Nifty]]-AVERAGE(Table2[6M Return vs Nifty]))/_xlfn.STDEV.P(Table2[6M Return vs Nifty])</f>
        <v>-2.1420503027668576</v>
      </c>
      <c r="M732">
        <v>0.87463343676677097</v>
      </c>
      <c r="N732">
        <f>(Table2[[#This Row],[1W Return vs Nifty]]-AVERAGE(Table2[1W Return vs Nifty]))/_xlfn.STDEV.P(Table2[1W Return vs Nifty])</f>
        <v>-0.30179417138711179</v>
      </c>
      <c r="O732">
        <v>223.53</v>
      </c>
      <c r="P732">
        <v>228.05985897152999</v>
      </c>
      <c r="Q732">
        <v>258.53368806434599</v>
      </c>
      <c r="R732">
        <v>54.227040717364503</v>
      </c>
      <c r="S732" s="1">
        <f>(Table2[[#This Row],[Close Price]]-Table2[[#This Row],[20D EMA]])/Table2[[#This Row],[20D EMA]]</f>
        <v>9.7973426385719927E-3</v>
      </c>
      <c r="T732" s="1">
        <f>(Table2[[#This Row],[Close Price]]-Table2[[#This Row],[50D EMA]])/Table2[[#This Row],[50D EMA]]</f>
        <v>-1.025984573559738E-2</v>
      </c>
      <c r="U732" s="1">
        <f>(Table2[[#This Row],[Close Price]]-Table2[[#This Row],[200D EMA]])/Table2[[#This Row],[200D EMA]]</f>
        <v>-0.12692229128831772</v>
      </c>
      <c r="V732">
        <v>1.29616001994173</v>
      </c>
      <c r="W732">
        <v>224.09</v>
      </c>
      <c r="X732">
        <v>232.27</v>
      </c>
      <c r="Y732">
        <v>219.79</v>
      </c>
      <c r="Z732">
        <v>232.27</v>
      </c>
      <c r="AA732">
        <v>219.79</v>
      </c>
      <c r="AB732">
        <v>232.27</v>
      </c>
      <c r="AC732" s="1">
        <f>(Table2[[#This Row],[Close Price]]/Table2[[#This Row],[Day Low]])-1</f>
        <v>7.2738631799722508E-3</v>
      </c>
      <c r="AD732" s="1">
        <f>(Table2[[#This Row],[Day High]]/Table2[[#This Row],[Close Price]])-1</f>
        <v>2.9018252702463387E-2</v>
      </c>
      <c r="AE732" s="1">
        <f>(Table2[[#This Row],[Close Price]]/Table2[[#This Row],[Current Week Low]])-1</f>
        <v>2.6980299376677674E-2</v>
      </c>
      <c r="AF732" s="1">
        <f>(Table2[[#This Row],[Current Week High]]/Table2[[#This Row],[Close Price]])-1</f>
        <v>2.9018252702463387E-2</v>
      </c>
      <c r="AG732" s="1">
        <f>(Table2[[#This Row],[Close Price]]/Table2[[#This Row],[Current Month Low]])-1</f>
        <v>2.6980299376677674E-2</v>
      </c>
      <c r="AH732" s="1">
        <f>(Table2[[#This Row],[Current Month High]]/Table2[[#This Row],[Close Price]])-1</f>
        <v>2.9018252702463387E-2</v>
      </c>
      <c r="AI732">
        <v>109.463051568314</v>
      </c>
      <c r="AJ732">
        <v>15.1045385007649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-0.17</v>
      </c>
      <c r="AM732" t="s">
        <v>3174</v>
      </c>
      <c r="AN732">
        <v>5.49</v>
      </c>
      <c r="AO732" t="s">
        <v>3176</v>
      </c>
      <c r="AP732">
        <v>-2.7714790167127999E-2</v>
      </c>
      <c r="AQ732">
        <f>(Table2[[#This Row],[Sharpe Ratio]]-AVERAGE(Table2[Sharpe Ratio]))/_xlfn.STDEV.P(Table2[Sharpe Ratio])</f>
        <v>-1.057155314872573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685</v>
      </c>
      <c r="AT732">
        <f>_xlfn.RANK.AVG(Table2[[#This Row],[6M Return vs Nifty Z-Score]],Table2[6M Return vs Nifty Z-Score])</f>
        <v>737</v>
      </c>
      <c r="AU732">
        <f>_xlfn.RANK.AVG(Table2[[#This Row],[Sharpe Ratio Z-Score]],Table2[Sharpe Ratio Z-Score])</f>
        <v>631</v>
      </c>
      <c r="AV732">
        <f>(Table2[[#This Row],[Rank 1Y]]+Table2[[#This Row],[Rank 6M]]+Table2[[#This Row],[Rank Sharpe]])/3</f>
        <v>684.33333333333337</v>
      </c>
    </row>
    <row r="733" spans="1:48" x14ac:dyDescent="0.3">
      <c r="A733" t="s">
        <v>1048</v>
      </c>
      <c r="B733" t="s">
        <v>1049</v>
      </c>
      <c r="C733" t="s">
        <v>3146</v>
      </c>
      <c r="D733" t="s">
        <v>609</v>
      </c>
      <c r="E733">
        <v>12911.30204364</v>
      </c>
      <c r="F733">
        <v>134.41999999999999</v>
      </c>
      <c r="G733">
        <v>-77.816312125920902</v>
      </c>
      <c r="H733">
        <f>(Table2[[#This Row],[1Y Return vs Nifty]]-AVERAGE(Table2[1Y Return vs Nifty]))/_xlfn.STDEV.P(Table2[1Y Return vs Nifty])</f>
        <v>-1.7378937459793888</v>
      </c>
      <c r="I733">
        <v>-5.00044512408817</v>
      </c>
      <c r="J733">
        <f>(Table2[[#This Row],[1M Return vs Nifty]]-AVERAGE(Table2[1M Return vs Nifty]))/_xlfn.STDEV.P(Table2[1M Return vs Nifty])</f>
        <v>-0.59626823255427408</v>
      </c>
      <c r="K733">
        <v>-23.324153406858901</v>
      </c>
      <c r="L733">
        <f>(Table2[[#This Row],[6M Return vs Nifty]]-AVERAGE(Table2[6M Return vs Nifty]))/_xlfn.STDEV.P(Table2[6M Return vs Nifty])</f>
        <v>-1.1771821983403523</v>
      </c>
      <c r="M733">
        <v>-4.1489140815094796</v>
      </c>
      <c r="N733">
        <f>(Table2[[#This Row],[1W Return vs Nifty]]-AVERAGE(Table2[1W Return vs Nifty]))/_xlfn.STDEV.P(Table2[1W Return vs Nifty])</f>
        <v>-1.2407933027373892</v>
      </c>
      <c r="O733">
        <v>138.86000000000001</v>
      </c>
      <c r="P733">
        <v>141.89297766608101</v>
      </c>
      <c r="Q733">
        <v>168.95731991222101</v>
      </c>
      <c r="R733">
        <v>37.938870368429001</v>
      </c>
      <c r="S733" s="1">
        <f>(Table2[[#This Row],[Close Price]]-Table2[[#This Row],[20D EMA]])/Table2[[#This Row],[20D EMA]]</f>
        <v>-3.1974650727351471E-2</v>
      </c>
      <c r="T733" s="1">
        <f>(Table2[[#This Row],[Close Price]]-Table2[[#This Row],[50D EMA]])/Table2[[#This Row],[50D EMA]]</f>
        <v>-5.2666296732931342E-2</v>
      </c>
      <c r="U733" s="1">
        <f>(Table2[[#This Row],[Close Price]]-Table2[[#This Row],[200D EMA]])/Table2[[#This Row],[200D EMA]]</f>
        <v>-0.20441446354715095</v>
      </c>
      <c r="V733">
        <v>1.2785967791241899</v>
      </c>
      <c r="W733">
        <v>133.6</v>
      </c>
      <c r="X733">
        <v>136.9</v>
      </c>
      <c r="Y733">
        <v>133.6</v>
      </c>
      <c r="Z733">
        <v>143.05000000000001</v>
      </c>
      <c r="AA733">
        <v>133.6</v>
      </c>
      <c r="AB733">
        <v>143.05000000000001</v>
      </c>
      <c r="AC733" s="1">
        <f>(Table2[[#This Row],[Close Price]]/Table2[[#This Row],[Day Low]])-1</f>
        <v>6.137724550898227E-3</v>
      </c>
      <c r="AD733" s="1">
        <f>(Table2[[#This Row],[Day High]]/Table2[[#This Row],[Close Price]])-1</f>
        <v>1.8449635470912273E-2</v>
      </c>
      <c r="AE733" s="1">
        <f>(Table2[[#This Row],[Close Price]]/Table2[[#This Row],[Current Week Low]])-1</f>
        <v>6.137724550898227E-3</v>
      </c>
      <c r="AF733" s="1">
        <f>(Table2[[#This Row],[Current Week High]]/Table2[[#This Row],[Close Price]])-1</f>
        <v>6.4201755691117635E-2</v>
      </c>
      <c r="AG733" s="1">
        <f>(Table2[[#This Row],[Close Price]]/Table2[[#This Row],[Current Month Low]])-1</f>
        <v>6.137724550898227E-3</v>
      </c>
      <c r="AH733" s="1">
        <f>(Table2[[#This Row],[Current Month High]]/Table2[[#This Row],[Close Price]])-1</f>
        <v>6.4201755691117635E-2</v>
      </c>
      <c r="AI733">
        <v>122.95789317065901</v>
      </c>
      <c r="AJ733">
        <v>7.10756972111552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-0.15</v>
      </c>
      <c r="AM733" t="s">
        <v>3174</v>
      </c>
      <c r="AN733">
        <v>-3.5</v>
      </c>
      <c r="AO733" t="s">
        <v>3174</v>
      </c>
      <c r="AP733">
        <v>-3.0171492180507999E-2</v>
      </c>
      <c r="AQ733">
        <f>(Table2[[#This Row],[Sharpe Ratio]]-AVERAGE(Table2[Sharpe Ratio]))/_xlfn.STDEV.P(Table2[Sharpe Ratio])</f>
        <v>-1.0857401176702755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738</v>
      </c>
      <c r="AT733">
        <f>_xlfn.RANK.AVG(Table2[[#This Row],[6M Return vs Nifty Z-Score]],Table2[6M Return vs Nifty Z-Score])</f>
        <v>690</v>
      </c>
      <c r="AU733">
        <f>_xlfn.RANK.AVG(Table2[[#This Row],[Sharpe Ratio Z-Score]],Table2[Sharpe Ratio Z-Score])</f>
        <v>637</v>
      </c>
      <c r="AV733">
        <f>(Table2[[#This Row],[Rank 1Y]]+Table2[[#This Row],[Rank 6M]]+Table2[[#This Row],[Rank Sharpe]])/3</f>
        <v>688.33333333333337</v>
      </c>
    </row>
    <row r="734" spans="1:48" x14ac:dyDescent="0.3">
      <c r="A734" t="s">
        <v>2248</v>
      </c>
      <c r="B734" t="s">
        <v>2249</v>
      </c>
      <c r="C734" t="s">
        <v>3146</v>
      </c>
      <c r="D734" t="s">
        <v>1952</v>
      </c>
      <c r="E734">
        <v>2542.774748674</v>
      </c>
      <c r="F734">
        <v>13.81</v>
      </c>
      <c r="G734">
        <v>-62.041398337732701</v>
      </c>
      <c r="H734">
        <f>(Table2[[#This Row],[1Y Return vs Nifty]]-AVERAGE(Table2[1Y Return vs Nifty]))/_xlfn.STDEV.P(Table2[1Y Return vs Nifty])</f>
        <v>-1.4707721843799693</v>
      </c>
      <c r="I734">
        <v>-10.3324511669282</v>
      </c>
      <c r="J734">
        <f>(Table2[[#This Row],[1M Return vs Nifty]]-AVERAGE(Table2[1M Return vs Nifty]))/_xlfn.STDEV.P(Table2[1M Return vs Nifty])</f>
        <v>-1.0567518050420674</v>
      </c>
      <c r="K734">
        <v>-40.122353699634203</v>
      </c>
      <c r="L734">
        <f>(Table2[[#This Row],[6M Return vs Nifty]]-AVERAGE(Table2[6M Return vs Nifty]))/_xlfn.STDEV.P(Table2[6M Return vs Nifty])</f>
        <v>-1.723488858506621</v>
      </c>
      <c r="M734">
        <v>-2.5898609934982302</v>
      </c>
      <c r="N734">
        <f>(Table2[[#This Row],[1W Return vs Nifty]]-AVERAGE(Table2[1W Return vs Nifty]))/_xlfn.STDEV.P(Table2[1W Return vs Nifty])</f>
        <v>-0.94937583529122438</v>
      </c>
      <c r="O734">
        <v>14.69</v>
      </c>
      <c r="P734">
        <v>15.155102330686899</v>
      </c>
      <c r="Q734">
        <v>16.7718433597962</v>
      </c>
      <c r="R734">
        <v>28.105412496361399</v>
      </c>
      <c r="S734" s="1">
        <f>(Table2[[#This Row],[Close Price]]-Table2[[#This Row],[20D EMA]])/Table2[[#This Row],[20D EMA]]</f>
        <v>-5.9904697072838603E-2</v>
      </c>
      <c r="T734" s="1">
        <f>(Table2[[#This Row],[Close Price]]-Table2[[#This Row],[50D EMA]])/Table2[[#This Row],[50D EMA]]</f>
        <v>-8.8755740564236282E-2</v>
      </c>
      <c r="U734" s="1">
        <f>(Table2[[#This Row],[Close Price]]-Table2[[#This Row],[200D EMA]])/Table2[[#This Row],[200D EMA]]</f>
        <v>-0.17659617349492049</v>
      </c>
      <c r="V734">
        <v>0.73046860053776996</v>
      </c>
      <c r="W734">
        <v>13.77</v>
      </c>
      <c r="X734">
        <v>14.37</v>
      </c>
      <c r="Y734">
        <v>13.77</v>
      </c>
      <c r="Z734">
        <v>14.9</v>
      </c>
      <c r="AA734">
        <v>13.77</v>
      </c>
      <c r="AB734">
        <v>14.9</v>
      </c>
      <c r="AC734" s="1">
        <f>(Table2[[#This Row],[Close Price]]/Table2[[#This Row],[Day Low]])-1</f>
        <v>2.9048656499637282E-3</v>
      </c>
      <c r="AD734" s="1">
        <f>(Table2[[#This Row],[Day High]]/Table2[[#This Row],[Close Price]])-1</f>
        <v>4.0550325850832625E-2</v>
      </c>
      <c r="AE734" s="1">
        <f>(Table2[[#This Row],[Close Price]]/Table2[[#This Row],[Current Week Low]])-1</f>
        <v>2.9048656499637282E-3</v>
      </c>
      <c r="AF734" s="1">
        <f>(Table2[[#This Row],[Current Week High]]/Table2[[#This Row],[Close Price]])-1</f>
        <v>7.8928312816799462E-2</v>
      </c>
      <c r="AG734" s="1">
        <f>(Table2[[#This Row],[Close Price]]/Table2[[#This Row],[Current Month Low]])-1</f>
        <v>2.9048656499637282E-3</v>
      </c>
      <c r="AH734" s="1">
        <f>(Table2[[#This Row],[Current Month High]]/Table2[[#This Row],[Close Price]])-1</f>
        <v>7.8928312816799462E-2</v>
      </c>
      <c r="AI734">
        <v>88.631426502534396</v>
      </c>
      <c r="AJ734">
        <v>7.4708171206225797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-0.16</v>
      </c>
      <c r="AM734" t="s">
        <v>3174</v>
      </c>
      <c r="AN734">
        <v>-7.93</v>
      </c>
      <c r="AO734" t="s">
        <v>3174</v>
      </c>
      <c r="AP734">
        <v>-1.9697299758384999E-2</v>
      </c>
      <c r="AQ734">
        <f>(Table2[[#This Row],[Sharpe Ratio]]-AVERAGE(Table2[Sharpe Ratio]))/_xlfn.STDEV.P(Table2[Sharpe Ratio])</f>
        <v>-0.96386830610300656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731</v>
      </c>
      <c r="AT734">
        <f>_xlfn.RANK.AVG(Table2[[#This Row],[6M Return vs Nifty Z-Score]],Table2[6M Return vs Nifty Z-Score])</f>
        <v>730</v>
      </c>
      <c r="AU734">
        <f>_xlfn.RANK.AVG(Table2[[#This Row],[Sharpe Ratio Z-Score]],Table2[Sharpe Ratio Z-Score])</f>
        <v>615</v>
      </c>
      <c r="AV734">
        <f>(Table2[[#This Row],[Rank 1Y]]+Table2[[#This Row],[Rank 6M]]+Table2[[#This Row],[Rank Sharpe]])/3</f>
        <v>692</v>
      </c>
    </row>
    <row r="735" spans="1:48" x14ac:dyDescent="0.3">
      <c r="A735" t="s">
        <v>1350</v>
      </c>
      <c r="B735" t="s">
        <v>1351</v>
      </c>
      <c r="C735" t="s">
        <v>3143</v>
      </c>
      <c r="D735" t="s">
        <v>505</v>
      </c>
      <c r="E735">
        <v>8378.1900006399992</v>
      </c>
      <c r="F735">
        <v>762.8</v>
      </c>
      <c r="G735">
        <v>-50.422348219887098</v>
      </c>
      <c r="H735">
        <f>(Table2[[#This Row],[1Y Return vs Nifty]]-AVERAGE(Table2[1Y Return vs Nifty]))/_xlfn.STDEV.P(Table2[1Y Return vs Nifty])</f>
        <v>-1.2740231654341543</v>
      </c>
      <c r="I735">
        <v>-5.5207385267139601</v>
      </c>
      <c r="J735">
        <f>(Table2[[#This Row],[1M Return vs Nifty]]-AVERAGE(Table2[1M Return vs Nifty]))/_xlfn.STDEV.P(Table2[1M Return vs Nifty])</f>
        <v>-0.64120189595562715</v>
      </c>
      <c r="K735">
        <v>-30.6108920934475</v>
      </c>
      <c r="L735">
        <f>(Table2[[#This Row],[6M Return vs Nifty]]-AVERAGE(Table2[6M Return vs Nifty]))/_xlfn.STDEV.P(Table2[6M Return vs Nifty])</f>
        <v>-1.4141596010378692</v>
      </c>
      <c r="M735">
        <v>-0.76105695844577503</v>
      </c>
      <c r="N735">
        <f>(Table2[[#This Row],[1W Return vs Nifty]]-AVERAGE(Table2[1W Return vs Nifty]))/_xlfn.STDEV.P(Table2[1W Return vs Nifty])</f>
        <v>-0.60753664812785058</v>
      </c>
      <c r="O735">
        <v>778.46</v>
      </c>
      <c r="P735">
        <v>782.48287804259905</v>
      </c>
      <c r="Q735">
        <v>838.25856989738895</v>
      </c>
      <c r="R735">
        <v>33.548276058112897</v>
      </c>
      <c r="S735" s="1">
        <f>(Table2[[#This Row],[Close Price]]-Table2[[#This Row],[20D EMA]])/Table2[[#This Row],[20D EMA]]</f>
        <v>-2.0116640546720552E-2</v>
      </c>
      <c r="T735" s="1">
        <f>(Table2[[#This Row],[Close Price]]-Table2[[#This Row],[50D EMA]])/Table2[[#This Row],[50D EMA]]</f>
        <v>-2.5154388159695357E-2</v>
      </c>
      <c r="U735" s="1">
        <f>(Table2[[#This Row],[Close Price]]-Table2[[#This Row],[200D EMA]])/Table2[[#This Row],[200D EMA]]</f>
        <v>-9.0018250462534324E-2</v>
      </c>
      <c r="V735">
        <v>0.33056682606438498</v>
      </c>
      <c r="W735">
        <v>760.25</v>
      </c>
      <c r="X735">
        <v>776</v>
      </c>
      <c r="Y735">
        <v>760.25</v>
      </c>
      <c r="Z735">
        <v>785.5</v>
      </c>
      <c r="AA735">
        <v>760.25</v>
      </c>
      <c r="AB735">
        <v>785.5</v>
      </c>
      <c r="AC735" s="1">
        <f>(Table2[[#This Row],[Close Price]]/Table2[[#This Row],[Day Low]])-1</f>
        <v>3.3541598158499664E-3</v>
      </c>
      <c r="AD735" s="1">
        <f>(Table2[[#This Row],[Day High]]/Table2[[#This Row],[Close Price]])-1</f>
        <v>1.7304667016255992E-2</v>
      </c>
      <c r="AE735" s="1">
        <f>(Table2[[#This Row],[Close Price]]/Table2[[#This Row],[Current Week Low]])-1</f>
        <v>3.3541598158499664E-3</v>
      </c>
      <c r="AF735" s="1">
        <f>(Table2[[#This Row],[Current Week High]]/Table2[[#This Row],[Close Price]])-1</f>
        <v>2.9758783429470359E-2</v>
      </c>
      <c r="AG735" s="1">
        <f>(Table2[[#This Row],[Close Price]]/Table2[[#This Row],[Current Month Low]])-1</f>
        <v>3.3541598158499664E-3</v>
      </c>
      <c r="AH735" s="1">
        <f>(Table2[[#This Row],[Current Month High]]/Table2[[#This Row],[Close Price]])-1</f>
        <v>2.9758783429470359E-2</v>
      </c>
      <c r="AI735">
        <v>45.031463030938603</v>
      </c>
      <c r="AJ735">
        <v>5.88561910049971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-0.05</v>
      </c>
      <c r="AM735" t="s">
        <v>3174</v>
      </c>
      <c r="AN735">
        <v>-5.52</v>
      </c>
      <c r="AO735" t="s">
        <v>3174</v>
      </c>
      <c r="AP735">
        <v>-3.1609371000548003E-2</v>
      </c>
      <c r="AQ735">
        <f>(Table2[[#This Row],[Sharpe Ratio]]-AVERAGE(Table2[Sharpe Ratio]))/_xlfn.STDEV.P(Table2[Sharpe Ratio])</f>
        <v>-1.1024704668514074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716</v>
      </c>
      <c r="AT735">
        <f>_xlfn.RANK.AVG(Table2[[#This Row],[6M Return vs Nifty Z-Score]],Table2[6M Return vs Nifty Z-Score])</f>
        <v>721</v>
      </c>
      <c r="AU735">
        <f>_xlfn.RANK.AVG(Table2[[#This Row],[Sharpe Ratio Z-Score]],Table2[Sharpe Ratio Z-Score])</f>
        <v>641</v>
      </c>
      <c r="AV735">
        <f>(Table2[[#This Row],[Rank 1Y]]+Table2[[#This Row],[Rank 6M]]+Table2[[#This Row],[Rank Sharpe]])/3</f>
        <v>692.66666666666663</v>
      </c>
    </row>
    <row r="736" spans="1:48" x14ac:dyDescent="0.3">
      <c r="A736" t="s">
        <v>2267</v>
      </c>
      <c r="B736" t="s">
        <v>2268</v>
      </c>
      <c r="C736" t="s">
        <v>3143</v>
      </c>
      <c r="D736" t="s">
        <v>382</v>
      </c>
      <c r="E736">
        <v>2507.800550208</v>
      </c>
      <c r="F736">
        <v>217.76</v>
      </c>
      <c r="G736">
        <v>-49.560107974461197</v>
      </c>
      <c r="H736">
        <f>(Table2[[#This Row],[1Y Return vs Nifty]]-AVERAGE(Table2[1Y Return vs Nifty]))/_xlfn.STDEV.P(Table2[1Y Return vs Nifty])</f>
        <v>-1.2594225809920072</v>
      </c>
      <c r="I736">
        <v>1.58511829743585</v>
      </c>
      <c r="J736">
        <f>(Table2[[#This Row],[1M Return vs Nifty]]-AVERAGE(Table2[1M Return vs Nifty]))/_xlfn.STDEV.P(Table2[1M Return vs Nifty])</f>
        <v>-2.752473398669401E-2</v>
      </c>
      <c r="K736">
        <v>-52.341366204341902</v>
      </c>
      <c r="L736">
        <f>(Table2[[#This Row],[6M Return vs Nifty]]-AVERAGE(Table2[6M Return vs Nifty]))/_xlfn.STDEV.P(Table2[6M Return vs Nifty])</f>
        <v>-2.1208723755282457</v>
      </c>
      <c r="M736">
        <v>-0.650372346617063</v>
      </c>
      <c r="N736">
        <f>(Table2[[#This Row],[1W Return vs Nifty]]-AVERAGE(Table2[1W Return vs Nifty]))/_xlfn.STDEV.P(Table2[1W Return vs Nifty])</f>
        <v>-0.58684753272028578</v>
      </c>
      <c r="O736">
        <v>218</v>
      </c>
      <c r="P736">
        <v>219.77364827033699</v>
      </c>
      <c r="Q736">
        <v>251.20667170608701</v>
      </c>
      <c r="R736">
        <v>47.545076724452997</v>
      </c>
      <c r="S736" s="1">
        <f>(Table2[[#This Row],[Close Price]]-Table2[[#This Row],[20D EMA]])/Table2[[#This Row],[20D EMA]]</f>
        <v>-1.1009174311927023E-3</v>
      </c>
      <c r="T736" s="1">
        <f>(Table2[[#This Row],[Close Price]]-Table2[[#This Row],[50D EMA]])/Table2[[#This Row],[50D EMA]]</f>
        <v>-9.1623735883934188E-3</v>
      </c>
      <c r="U736" s="1">
        <f>(Table2[[#This Row],[Close Price]]-Table2[[#This Row],[200D EMA]])/Table2[[#This Row],[200D EMA]]</f>
        <v>-0.13314404222997619</v>
      </c>
      <c r="V736">
        <v>1.15986610132197</v>
      </c>
      <c r="W736">
        <v>216.9</v>
      </c>
      <c r="X736">
        <v>223.19</v>
      </c>
      <c r="Y736">
        <v>216.9</v>
      </c>
      <c r="Z736">
        <v>232</v>
      </c>
      <c r="AA736">
        <v>216.9</v>
      </c>
      <c r="AB736">
        <v>232</v>
      </c>
      <c r="AC736" s="1">
        <f>(Table2[[#This Row],[Close Price]]/Table2[[#This Row],[Day Low]])-1</f>
        <v>3.9649608114338264E-3</v>
      </c>
      <c r="AD736" s="1">
        <f>(Table2[[#This Row],[Day High]]/Table2[[#This Row],[Close Price]])-1</f>
        <v>2.4935709037472442E-2</v>
      </c>
      <c r="AE736" s="1">
        <f>(Table2[[#This Row],[Close Price]]/Table2[[#This Row],[Current Week Low]])-1</f>
        <v>3.9649608114338264E-3</v>
      </c>
      <c r="AF736" s="1">
        <f>(Table2[[#This Row],[Current Week High]]/Table2[[#This Row],[Close Price]])-1</f>
        <v>6.5393093313739881E-2</v>
      </c>
      <c r="AG736" s="1">
        <f>(Table2[[#This Row],[Close Price]]/Table2[[#This Row],[Current Month Low]])-1</f>
        <v>3.9649608114338264E-3</v>
      </c>
      <c r="AH736" s="1">
        <f>(Table2[[#This Row],[Current Month High]]/Table2[[#This Row],[Close Price]])-1</f>
        <v>6.5393093313739881E-2</v>
      </c>
      <c r="AI736">
        <v>98.268736223365096</v>
      </c>
      <c r="AJ736">
        <v>13.7127937336814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-7.0000000000000007E-2</v>
      </c>
      <c r="AM736" t="s">
        <v>3174</v>
      </c>
      <c r="AN736">
        <v>2.2799999999999998</v>
      </c>
      <c r="AO736" t="s">
        <v>3176</v>
      </c>
      <c r="AP736">
        <v>-4.3620705135320001E-2</v>
      </c>
      <c r="AQ736">
        <f>(Table2[[#This Row],[Sharpe Ratio]]-AVERAGE(Table2[Sharpe Ratio]))/_xlfn.STDEV.P(Table2[Sharpe Ratio])</f>
        <v>-1.2422275947854515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713</v>
      </c>
      <c r="AT736">
        <f>_xlfn.RANK.AVG(Table2[[#This Row],[6M Return vs Nifty Z-Score]],Table2[6M Return vs Nifty Z-Score])</f>
        <v>736</v>
      </c>
      <c r="AU736">
        <f>_xlfn.RANK.AVG(Table2[[#This Row],[Sharpe Ratio Z-Score]],Table2[Sharpe Ratio Z-Score])</f>
        <v>659</v>
      </c>
      <c r="AV736">
        <f>(Table2[[#This Row],[Rank 1Y]]+Table2[[#This Row],[Rank 6M]]+Table2[[#This Row],[Rank Sharpe]])/3</f>
        <v>702.66666666666663</v>
      </c>
    </row>
    <row r="737" spans="1:48" x14ac:dyDescent="0.3">
      <c r="A737" t="s">
        <v>1330</v>
      </c>
      <c r="B737" t="s">
        <v>1331</v>
      </c>
      <c r="C737" t="s">
        <v>3139</v>
      </c>
      <c r="D737" t="s">
        <v>81</v>
      </c>
      <c r="E737">
        <v>8637.8301005449994</v>
      </c>
      <c r="F737">
        <v>292.55</v>
      </c>
      <c r="G737">
        <v>-69.697948638804206</v>
      </c>
      <c r="H737">
        <f>(Table2[[#This Row],[1Y Return vs Nifty]]-AVERAGE(Table2[1Y Return vs Nifty]))/_xlfn.STDEV.P(Table2[1Y Return vs Nifty])</f>
        <v>-1.6004229514363406</v>
      </c>
      <c r="I737">
        <v>-4.5839468502932599</v>
      </c>
      <c r="J737">
        <f>(Table2[[#This Row],[1M Return vs Nifty]]-AVERAGE(Table2[1M Return vs Nifty]))/_xlfn.STDEV.P(Table2[1M Return vs Nifty])</f>
        <v>-0.56029854093893527</v>
      </c>
      <c r="K737">
        <v>-21.835898058679199</v>
      </c>
      <c r="L737">
        <f>(Table2[[#This Row],[6M Return vs Nifty]]-AVERAGE(Table2[6M Return vs Nifty]))/_xlfn.STDEV.P(Table2[6M Return vs Nifty])</f>
        <v>-1.1287815485940627</v>
      </c>
      <c r="M737">
        <v>1.7402457304764001</v>
      </c>
      <c r="N737">
        <f>(Table2[[#This Row],[1W Return vs Nifty]]-AVERAGE(Table2[1W Return vs Nifty]))/_xlfn.STDEV.P(Table2[1W Return vs Nifty])</f>
        <v>-0.13999432995585862</v>
      </c>
      <c r="O737">
        <v>295.33</v>
      </c>
      <c r="P737">
        <v>297.03909565081398</v>
      </c>
      <c r="Q737">
        <v>338.40181923845802</v>
      </c>
      <c r="R737">
        <v>43.7668282708999</v>
      </c>
      <c r="S737" s="1">
        <f>(Table2[[#This Row],[Close Price]]-Table2[[#This Row],[20D EMA]])/Table2[[#This Row],[20D EMA]]</f>
        <v>-9.4131987945686949E-3</v>
      </c>
      <c r="T737" s="1">
        <f>(Table2[[#This Row],[Close Price]]-Table2[[#This Row],[50D EMA]])/Table2[[#This Row],[50D EMA]]</f>
        <v>-1.5112810793401914E-2</v>
      </c>
      <c r="U737" s="1">
        <f>(Table2[[#This Row],[Close Price]]-Table2[[#This Row],[200D EMA]])/Table2[[#This Row],[200D EMA]]</f>
        <v>-0.13549519131322427</v>
      </c>
      <c r="V737">
        <v>0.54838052224151901</v>
      </c>
      <c r="W737">
        <v>290.55</v>
      </c>
      <c r="X737">
        <v>302.95</v>
      </c>
      <c r="Y737">
        <v>290.55</v>
      </c>
      <c r="Z737">
        <v>302.95</v>
      </c>
      <c r="AA737">
        <v>290.55</v>
      </c>
      <c r="AB737">
        <v>302.95</v>
      </c>
      <c r="AC737" s="1">
        <f>(Table2[[#This Row],[Close Price]]/Table2[[#This Row],[Day Low]])-1</f>
        <v>6.8834968163826726E-3</v>
      </c>
      <c r="AD737" s="1">
        <f>(Table2[[#This Row],[Day High]]/Table2[[#This Row],[Close Price]])-1</f>
        <v>3.5549478721585981E-2</v>
      </c>
      <c r="AE737" s="1">
        <f>(Table2[[#This Row],[Close Price]]/Table2[[#This Row],[Current Week Low]])-1</f>
        <v>6.8834968163826726E-3</v>
      </c>
      <c r="AF737" s="1">
        <f>(Table2[[#This Row],[Current Week High]]/Table2[[#This Row],[Close Price]])-1</f>
        <v>3.5549478721585981E-2</v>
      </c>
      <c r="AG737" s="1">
        <f>(Table2[[#This Row],[Close Price]]/Table2[[#This Row],[Current Month Low]])-1</f>
        <v>6.8834968163826726E-3</v>
      </c>
      <c r="AH737" s="1">
        <f>(Table2[[#This Row],[Current Month High]]/Table2[[#This Row],[Close Price]])-1</f>
        <v>3.5549478721585981E-2</v>
      </c>
      <c r="AI737">
        <v>82.191078448128494</v>
      </c>
      <c r="AJ737">
        <v>12.0881226053639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-0.06</v>
      </c>
      <c r="AM737" t="s">
        <v>3174</v>
      </c>
      <c r="AN737">
        <v>-0.48</v>
      </c>
      <c r="AO737" t="s">
        <v>3174</v>
      </c>
      <c r="AP737">
        <v>-9.6803697767074995E-2</v>
      </c>
      <c r="AQ737">
        <f>(Table2[[#This Row],[Sharpe Ratio]]-AVERAGE(Table2[Sharpe Ratio]))/_xlfn.STDEV.P(Table2[Sharpe Ratio])</f>
        <v>-1.8610349830200636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735</v>
      </c>
      <c r="AT737">
        <f>_xlfn.RANK.AVG(Table2[[#This Row],[6M Return vs Nifty Z-Score]],Table2[6M Return vs Nifty Z-Score])</f>
        <v>675</v>
      </c>
      <c r="AU737">
        <f>_xlfn.RANK.AVG(Table2[[#This Row],[Sharpe Ratio Z-Score]],Table2[Sharpe Ratio Z-Score])</f>
        <v>721</v>
      </c>
      <c r="AV737">
        <f>(Table2[[#This Row],[Rank 1Y]]+Table2[[#This Row],[Rank 6M]]+Table2[[#This Row],[Rank Sharpe]])/3</f>
        <v>710.33333333333337</v>
      </c>
    </row>
    <row r="738" spans="1:48" x14ac:dyDescent="0.3">
      <c r="A738" t="s">
        <v>2157</v>
      </c>
      <c r="B738" t="s">
        <v>2158</v>
      </c>
      <c r="C738" t="s">
        <v>3140</v>
      </c>
      <c r="D738" t="s">
        <v>255</v>
      </c>
      <c r="E738">
        <v>2795.8127334000001</v>
      </c>
      <c r="F738">
        <v>409.55</v>
      </c>
      <c r="G738">
        <v>-56.698736565133103</v>
      </c>
      <c r="H738">
        <f>(Table2[[#This Row],[1Y Return vs Nifty]]-AVERAGE(Table2[1Y Return vs Nifty]))/_xlfn.STDEV.P(Table2[1Y Return vs Nifty])</f>
        <v>-1.3803032173252694</v>
      </c>
      <c r="I738">
        <v>-3.1973295315977999</v>
      </c>
      <c r="J738">
        <f>(Table2[[#This Row],[1M Return vs Nifty]]-AVERAGE(Table2[1M Return vs Nifty]))/_xlfn.STDEV.P(Table2[1M Return vs Nifty])</f>
        <v>-0.44054727069351868</v>
      </c>
      <c r="K738">
        <v>-27.4748003601166</v>
      </c>
      <c r="L738">
        <f>(Table2[[#This Row],[6M Return vs Nifty]]-AVERAGE(Table2[6M Return vs Nifty]))/_xlfn.STDEV.P(Table2[6M Return vs Nifty])</f>
        <v>-1.3121684489530889</v>
      </c>
      <c r="M738">
        <v>3.5279950771302802</v>
      </c>
      <c r="N738">
        <f>(Table2[[#This Row],[1W Return vs Nifty]]-AVERAGE(Table2[1W Return vs Nifty]))/_xlfn.STDEV.P(Table2[1W Return vs Nifty])</f>
        <v>0.19417093422701834</v>
      </c>
      <c r="O738">
        <v>414.86</v>
      </c>
      <c r="P738">
        <v>427.33475616574299</v>
      </c>
      <c r="Q738">
        <v>473.13890530159699</v>
      </c>
      <c r="R738">
        <v>45.145564944043898</v>
      </c>
      <c r="S738" s="1">
        <f>(Table2[[#This Row],[Close Price]]-Table2[[#This Row],[20D EMA]])/Table2[[#This Row],[20D EMA]]</f>
        <v>-1.2799498626042526E-2</v>
      </c>
      <c r="T738" s="1">
        <f>(Table2[[#This Row],[Close Price]]-Table2[[#This Row],[50D EMA]])/Table2[[#This Row],[50D EMA]]</f>
        <v>-4.1617855578414756E-2</v>
      </c>
      <c r="U738" s="1">
        <f>(Table2[[#This Row],[Close Price]]-Table2[[#This Row],[200D EMA]])/Table2[[#This Row],[200D EMA]]</f>
        <v>-0.13439796345021121</v>
      </c>
      <c r="V738">
        <v>0.79055440567635504</v>
      </c>
      <c r="W738">
        <v>407.35</v>
      </c>
      <c r="X738">
        <v>423.4</v>
      </c>
      <c r="Y738">
        <v>404.8</v>
      </c>
      <c r="Z738">
        <v>427.8</v>
      </c>
      <c r="AA738">
        <v>404.8</v>
      </c>
      <c r="AB738">
        <v>427.8</v>
      </c>
      <c r="AC738" s="1">
        <f>(Table2[[#This Row],[Close Price]]/Table2[[#This Row],[Day Low]])-1</f>
        <v>5.4007610163249176E-3</v>
      </c>
      <c r="AD738" s="1">
        <f>(Table2[[#This Row],[Day High]]/Table2[[#This Row],[Close Price]])-1</f>
        <v>3.3817604688072267E-2</v>
      </c>
      <c r="AE738" s="1">
        <f>(Table2[[#This Row],[Close Price]]/Table2[[#This Row],[Current Week Low]])-1</f>
        <v>1.1734189723320076E-2</v>
      </c>
      <c r="AF738" s="1">
        <f>(Table2[[#This Row],[Current Week High]]/Table2[[#This Row],[Close Price]])-1</f>
        <v>4.4561103650347933E-2</v>
      </c>
      <c r="AG738" s="1">
        <f>(Table2[[#This Row],[Close Price]]/Table2[[#This Row],[Current Month Low]])-1</f>
        <v>1.1734189723320076E-2</v>
      </c>
      <c r="AH738" s="1">
        <f>(Table2[[#This Row],[Current Month High]]/Table2[[#This Row],[Close Price]])-1</f>
        <v>4.4561103650347933E-2</v>
      </c>
      <c r="AI738">
        <v>47.9306555976071</v>
      </c>
      <c r="AJ738">
        <v>2.9278713244533701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-0.11</v>
      </c>
      <c r="AM738" t="s">
        <v>3174</v>
      </c>
      <c r="AN738">
        <v>-0.53</v>
      </c>
      <c r="AO738" t="s">
        <v>3174</v>
      </c>
      <c r="AP738">
        <v>-0.12873749606349399</v>
      </c>
      <c r="AQ738">
        <f>(Table2[[#This Row],[Sharpe Ratio]]-AVERAGE(Table2[Sharpe Ratio]))/_xlfn.STDEV.P(Table2[Sharpe Ratio])</f>
        <v>-2.2325986980792076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726</v>
      </c>
      <c r="AT738">
        <f>_xlfn.RANK.AVG(Table2[[#This Row],[6M Return vs Nifty Z-Score]],Table2[6M Return vs Nifty Z-Score])</f>
        <v>706</v>
      </c>
      <c r="AU738">
        <f>_xlfn.RANK.AVG(Table2[[#This Row],[Sharpe Ratio Z-Score]],Table2[Sharpe Ratio Z-Score])</f>
        <v>734</v>
      </c>
      <c r="AV738">
        <f>(Table2[[#This Row],[Rank 1Y]]+Table2[[#This Row],[Rank 6M]]+Table2[[#This Row],[Rank Sharpe]])/3</f>
        <v>722</v>
      </c>
    </row>
    <row r="739" spans="1:48" x14ac:dyDescent="0.3">
      <c r="A739" t="s">
        <v>1672</v>
      </c>
      <c r="B739" t="s">
        <v>1673</v>
      </c>
      <c r="C739" t="s">
        <v>3139</v>
      </c>
      <c r="D739" t="s">
        <v>482</v>
      </c>
      <c r="E739">
        <v>5167.5296945999999</v>
      </c>
      <c r="F739">
        <v>311.5</v>
      </c>
      <c r="G739">
        <v>-53.512797907301099</v>
      </c>
      <c r="H739">
        <f>(Table2[[#This Row],[1Y Return vs Nifty]]-AVERAGE(Table2[1Y Return vs Nifty]))/_xlfn.STDEV.P(Table2[1Y Return vs Nifty])</f>
        <v>-1.3263547190407798</v>
      </c>
      <c r="I739">
        <v>-1.12534226454919</v>
      </c>
      <c r="J739">
        <f>(Table2[[#This Row],[1M Return vs Nifty]]-AVERAGE(Table2[1M Return vs Nifty]))/_xlfn.STDEV.P(Table2[1M Return vs Nifty])</f>
        <v>-0.26160596957459403</v>
      </c>
      <c r="K739">
        <v>-35.593573964340997</v>
      </c>
      <c r="L739">
        <f>(Table2[[#This Row],[6M Return vs Nifty]]-AVERAGE(Table2[6M Return vs Nifty]))/_xlfn.STDEV.P(Table2[6M Return vs Nifty])</f>
        <v>-1.5762050728215087</v>
      </c>
      <c r="M739">
        <v>2.1993127520434199</v>
      </c>
      <c r="N739">
        <f>(Table2[[#This Row],[1W Return vs Nifty]]-AVERAGE(Table2[1W Return vs Nifty]))/_xlfn.STDEV.P(Table2[1W Return vs Nifty])</f>
        <v>-5.4185738932337614E-2</v>
      </c>
      <c r="O739">
        <v>318.45999999999998</v>
      </c>
      <c r="P739">
        <v>323.93690085659898</v>
      </c>
      <c r="Q739">
        <v>360.02852375118198</v>
      </c>
      <c r="R739">
        <v>40.773035259786802</v>
      </c>
      <c r="S739" s="1">
        <f>(Table2[[#This Row],[Close Price]]-Table2[[#This Row],[20D EMA]])/Table2[[#This Row],[20D EMA]]</f>
        <v>-2.1855178044338317E-2</v>
      </c>
      <c r="T739" s="1">
        <f>(Table2[[#This Row],[Close Price]]-Table2[[#This Row],[50D EMA]])/Table2[[#This Row],[50D EMA]]</f>
        <v>-3.8392973519570016E-2</v>
      </c>
      <c r="U739" s="1">
        <f>(Table2[[#This Row],[Close Price]]-Table2[[#This Row],[200D EMA]])/Table2[[#This Row],[200D EMA]]</f>
        <v>-0.13479077503514791</v>
      </c>
      <c r="V739">
        <v>0.74007591599725497</v>
      </c>
      <c r="W739">
        <v>310.55</v>
      </c>
      <c r="X739">
        <v>322</v>
      </c>
      <c r="Y739">
        <v>308.39999999999998</v>
      </c>
      <c r="Z739">
        <v>324</v>
      </c>
      <c r="AA739">
        <v>308.39999999999998</v>
      </c>
      <c r="AB739">
        <v>324</v>
      </c>
      <c r="AC739" s="1">
        <f>(Table2[[#This Row],[Close Price]]/Table2[[#This Row],[Day Low]])-1</f>
        <v>3.059088713572633E-3</v>
      </c>
      <c r="AD739" s="1">
        <f>(Table2[[#This Row],[Day High]]/Table2[[#This Row],[Close Price]])-1</f>
        <v>3.3707865168539408E-2</v>
      </c>
      <c r="AE739" s="1">
        <f>(Table2[[#This Row],[Close Price]]/Table2[[#This Row],[Current Week Low]])-1</f>
        <v>1.0051880674448732E-2</v>
      </c>
      <c r="AF739" s="1">
        <f>(Table2[[#This Row],[Current Week High]]/Table2[[#This Row],[Close Price]])-1</f>
        <v>4.0128410914927803E-2</v>
      </c>
      <c r="AG739" s="1">
        <f>(Table2[[#This Row],[Close Price]]/Table2[[#This Row],[Current Month Low]])-1</f>
        <v>1.0051880674448732E-2</v>
      </c>
      <c r="AH739" s="1">
        <f>(Table2[[#This Row],[Current Month High]]/Table2[[#This Row],[Close Price]])-1</f>
        <v>4.0128410914927803E-2</v>
      </c>
      <c r="AI739">
        <v>74.125200642054494</v>
      </c>
      <c r="AJ739">
        <v>18.598895869027199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-0.12</v>
      </c>
      <c r="AM739" t="s">
        <v>3174</v>
      </c>
      <c r="AN739">
        <v>-5.71</v>
      </c>
      <c r="AO739" t="s">
        <v>3174</v>
      </c>
      <c r="AP739">
        <v>-0.118995289340541</v>
      </c>
      <c r="AQ739">
        <f>(Table2[[#This Row],[Sharpe Ratio]]-AVERAGE(Table2[Sharpe Ratio]))/_xlfn.STDEV.P(Table2[Sharpe Ratio])</f>
        <v>-2.1192438603848607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721</v>
      </c>
      <c r="AT739">
        <f>_xlfn.RANK.AVG(Table2[[#This Row],[6M Return vs Nifty Z-Score]],Table2[6M Return vs Nifty Z-Score])</f>
        <v>728</v>
      </c>
      <c r="AU739">
        <f>_xlfn.RANK.AVG(Table2[[#This Row],[Sharpe Ratio Z-Score]],Table2[Sharpe Ratio Z-Score])</f>
        <v>732</v>
      </c>
      <c r="AV739">
        <f>(Table2[[#This Row],[Rank 1Y]]+Table2[[#This Row],[Rank 6M]]+Table2[[#This Row],[Rank Sharpe]])/3</f>
        <v>727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E563-21A0-4113-A092-F07AB3A53A8E}">
  <dimension ref="A1:Q1477"/>
  <sheetViews>
    <sheetView topLeftCell="F977" workbookViewId="0">
      <selection sqref="A1:Q1217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9.6640625" bestFit="1" customWidth="1"/>
    <col min="4" max="4" width="12.6640625" customWidth="1"/>
    <col min="5" max="5" width="11.88671875" customWidth="1"/>
    <col min="6" max="6" width="17.77734375" customWidth="1"/>
    <col min="7" max="9" width="18.5546875" customWidth="1"/>
    <col min="10" max="11" width="12" bestFit="1" customWidth="1"/>
    <col min="12" max="12" width="22.88671875" customWidth="1"/>
    <col min="13" max="13" width="16.5546875" customWidth="1"/>
    <col min="14" max="14" width="22.6640625" customWidth="1"/>
    <col min="15" max="15" width="22.33203125" customWidth="1"/>
    <col min="16" max="16" width="13.5546875" customWidth="1"/>
  </cols>
  <sheetData>
    <row r="1" spans="1:17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3127</v>
      </c>
      <c r="D2" t="s">
        <v>18</v>
      </c>
      <c r="E2">
        <v>1982145.9942221399</v>
      </c>
      <c r="F2">
        <v>2929.65</v>
      </c>
      <c r="G2">
        <v>-6.09897812449237</v>
      </c>
      <c r="H2">
        <v>-1.62102365616556</v>
      </c>
      <c r="I2">
        <v>-13.1214575327842</v>
      </c>
      <c r="J2">
        <v>-0.89928350464106199</v>
      </c>
      <c r="K2">
        <v>2995.3897130422201</v>
      </c>
      <c r="L2">
        <v>2849.95234075301</v>
      </c>
      <c r="M2">
        <v>30.827620674455201</v>
      </c>
      <c r="N2">
        <v>1.3317358852193499</v>
      </c>
      <c r="O2">
        <v>9.8288191422183306</v>
      </c>
      <c r="P2">
        <v>31.9483853533306</v>
      </c>
      <c r="Q2">
        <v>-4.6460509358919998E-3</v>
      </c>
    </row>
    <row r="3" spans="1:17" x14ac:dyDescent="0.3">
      <c r="A3" t="s">
        <v>19</v>
      </c>
      <c r="B3" t="s">
        <v>20</v>
      </c>
      <c r="C3" t="s">
        <v>3128</v>
      </c>
      <c r="D3" t="s">
        <v>21</v>
      </c>
      <c r="E3">
        <v>1612491.15458465</v>
      </c>
      <c r="F3">
        <v>4456.75</v>
      </c>
      <c r="G3">
        <v>3.7727346147098699</v>
      </c>
      <c r="H3">
        <v>3.7155551117124599</v>
      </c>
      <c r="I3">
        <v>-0.92550804456000002</v>
      </c>
      <c r="J3">
        <v>0.89897460750117497</v>
      </c>
      <c r="K3">
        <v>4296.7665561233398</v>
      </c>
      <c r="L3">
        <v>3978.2061323711</v>
      </c>
      <c r="M3">
        <v>46.468318317499303</v>
      </c>
      <c r="N3">
        <v>0.70782011851200799</v>
      </c>
      <c r="O3">
        <v>3.04033208055196</v>
      </c>
      <c r="P3">
        <v>34.604349139232802</v>
      </c>
      <c r="Q3">
        <v>-2.986869648802E-2</v>
      </c>
    </row>
    <row r="4" spans="1:17" x14ac:dyDescent="0.3">
      <c r="A4" t="s">
        <v>22</v>
      </c>
      <c r="B4" t="s">
        <v>23</v>
      </c>
      <c r="C4" t="s">
        <v>3129</v>
      </c>
      <c r="D4" t="s">
        <v>24</v>
      </c>
      <c r="E4">
        <v>1247901.6866307501</v>
      </c>
      <c r="F4">
        <v>1636.95</v>
      </c>
      <c r="G4">
        <v>-24.127307404289201</v>
      </c>
      <c r="H4">
        <v>-2.5543512406469202</v>
      </c>
      <c r="I4">
        <v>2.8906655937617298</v>
      </c>
      <c r="J4">
        <v>1.1513011313406301</v>
      </c>
      <c r="K4">
        <v>1623.7617737345499</v>
      </c>
      <c r="L4">
        <v>1575.67106291703</v>
      </c>
      <c r="M4">
        <v>51.0287938928466</v>
      </c>
      <c r="N4">
        <v>1.4427358377898201</v>
      </c>
      <c r="O4">
        <v>9.5940621277375602</v>
      </c>
      <c r="P4">
        <v>20.050603204869599</v>
      </c>
      <c r="Q4">
        <v>-8.5844452191154996E-2</v>
      </c>
    </row>
    <row r="5" spans="1:17" x14ac:dyDescent="0.3">
      <c r="A5" t="s">
        <v>25</v>
      </c>
      <c r="B5" t="s">
        <v>26</v>
      </c>
      <c r="C5" t="s">
        <v>3130</v>
      </c>
      <c r="D5" t="s">
        <v>27</v>
      </c>
      <c r="E5">
        <v>920287.583286635</v>
      </c>
      <c r="F5">
        <v>1539.25</v>
      </c>
      <c r="G5">
        <v>48.129923925462002</v>
      </c>
      <c r="H5">
        <v>0.52515106502123399</v>
      </c>
      <c r="I5">
        <v>18.366271959224299</v>
      </c>
      <c r="J5">
        <v>-0.24442822919754301</v>
      </c>
      <c r="K5">
        <v>1478.6344708768299</v>
      </c>
      <c r="L5">
        <v>1285.98668204615</v>
      </c>
      <c r="M5">
        <v>52.6260820915819</v>
      </c>
      <c r="N5">
        <v>1.1093438737272501</v>
      </c>
      <c r="O5">
        <v>4.4924476205944401</v>
      </c>
      <c r="P5">
        <v>77.783552783552807</v>
      </c>
      <c r="Q5">
        <v>0.14106775166393801</v>
      </c>
    </row>
    <row r="6" spans="1:17" x14ac:dyDescent="0.3">
      <c r="A6" t="s">
        <v>28</v>
      </c>
      <c r="B6" t="s">
        <v>29</v>
      </c>
      <c r="C6" t="s">
        <v>3129</v>
      </c>
      <c r="D6" t="s">
        <v>24</v>
      </c>
      <c r="E6">
        <v>850993.33943033498</v>
      </c>
      <c r="F6">
        <v>1208.1500000000001</v>
      </c>
      <c r="G6">
        <v>-0.54769339524129601</v>
      </c>
      <c r="H6">
        <v>1.3410294901231801</v>
      </c>
      <c r="I6">
        <v>-0.45939718533588803</v>
      </c>
      <c r="J6">
        <v>2.6332620901911499</v>
      </c>
      <c r="K6">
        <v>1197.54555697819</v>
      </c>
      <c r="L6">
        <v>1111.52620956194</v>
      </c>
      <c r="M6">
        <v>43.007693989062297</v>
      </c>
      <c r="N6">
        <v>0.84370324141533504</v>
      </c>
      <c r="O6">
        <v>4.1095890410958802</v>
      </c>
      <c r="P6">
        <v>34.388209121245801</v>
      </c>
      <c r="Q6">
        <v>6.9157556552530003E-2</v>
      </c>
    </row>
    <row r="7" spans="1:17" x14ac:dyDescent="0.3">
      <c r="A7" t="s">
        <v>30</v>
      </c>
      <c r="B7" t="s">
        <v>31</v>
      </c>
      <c r="C7" t="s">
        <v>3128</v>
      </c>
      <c r="D7" t="s">
        <v>21</v>
      </c>
      <c r="E7">
        <v>787725.00142126495</v>
      </c>
      <c r="F7">
        <v>1901.85</v>
      </c>
      <c r="G7">
        <v>1.99992927726433</v>
      </c>
      <c r="H7">
        <v>5.9007121458297203</v>
      </c>
      <c r="I7">
        <v>6.9944262756243498</v>
      </c>
      <c r="J7">
        <v>1.1675583523766599</v>
      </c>
      <c r="K7">
        <v>1796.7842149733799</v>
      </c>
      <c r="L7">
        <v>1619.24731759064</v>
      </c>
      <c r="M7">
        <v>48.577038008411698</v>
      </c>
      <c r="N7">
        <v>0.77576771471689998</v>
      </c>
      <c r="O7">
        <v>3.8856902489681202</v>
      </c>
      <c r="P7">
        <v>40.705804017312097</v>
      </c>
      <c r="Q7">
        <v>-3.3837627147801003E-2</v>
      </c>
    </row>
    <row r="8" spans="1:17" x14ac:dyDescent="0.3">
      <c r="A8" t="s">
        <v>32</v>
      </c>
      <c r="B8" t="s">
        <v>33</v>
      </c>
      <c r="C8" t="s">
        <v>3129</v>
      </c>
      <c r="D8" t="s">
        <v>34</v>
      </c>
      <c r="E8">
        <v>698350.9229605</v>
      </c>
      <c r="F8">
        <v>782.5</v>
      </c>
      <c r="G8">
        <v>10.4351465394959</v>
      </c>
      <c r="H8">
        <v>-4.0568564967294698</v>
      </c>
      <c r="I8">
        <v>-10.760131581548601</v>
      </c>
      <c r="J8">
        <v>1.7103231867873401</v>
      </c>
      <c r="K8">
        <v>825.10298002396496</v>
      </c>
      <c r="L8">
        <v>763.47677399390102</v>
      </c>
      <c r="M8">
        <v>23.974633833642901</v>
      </c>
      <c r="N8">
        <v>0.82715905053230798</v>
      </c>
      <c r="O8">
        <v>16.549520766773099</v>
      </c>
      <c r="P8">
        <v>44.053755522827601</v>
      </c>
      <c r="Q8">
        <v>7.4833751010939004E-2</v>
      </c>
    </row>
    <row r="9" spans="1:17" x14ac:dyDescent="0.3">
      <c r="A9" t="s">
        <v>35</v>
      </c>
      <c r="B9" t="s">
        <v>36</v>
      </c>
      <c r="C9" t="s">
        <v>3131</v>
      </c>
      <c r="D9" t="s">
        <v>37</v>
      </c>
      <c r="E9">
        <v>667037.21132549003</v>
      </c>
      <c r="F9">
        <v>2838.95</v>
      </c>
      <c r="G9">
        <v>-14.224743743378699</v>
      </c>
      <c r="H9">
        <v>0.56905767413907704</v>
      </c>
      <c r="I9">
        <v>7.6686292380259502</v>
      </c>
      <c r="J9">
        <v>2.5996533259357499</v>
      </c>
      <c r="K9">
        <v>2699.8140676654398</v>
      </c>
      <c r="L9">
        <v>2542.0415010900701</v>
      </c>
      <c r="M9">
        <v>72.062001327125998</v>
      </c>
      <c r="N9">
        <v>0.93353848128569195</v>
      </c>
      <c r="O9">
        <v>0.96866799344828003</v>
      </c>
      <c r="P9">
        <v>30.7037130821113</v>
      </c>
      <c r="Q9">
        <v>-6.9065015528783996E-2</v>
      </c>
    </row>
    <row r="10" spans="1:17" x14ac:dyDescent="0.3">
      <c r="A10" t="s">
        <v>38</v>
      </c>
      <c r="B10" t="s">
        <v>39</v>
      </c>
      <c r="C10" t="s">
        <v>3129</v>
      </c>
      <c r="D10" t="s">
        <v>40</v>
      </c>
      <c r="E10">
        <v>657104.01115688996</v>
      </c>
      <c r="F10">
        <v>1038.9000000000001</v>
      </c>
      <c r="G10">
        <v>26.504849408427901</v>
      </c>
      <c r="H10">
        <v>-8.2839953442534995</v>
      </c>
      <c r="I10">
        <v>-7.7506950490414797</v>
      </c>
      <c r="J10">
        <v>1.2129875147742299</v>
      </c>
      <c r="K10">
        <v>1068.25997289623</v>
      </c>
      <c r="L10">
        <v>960.63717554004904</v>
      </c>
      <c r="M10">
        <v>33.473675081382503</v>
      </c>
      <c r="N10">
        <v>0.37673287292315999</v>
      </c>
      <c r="O10">
        <v>17.624410434112999</v>
      </c>
      <c r="P10">
        <v>73.918138444797805</v>
      </c>
      <c r="Q10">
        <v>-1.9087501297182001E-2</v>
      </c>
    </row>
    <row r="11" spans="1:17" x14ac:dyDescent="0.3">
      <c r="A11" t="s">
        <v>41</v>
      </c>
      <c r="B11" t="s">
        <v>42</v>
      </c>
      <c r="C11" t="s">
        <v>3131</v>
      </c>
      <c r="D11" t="s">
        <v>43</v>
      </c>
      <c r="E11">
        <v>627400.18099507003</v>
      </c>
      <c r="F11">
        <v>501.7</v>
      </c>
      <c r="G11">
        <v>-14.6009793933267</v>
      </c>
      <c r="H11">
        <v>0.88232795336674896</v>
      </c>
      <c r="I11">
        <v>12.429373500992201</v>
      </c>
      <c r="J11">
        <v>3.36346416506799</v>
      </c>
      <c r="K11">
        <v>484.09682215223</v>
      </c>
      <c r="L11">
        <v>451.10446802588501</v>
      </c>
      <c r="M11">
        <v>46.831059087966203</v>
      </c>
      <c r="N11">
        <v>0.74218202659199195</v>
      </c>
      <c r="O11">
        <v>2.84034283436318</v>
      </c>
      <c r="P11">
        <v>25.629147364467201</v>
      </c>
      <c r="Q11">
        <v>0.131417777086652</v>
      </c>
    </row>
    <row r="12" spans="1:17" x14ac:dyDescent="0.3">
      <c r="A12" t="s">
        <v>44</v>
      </c>
      <c r="B12" t="s">
        <v>45</v>
      </c>
      <c r="C12" t="s">
        <v>3132</v>
      </c>
      <c r="D12" t="s">
        <v>46</v>
      </c>
      <c r="E12">
        <v>491526.30187750002</v>
      </c>
      <c r="F12">
        <v>3574.75</v>
      </c>
      <c r="G12">
        <v>4.1964038654795504</v>
      </c>
      <c r="H12">
        <v>-1.7808125287908301</v>
      </c>
      <c r="I12">
        <v>-12.4334400692762</v>
      </c>
      <c r="J12">
        <v>-0.96158974238747297</v>
      </c>
      <c r="K12">
        <v>3623.3565735582401</v>
      </c>
      <c r="L12">
        <v>3441.51964766116</v>
      </c>
      <c r="M12">
        <v>32.950588851516898</v>
      </c>
      <c r="N12">
        <v>0.79782954555711405</v>
      </c>
      <c r="O12">
        <v>9.6552206448003304</v>
      </c>
      <c r="P12">
        <v>31.812315634218201</v>
      </c>
      <c r="Q12">
        <v>0.122190386343699</v>
      </c>
    </row>
    <row r="13" spans="1:17" x14ac:dyDescent="0.3">
      <c r="A13" t="s">
        <v>47</v>
      </c>
      <c r="B13" t="s">
        <v>48</v>
      </c>
      <c r="C13" t="s">
        <v>3128</v>
      </c>
      <c r="D13" t="s">
        <v>21</v>
      </c>
      <c r="E13">
        <v>475224.05985689</v>
      </c>
      <c r="F13">
        <v>1756.1</v>
      </c>
      <c r="G13">
        <v>15.371293663591</v>
      </c>
      <c r="H13">
        <v>10.472256531644501</v>
      </c>
      <c r="I13">
        <v>-3.7757959791126599</v>
      </c>
      <c r="J13">
        <v>3.5462921615228402</v>
      </c>
      <c r="K13">
        <v>1631.2456007299199</v>
      </c>
      <c r="L13">
        <v>1491.9338819243701</v>
      </c>
      <c r="M13">
        <v>57.6186746672917</v>
      </c>
      <c r="N13">
        <v>0.99533468578473105</v>
      </c>
      <c r="O13">
        <v>3.4764535049256899</v>
      </c>
      <c r="P13">
        <v>45.306358859790599</v>
      </c>
      <c r="Q13">
        <v>2.3447520838302E-2</v>
      </c>
    </row>
    <row r="14" spans="1:17" x14ac:dyDescent="0.3">
      <c r="A14" t="s">
        <v>49</v>
      </c>
      <c r="B14" t="s">
        <v>50</v>
      </c>
      <c r="C14" t="s">
        <v>3129</v>
      </c>
      <c r="D14" t="s">
        <v>51</v>
      </c>
      <c r="E14">
        <v>452558.07741967501</v>
      </c>
      <c r="F14">
        <v>7317.15</v>
      </c>
      <c r="G14">
        <v>-27.681545430036898</v>
      </c>
      <c r="H14">
        <v>5.7568730078410804</v>
      </c>
      <c r="I14">
        <v>5.3566682121607396</v>
      </c>
      <c r="J14">
        <v>2.8592624490357301</v>
      </c>
      <c r="K14">
        <v>6925.5393776474903</v>
      </c>
      <c r="L14">
        <v>6965.1220391200004</v>
      </c>
      <c r="M14">
        <v>71.368044842021007</v>
      </c>
      <c r="N14">
        <v>1.3704412586780399</v>
      </c>
      <c r="O14">
        <v>11.9561577936765</v>
      </c>
      <c r="P14">
        <v>18.251236303694299</v>
      </c>
      <c r="Q14">
        <v>-6.2004886189124003E-2</v>
      </c>
    </row>
    <row r="15" spans="1:17" x14ac:dyDescent="0.3">
      <c r="A15" t="s">
        <v>52</v>
      </c>
      <c r="B15" t="s">
        <v>53</v>
      </c>
      <c r="C15" t="s">
        <v>3133</v>
      </c>
      <c r="D15" t="s">
        <v>54</v>
      </c>
      <c r="E15">
        <v>437770.66195134999</v>
      </c>
      <c r="F15">
        <v>1824.55</v>
      </c>
      <c r="G15">
        <v>32.9937612192386</v>
      </c>
      <c r="H15">
        <v>2.3012791500888201</v>
      </c>
      <c r="I15">
        <v>3.1684626268963401</v>
      </c>
      <c r="J15">
        <v>3.33792077187044</v>
      </c>
      <c r="K15">
        <v>1705.07492457476</v>
      </c>
      <c r="L15">
        <v>1510.1343513592701</v>
      </c>
      <c r="M15">
        <v>68.967114389509405</v>
      </c>
      <c r="N15">
        <v>0.98332707747433201</v>
      </c>
      <c r="O15">
        <v>1.3948644871338101</v>
      </c>
      <c r="P15">
        <v>70.782047081948804</v>
      </c>
      <c r="Q15">
        <v>0.130276319298017</v>
      </c>
    </row>
    <row r="16" spans="1:17" x14ac:dyDescent="0.3">
      <c r="A16" t="s">
        <v>55</v>
      </c>
      <c r="B16" t="s">
        <v>56</v>
      </c>
      <c r="C16" t="s">
        <v>3127</v>
      </c>
      <c r="D16" t="s">
        <v>57</v>
      </c>
      <c r="E16">
        <v>388479.02188128</v>
      </c>
      <c r="F16">
        <v>308.8</v>
      </c>
      <c r="G16">
        <v>41.971838214136397</v>
      </c>
      <c r="H16">
        <v>-6.7544206119704597</v>
      </c>
      <c r="I16">
        <v>-0.39420463447742699</v>
      </c>
      <c r="J16">
        <v>-4.5143518816196897</v>
      </c>
      <c r="K16">
        <v>314.628366407442</v>
      </c>
      <c r="L16">
        <v>270.87179846759199</v>
      </c>
      <c r="M16">
        <v>26.584285981173402</v>
      </c>
      <c r="N16">
        <v>0.716670431831683</v>
      </c>
      <c r="O16">
        <v>11.7227979274611</v>
      </c>
      <c r="P16">
        <v>71.650917176209006</v>
      </c>
      <c r="Q16">
        <v>0.11584073613442999</v>
      </c>
    </row>
    <row r="17" spans="1:17" x14ac:dyDescent="0.3">
      <c r="A17" t="s">
        <v>58</v>
      </c>
      <c r="B17" t="s">
        <v>59</v>
      </c>
      <c r="C17" t="s">
        <v>3134</v>
      </c>
      <c r="D17" t="s">
        <v>60</v>
      </c>
      <c r="E17">
        <v>386253.57513220003</v>
      </c>
      <c r="F17">
        <v>1049.3499999999999</v>
      </c>
      <c r="G17">
        <v>48.473449974712601</v>
      </c>
      <c r="H17">
        <v>-2.0828025547273299</v>
      </c>
      <c r="I17">
        <v>-7.4665174743172402</v>
      </c>
      <c r="J17">
        <v>-2.3327661303052198</v>
      </c>
      <c r="K17">
        <v>1054.7205427501699</v>
      </c>
      <c r="L17">
        <v>931.96036364535098</v>
      </c>
      <c r="M17">
        <v>34.360511614682999</v>
      </c>
      <c r="N17">
        <v>0.95673365266452004</v>
      </c>
      <c r="O17">
        <v>12.3552675465764</v>
      </c>
      <c r="P17">
        <v>73.274438573315706</v>
      </c>
      <c r="Q17">
        <v>0.17071606920301199</v>
      </c>
    </row>
    <row r="18" spans="1:17" x14ac:dyDescent="0.3">
      <c r="A18" t="s">
        <v>61</v>
      </c>
      <c r="B18" t="s">
        <v>62</v>
      </c>
      <c r="C18" t="s">
        <v>3134</v>
      </c>
      <c r="D18" t="s">
        <v>60</v>
      </c>
      <c r="E18">
        <v>383135.69271501002</v>
      </c>
      <c r="F18">
        <v>12186.15</v>
      </c>
      <c r="G18">
        <v>-7.0049366954233001</v>
      </c>
      <c r="H18">
        <v>-4.1921209899898297</v>
      </c>
      <c r="I18">
        <v>-5.2292651861588402</v>
      </c>
      <c r="J18">
        <v>0.21738494536741701</v>
      </c>
      <c r="K18">
        <v>12393.628165473299</v>
      </c>
      <c r="L18">
        <v>11784.265571947</v>
      </c>
      <c r="M18">
        <v>35.570795546471899</v>
      </c>
      <c r="N18">
        <v>1.02480267412199</v>
      </c>
      <c r="O18">
        <v>12.258588643665099</v>
      </c>
      <c r="P18">
        <v>25.144670428696799</v>
      </c>
      <c r="Q18">
        <v>6.2195375566946001E-2</v>
      </c>
    </row>
    <row r="19" spans="1:17" x14ac:dyDescent="0.3">
      <c r="A19" t="s">
        <v>63</v>
      </c>
      <c r="B19" t="s">
        <v>64</v>
      </c>
      <c r="C19" t="s">
        <v>3135</v>
      </c>
      <c r="D19" t="s">
        <v>65</v>
      </c>
      <c r="E19">
        <v>382824.37897031999</v>
      </c>
      <c r="F19">
        <v>394.8</v>
      </c>
      <c r="G19">
        <v>43.520556514405001</v>
      </c>
      <c r="H19">
        <v>-6.4141041221304897</v>
      </c>
      <c r="I19">
        <v>1.59348748838235</v>
      </c>
      <c r="J19">
        <v>-0.80464860978852604</v>
      </c>
      <c r="K19">
        <v>395.55168222122001</v>
      </c>
      <c r="L19">
        <v>345.36473474901999</v>
      </c>
      <c r="M19">
        <v>31.543600761911801</v>
      </c>
      <c r="N19">
        <v>0.77018864179505298</v>
      </c>
      <c r="O19">
        <v>7.9787234042553097</v>
      </c>
      <c r="P19">
        <v>73.347969264544403</v>
      </c>
      <c r="Q19">
        <v>0.19115220693631599</v>
      </c>
    </row>
    <row r="20" spans="1:17" x14ac:dyDescent="0.3">
      <c r="A20" t="s">
        <v>66</v>
      </c>
      <c r="B20" t="s">
        <v>67</v>
      </c>
      <c r="C20" t="s">
        <v>3129</v>
      </c>
      <c r="D20" t="s">
        <v>24</v>
      </c>
      <c r="E20">
        <v>358325.983828125</v>
      </c>
      <c r="F20">
        <v>1158.75</v>
      </c>
      <c r="G20">
        <v>-6.6537402010792199</v>
      </c>
      <c r="H20">
        <v>-0.297564472719201</v>
      </c>
      <c r="I20">
        <v>-7.5815373731036502</v>
      </c>
      <c r="J20">
        <v>1.7839319546002199</v>
      </c>
      <c r="K20">
        <v>1185.0836536495599</v>
      </c>
      <c r="L20">
        <v>1128.80134553364</v>
      </c>
      <c r="M20">
        <v>37.411459829757398</v>
      </c>
      <c r="N20">
        <v>0.69815636306422302</v>
      </c>
      <c r="O20">
        <v>15.6116504854369</v>
      </c>
      <c r="P20">
        <v>21.794198023964601</v>
      </c>
      <c r="Q20">
        <v>2.3604132386705001E-2</v>
      </c>
    </row>
    <row r="21" spans="1:17" x14ac:dyDescent="0.3">
      <c r="A21" t="s">
        <v>68</v>
      </c>
      <c r="B21" t="s">
        <v>69</v>
      </c>
      <c r="C21" t="s">
        <v>3129</v>
      </c>
      <c r="D21" t="s">
        <v>24</v>
      </c>
      <c r="E21">
        <v>350734.19191697898</v>
      </c>
      <c r="F21">
        <v>1764.15</v>
      </c>
      <c r="G21">
        <v>-27.072637833122499</v>
      </c>
      <c r="H21">
        <v>-3.9526199573466099</v>
      </c>
      <c r="I21">
        <v>-10.331501856695001</v>
      </c>
      <c r="J21">
        <v>1.41951333562897</v>
      </c>
      <c r="K21">
        <v>1781.81869965443</v>
      </c>
      <c r="L21">
        <v>1772.0940883789999</v>
      </c>
      <c r="M21">
        <v>30.4096511314245</v>
      </c>
      <c r="N21">
        <v>0.773715127511867</v>
      </c>
      <c r="O21">
        <v>9.2027321939744198</v>
      </c>
      <c r="P21">
        <v>14.2695210026881</v>
      </c>
      <c r="Q21">
        <v>-8.6167713848717006E-2</v>
      </c>
    </row>
    <row r="22" spans="1:17" x14ac:dyDescent="0.3">
      <c r="A22" t="s">
        <v>70</v>
      </c>
      <c r="B22" t="s">
        <v>71</v>
      </c>
      <c r="C22" t="s">
        <v>3136</v>
      </c>
      <c r="D22" t="s">
        <v>72</v>
      </c>
      <c r="E22">
        <v>345113.02894846001</v>
      </c>
      <c r="F22">
        <v>5303.45</v>
      </c>
      <c r="G22">
        <v>12.956861629245401</v>
      </c>
      <c r="H22">
        <v>5.99352298017872</v>
      </c>
      <c r="I22">
        <v>25.8012689992877</v>
      </c>
      <c r="J22">
        <v>6.8787155239569202</v>
      </c>
      <c r="K22">
        <v>4960.7969963730102</v>
      </c>
      <c r="L22">
        <v>4517.2464100597799</v>
      </c>
      <c r="M22">
        <v>75.325462926735497</v>
      </c>
      <c r="N22">
        <v>1.07751198891724</v>
      </c>
      <c r="O22">
        <v>1.0879710377207299</v>
      </c>
      <c r="P22">
        <v>46.666205752212299</v>
      </c>
      <c r="Q22">
        <v>1.2598902080036001E-2</v>
      </c>
    </row>
    <row r="23" spans="1:17" x14ac:dyDescent="0.3">
      <c r="A23" t="s">
        <v>73</v>
      </c>
      <c r="B23" t="s">
        <v>74</v>
      </c>
      <c r="C23" t="s">
        <v>3137</v>
      </c>
      <c r="D23" t="s">
        <v>75</v>
      </c>
      <c r="E23">
        <v>339201.63354794501</v>
      </c>
      <c r="F23">
        <v>2975.45</v>
      </c>
      <c r="G23">
        <v>-7.5403802848240602</v>
      </c>
      <c r="H23">
        <v>-6.2521999083839201</v>
      </c>
      <c r="I23">
        <v>-18.574858234588799</v>
      </c>
      <c r="J23">
        <v>1.0240170281732599</v>
      </c>
      <c r="K23">
        <v>3086.7290656468599</v>
      </c>
      <c r="L23">
        <v>3002.50094960975</v>
      </c>
      <c r="M23">
        <v>27.5643041298088</v>
      </c>
      <c r="N23">
        <v>0.77979030830001095</v>
      </c>
      <c r="O23">
        <v>25.826345594783898</v>
      </c>
      <c r="P23">
        <v>38.9098972922502</v>
      </c>
      <c r="Q23">
        <v>6.7389483184736004E-2</v>
      </c>
    </row>
    <row r="24" spans="1:17" x14ac:dyDescent="0.3">
      <c r="A24" t="s">
        <v>76</v>
      </c>
      <c r="B24" t="s">
        <v>77</v>
      </c>
      <c r="C24" t="s">
        <v>3138</v>
      </c>
      <c r="D24" t="s">
        <v>78</v>
      </c>
      <c r="E24">
        <v>329494.27739942999</v>
      </c>
      <c r="F24">
        <v>11432.85</v>
      </c>
      <c r="G24">
        <v>7.1896530345759402</v>
      </c>
      <c r="H24">
        <v>-2.9076954167260198</v>
      </c>
      <c r="I24">
        <v>8.0035752442979806</v>
      </c>
      <c r="J24">
        <v>4.0800490709483599</v>
      </c>
      <c r="K24">
        <v>11283.6389029494</v>
      </c>
      <c r="L24">
        <v>10289.3373703097</v>
      </c>
      <c r="M24">
        <v>52.869763684791799</v>
      </c>
      <c r="N24">
        <v>0.65573224500191996</v>
      </c>
      <c r="O24">
        <v>5.6429499206234599</v>
      </c>
      <c r="P24">
        <v>42.110366001454302</v>
      </c>
      <c r="Q24">
        <v>1.9678031742023001E-2</v>
      </c>
    </row>
    <row r="25" spans="1:17" x14ac:dyDescent="0.3">
      <c r="A25" t="s">
        <v>79</v>
      </c>
      <c r="B25" t="s">
        <v>80</v>
      </c>
      <c r="C25" t="s">
        <v>3139</v>
      </c>
      <c r="D25" t="s">
        <v>81</v>
      </c>
      <c r="E25">
        <v>327813.599498</v>
      </c>
      <c r="F25">
        <v>3695.5</v>
      </c>
      <c r="G25">
        <v>-9.5088854403218495</v>
      </c>
      <c r="H25">
        <v>5.7423907676568202</v>
      </c>
      <c r="I25">
        <v>-13.6058764139748</v>
      </c>
      <c r="J25">
        <v>6.38966522038886</v>
      </c>
      <c r="K25">
        <v>3475.3846692147499</v>
      </c>
      <c r="L25">
        <v>3416.3528169414299</v>
      </c>
      <c r="M25">
        <v>70.515483523479801</v>
      </c>
      <c r="N25">
        <v>0.83719188667107003</v>
      </c>
      <c r="O25">
        <v>5.1806250845622897</v>
      </c>
      <c r="P25">
        <v>20.939898221327599</v>
      </c>
      <c r="Q25">
        <v>7.4025213729096997E-2</v>
      </c>
    </row>
    <row r="26" spans="1:17" x14ac:dyDescent="0.3">
      <c r="A26" t="s">
        <v>82</v>
      </c>
      <c r="B26" t="s">
        <v>83</v>
      </c>
      <c r="C26" t="s">
        <v>3134</v>
      </c>
      <c r="D26" t="s">
        <v>60</v>
      </c>
      <c r="E26">
        <v>323293.99597007898</v>
      </c>
      <c r="F26">
        <v>2698.1</v>
      </c>
      <c r="G26">
        <v>44.365439416340301</v>
      </c>
      <c r="H26">
        <v>-4.07609169091032</v>
      </c>
      <c r="I26">
        <v>26.3326787484805</v>
      </c>
      <c r="J26">
        <v>-0.34961913438845399</v>
      </c>
      <c r="K26">
        <v>2740.3265305861601</v>
      </c>
      <c r="L26">
        <v>2304.0626008651402</v>
      </c>
      <c r="M26">
        <v>34.640703040893001</v>
      </c>
      <c r="N26">
        <v>0.78064726478739199</v>
      </c>
      <c r="O26">
        <v>11.6897075719951</v>
      </c>
      <c r="P26">
        <v>86.075862068965506</v>
      </c>
      <c r="Q26">
        <v>0.19562752959819901</v>
      </c>
    </row>
    <row r="27" spans="1:17" x14ac:dyDescent="0.3">
      <c r="A27" t="s">
        <v>84</v>
      </c>
      <c r="B27" t="s">
        <v>85</v>
      </c>
      <c r="C27" t="s">
        <v>3140</v>
      </c>
      <c r="D27" t="s">
        <v>86</v>
      </c>
      <c r="E27">
        <v>314554.97737500002</v>
      </c>
      <c r="F27">
        <v>4703.45</v>
      </c>
      <c r="G27">
        <v>109.06916866329399</v>
      </c>
      <c r="H27">
        <v>-1.92829102277318</v>
      </c>
      <c r="I27">
        <v>35.117304086533203</v>
      </c>
      <c r="J27">
        <v>5.2522124826204797</v>
      </c>
      <c r="K27">
        <v>4807.1542733717697</v>
      </c>
      <c r="L27">
        <v>3977.0507913864899</v>
      </c>
      <c r="M27">
        <v>44.267269666900297</v>
      </c>
      <c r="N27">
        <v>0.60202178498381498</v>
      </c>
      <c r="O27">
        <v>20.6507988816719</v>
      </c>
      <c r="P27">
        <v>166.06233736848</v>
      </c>
      <c r="Q27">
        <v>0.24982600555582901</v>
      </c>
    </row>
    <row r="28" spans="1:17" x14ac:dyDescent="0.3">
      <c r="A28" t="s">
        <v>87</v>
      </c>
      <c r="B28" t="s">
        <v>88</v>
      </c>
      <c r="C28" t="s">
        <v>3139</v>
      </c>
      <c r="D28" t="s">
        <v>89</v>
      </c>
      <c r="E28">
        <v>313839.33925462997</v>
      </c>
      <c r="F28">
        <v>3273.7</v>
      </c>
      <c r="G28">
        <v>-25.224603487358099</v>
      </c>
      <c r="H28">
        <v>0.48747442499283</v>
      </c>
      <c r="I28">
        <v>5.2073778463636602</v>
      </c>
      <c r="J28">
        <v>4.9791175895559396</v>
      </c>
      <c r="K28">
        <v>3062.1675372382902</v>
      </c>
      <c r="L28">
        <v>3013.4970903287999</v>
      </c>
      <c r="M28">
        <v>80.755112724334595</v>
      </c>
      <c r="N28">
        <v>0.82433182036861197</v>
      </c>
      <c r="O28">
        <v>4.5590616122430196</v>
      </c>
      <c r="P28">
        <v>22.605894910302901</v>
      </c>
      <c r="Q28">
        <v>-6.5391074349360007E-2</v>
      </c>
    </row>
    <row r="29" spans="1:17" x14ac:dyDescent="0.3">
      <c r="A29" t="s">
        <v>90</v>
      </c>
      <c r="B29" t="s">
        <v>91</v>
      </c>
      <c r="C29" t="s">
        <v>3141</v>
      </c>
      <c r="D29" t="s">
        <v>92</v>
      </c>
      <c r="E29">
        <v>311578.44142679998</v>
      </c>
      <c r="F29">
        <v>1442.4</v>
      </c>
      <c r="G29">
        <v>51.999746973195897</v>
      </c>
      <c r="H29">
        <v>-7.3580980816196702</v>
      </c>
      <c r="I29">
        <v>-1.70472577890074</v>
      </c>
      <c r="J29">
        <v>0.48077808142352602</v>
      </c>
      <c r="K29">
        <v>1478.00190682936</v>
      </c>
      <c r="L29">
        <v>1303.22343409057</v>
      </c>
      <c r="M29">
        <v>27.395901918908901</v>
      </c>
      <c r="N29">
        <v>0.441383172648384</v>
      </c>
      <c r="O29">
        <v>12.409872434830801</v>
      </c>
      <c r="P29">
        <v>91.172962226640095</v>
      </c>
      <c r="Q29">
        <v>6.7806329005770993E-2</v>
      </c>
    </row>
    <row r="30" spans="1:17" x14ac:dyDescent="0.3">
      <c r="A30" t="s">
        <v>93</v>
      </c>
      <c r="B30" t="s">
        <v>94</v>
      </c>
      <c r="C30" t="s">
        <v>3135</v>
      </c>
      <c r="D30" t="s">
        <v>95</v>
      </c>
      <c r="E30">
        <v>306733.91395061999</v>
      </c>
      <c r="F30">
        <v>329.8</v>
      </c>
      <c r="G30">
        <v>46.057996014358899</v>
      </c>
      <c r="H30">
        <v>-7.1911012419936098</v>
      </c>
      <c r="I30">
        <v>1.70991649138392</v>
      </c>
      <c r="J30">
        <v>0.47509475051960798</v>
      </c>
      <c r="K30">
        <v>334.40548015030203</v>
      </c>
      <c r="L30">
        <v>293.49086375596102</v>
      </c>
      <c r="M30">
        <v>32.556422581825402</v>
      </c>
      <c r="N30">
        <v>0.85816360484752496</v>
      </c>
      <c r="O30">
        <v>9.9151000606427999</v>
      </c>
      <c r="P30">
        <v>74.393548813536896</v>
      </c>
      <c r="Q30">
        <v>0.11985802767916399</v>
      </c>
    </row>
    <row r="31" spans="1:17" x14ac:dyDescent="0.3">
      <c r="A31" t="s">
        <v>96</v>
      </c>
      <c r="B31" t="s">
        <v>97</v>
      </c>
      <c r="C31" t="s">
        <v>3134</v>
      </c>
      <c r="D31" t="s">
        <v>98</v>
      </c>
      <c r="E31">
        <v>302438.78204008</v>
      </c>
      <c r="F31">
        <v>10830.1</v>
      </c>
      <c r="G31">
        <v>104.499407567278</v>
      </c>
      <c r="H31">
        <v>10.4565938220207</v>
      </c>
      <c r="I31">
        <v>15.264984739889901</v>
      </c>
      <c r="J31">
        <v>1.7746164580714601</v>
      </c>
      <c r="K31">
        <v>9991.4079672525895</v>
      </c>
      <c r="L31">
        <v>8550.2335454873391</v>
      </c>
      <c r="M31">
        <v>65.539829720741594</v>
      </c>
      <c r="N31">
        <v>1.3303068592795799</v>
      </c>
      <c r="O31">
        <v>2.9916621268501502</v>
      </c>
      <c r="P31">
        <v>132.65520945220101</v>
      </c>
      <c r="Q31">
        <v>0.16659701046377901</v>
      </c>
    </row>
    <row r="32" spans="1:17" x14ac:dyDescent="0.3">
      <c r="A32" t="s">
        <v>99</v>
      </c>
      <c r="B32" t="s">
        <v>100</v>
      </c>
      <c r="C32" t="s">
        <v>3127</v>
      </c>
      <c r="D32" t="s">
        <v>101</v>
      </c>
      <c r="E32">
        <v>301080.09241558501</v>
      </c>
      <c r="F32">
        <v>488.55</v>
      </c>
      <c r="G32">
        <v>64.263814861249799</v>
      </c>
      <c r="H32">
        <v>-6.1699995186912497</v>
      </c>
      <c r="I32">
        <v>-4.74314915819898</v>
      </c>
      <c r="J32">
        <v>-4.8206284269185096</v>
      </c>
      <c r="K32">
        <v>507.96093766593401</v>
      </c>
      <c r="L32">
        <v>444.209684324828</v>
      </c>
      <c r="M32">
        <v>20.262589318598099</v>
      </c>
      <c r="N32">
        <v>1.05623208860036</v>
      </c>
      <c r="O32">
        <v>11.2578037048408</v>
      </c>
      <c r="P32">
        <v>93.446842209463398</v>
      </c>
      <c r="Q32">
        <v>0.14483503843926801</v>
      </c>
    </row>
    <row r="33" spans="1:17" x14ac:dyDescent="0.3">
      <c r="A33" t="s">
        <v>102</v>
      </c>
      <c r="B33" t="s">
        <v>103</v>
      </c>
      <c r="C33" t="s">
        <v>3129</v>
      </c>
      <c r="D33" t="s">
        <v>40</v>
      </c>
      <c r="E33">
        <v>295967.25905980403</v>
      </c>
      <c r="F33">
        <v>1857.15</v>
      </c>
      <c r="G33">
        <v>-4.3994585575727996</v>
      </c>
      <c r="H33">
        <v>14.7816537761802</v>
      </c>
      <c r="I33">
        <v>8.8800604655686808</v>
      </c>
      <c r="J33">
        <v>6.8910110432212104</v>
      </c>
      <c r="K33">
        <v>1660.6225029449699</v>
      </c>
      <c r="L33">
        <v>1609.5484812232701</v>
      </c>
      <c r="M33">
        <v>84.102421383829494</v>
      </c>
      <c r="N33">
        <v>1.59883310373568</v>
      </c>
      <c r="O33">
        <v>2.1996069245887302</v>
      </c>
      <c r="P33">
        <v>30.872766992001701</v>
      </c>
      <c r="Q33">
        <v>-3.1260206797070998E-2</v>
      </c>
    </row>
    <row r="34" spans="1:17" x14ac:dyDescent="0.3">
      <c r="A34" t="s">
        <v>104</v>
      </c>
      <c r="B34" t="s">
        <v>105</v>
      </c>
      <c r="C34" t="s">
        <v>3135</v>
      </c>
      <c r="D34" t="s">
        <v>106</v>
      </c>
      <c r="E34">
        <v>295152.77162573999</v>
      </c>
      <c r="F34">
        <v>1863.3</v>
      </c>
      <c r="G34">
        <v>58.475039215208298</v>
      </c>
      <c r="H34">
        <v>1.3901491257631999</v>
      </c>
      <c r="I34">
        <v>-13.0520948187985</v>
      </c>
      <c r="J34">
        <v>4.3185955032853602</v>
      </c>
      <c r="K34">
        <v>1839.3530653304999</v>
      </c>
      <c r="L34">
        <v>1701.5770054945699</v>
      </c>
      <c r="M34">
        <v>46.504830103318703</v>
      </c>
      <c r="N34">
        <v>0.56350606888584298</v>
      </c>
      <c r="O34">
        <v>16.680083722427899</v>
      </c>
      <c r="P34">
        <v>128.471583593893</v>
      </c>
      <c r="Q34">
        <v>4.8827144959238997E-2</v>
      </c>
    </row>
    <row r="35" spans="1:17" x14ac:dyDescent="0.3">
      <c r="A35" t="s">
        <v>107</v>
      </c>
      <c r="B35" t="s">
        <v>108</v>
      </c>
      <c r="C35" t="s">
        <v>3128</v>
      </c>
      <c r="D35" t="s">
        <v>21</v>
      </c>
      <c r="E35">
        <v>272025.65273022</v>
      </c>
      <c r="F35">
        <v>520.6</v>
      </c>
      <c r="G35">
        <v>-4.46807626394674</v>
      </c>
      <c r="H35">
        <v>2.9100689015050798</v>
      </c>
      <c r="I35">
        <v>-9.12972016565943</v>
      </c>
      <c r="J35">
        <v>-1.4466256250721301</v>
      </c>
      <c r="K35">
        <v>513.95093792452406</v>
      </c>
      <c r="L35">
        <v>482.45418481304199</v>
      </c>
      <c r="M35">
        <v>46.488030414369099</v>
      </c>
      <c r="N35">
        <v>0.95406798387129599</v>
      </c>
      <c r="O35">
        <v>11.3907030349596</v>
      </c>
      <c r="P35">
        <v>38.808158912144997</v>
      </c>
      <c r="Q35">
        <v>-0.116381733465749</v>
      </c>
    </row>
    <row r="36" spans="1:17" x14ac:dyDescent="0.3">
      <c r="A36" t="s">
        <v>109</v>
      </c>
      <c r="B36" t="s">
        <v>110</v>
      </c>
      <c r="C36" t="s">
        <v>3136</v>
      </c>
      <c r="D36" t="s">
        <v>111</v>
      </c>
      <c r="E36">
        <v>252522.295358654</v>
      </c>
      <c r="F36">
        <v>7103.55</v>
      </c>
      <c r="G36">
        <v>219.95674398419399</v>
      </c>
      <c r="H36">
        <v>29.486618178925799</v>
      </c>
      <c r="I36">
        <v>72.877915106235093</v>
      </c>
      <c r="J36">
        <v>0.93327249510511501</v>
      </c>
      <c r="K36">
        <v>6170.8000614091598</v>
      </c>
      <c r="L36">
        <v>4596.2079351989796</v>
      </c>
      <c r="M36">
        <v>63.809595500048502</v>
      </c>
      <c r="N36">
        <v>0.98605986219639197</v>
      </c>
      <c r="O36">
        <v>3.1174553568286298</v>
      </c>
      <c r="P36">
        <v>265.22107969151602</v>
      </c>
      <c r="Q36">
        <v>0.27179536692123502</v>
      </c>
    </row>
    <row r="37" spans="1:17" x14ac:dyDescent="0.3">
      <c r="A37" t="s">
        <v>112</v>
      </c>
      <c r="B37" t="s">
        <v>113</v>
      </c>
      <c r="C37" t="s">
        <v>3127</v>
      </c>
      <c r="D37" t="s">
        <v>18</v>
      </c>
      <c r="E37">
        <v>249437.55479731201</v>
      </c>
      <c r="F37">
        <v>176.64</v>
      </c>
      <c r="G37">
        <v>66.640934968681904</v>
      </c>
      <c r="H37">
        <v>1.2743970782301</v>
      </c>
      <c r="I37">
        <v>-10.981875687171801</v>
      </c>
      <c r="J37">
        <v>3.2827162312802498</v>
      </c>
      <c r="K37">
        <v>172.319465909835</v>
      </c>
      <c r="L37">
        <v>155.59071959022501</v>
      </c>
      <c r="M37">
        <v>53.219082744301097</v>
      </c>
      <c r="N37">
        <v>0.86793114796561699</v>
      </c>
      <c r="O37">
        <v>11.4130434782608</v>
      </c>
      <c r="P37">
        <v>106.59649122806999</v>
      </c>
      <c r="Q37">
        <v>0.111560783018995</v>
      </c>
    </row>
    <row r="38" spans="1:17" x14ac:dyDescent="0.3">
      <c r="A38" t="s">
        <v>114</v>
      </c>
      <c r="B38" t="s">
        <v>115</v>
      </c>
      <c r="C38" t="s">
        <v>3135</v>
      </c>
      <c r="D38" t="s">
        <v>65</v>
      </c>
      <c r="E38">
        <v>244799.91458526999</v>
      </c>
      <c r="F38">
        <v>634.70000000000005</v>
      </c>
      <c r="G38">
        <v>55.895966494783302</v>
      </c>
      <c r="H38">
        <v>-11.2149429411465</v>
      </c>
      <c r="I38">
        <v>-0.52431524721498002</v>
      </c>
      <c r="J38">
        <v>1.07225531060157</v>
      </c>
      <c r="K38">
        <v>681.27215426109399</v>
      </c>
      <c r="L38">
        <v>601.86690112523002</v>
      </c>
      <c r="M38">
        <v>33.398763289675102</v>
      </c>
      <c r="N38">
        <v>0.64566816512951897</v>
      </c>
      <c r="O38">
        <v>41.145423034504397</v>
      </c>
      <c r="P38">
        <v>119.353723863832</v>
      </c>
      <c r="Q38">
        <v>0.165608772317659</v>
      </c>
    </row>
    <row r="39" spans="1:17" x14ac:dyDescent="0.3">
      <c r="A39" t="s">
        <v>116</v>
      </c>
      <c r="B39" t="s">
        <v>117</v>
      </c>
      <c r="C39" t="s">
        <v>3131</v>
      </c>
      <c r="D39" t="s">
        <v>118</v>
      </c>
      <c r="E39">
        <v>241347.82029120001</v>
      </c>
      <c r="F39">
        <v>2503.1999999999998</v>
      </c>
      <c r="G39">
        <v>-12.9646217476514</v>
      </c>
      <c r="H39">
        <v>-3.9407882882871399</v>
      </c>
      <c r="I39">
        <v>-11.7599586439036</v>
      </c>
      <c r="J39">
        <v>1.31945190880559</v>
      </c>
      <c r="K39">
        <v>2519.0390148862498</v>
      </c>
      <c r="L39">
        <v>2477.6813296168302</v>
      </c>
      <c r="M39">
        <v>44.234157160263301</v>
      </c>
      <c r="N39">
        <v>1.00555530997676</v>
      </c>
      <c r="O39">
        <v>10.630393096836</v>
      </c>
      <c r="P39">
        <v>14.9596318646496</v>
      </c>
      <c r="Q39">
        <v>-3.2550425698824999E-2</v>
      </c>
    </row>
    <row r="40" spans="1:17" x14ac:dyDescent="0.3">
      <c r="A40" t="s">
        <v>119</v>
      </c>
      <c r="B40" t="s">
        <v>120</v>
      </c>
      <c r="C40" t="s">
        <v>3140</v>
      </c>
      <c r="D40" t="s">
        <v>121</v>
      </c>
      <c r="E40">
        <v>235550.40086592501</v>
      </c>
      <c r="F40">
        <v>6614.35</v>
      </c>
      <c r="G40">
        <v>40.947393238952799</v>
      </c>
      <c r="H40">
        <v>-4.4383668337965601</v>
      </c>
      <c r="I40">
        <v>29.893768188056299</v>
      </c>
      <c r="J40">
        <v>-1.65157289655726</v>
      </c>
      <c r="K40">
        <v>6963.2854023411201</v>
      </c>
      <c r="L40">
        <v>5930.4700933947797</v>
      </c>
      <c r="M40">
        <v>18.8210125129606</v>
      </c>
      <c r="N40">
        <v>0.68806222842768605</v>
      </c>
      <c r="O40">
        <v>20.475934899120801</v>
      </c>
      <c r="P40">
        <v>103.76925446703601</v>
      </c>
      <c r="Q40">
        <v>0.14849178839604801</v>
      </c>
    </row>
    <row r="41" spans="1:17" x14ac:dyDescent="0.3">
      <c r="A41" t="s">
        <v>122</v>
      </c>
      <c r="B41" t="s">
        <v>123</v>
      </c>
      <c r="C41" t="s">
        <v>3137</v>
      </c>
      <c r="D41" t="s">
        <v>124</v>
      </c>
      <c r="E41">
        <v>227338.17808767999</v>
      </c>
      <c r="F41">
        <v>932.8</v>
      </c>
      <c r="G41">
        <v>-12.2572061996764</v>
      </c>
      <c r="H41">
        <v>2.3706243504064002</v>
      </c>
      <c r="I41">
        <v>4.1681243319031003</v>
      </c>
      <c r="J41">
        <v>-0.21016914550920299</v>
      </c>
      <c r="K41">
        <v>919.07910642996103</v>
      </c>
      <c r="L41">
        <v>870.04752993035595</v>
      </c>
      <c r="M41">
        <v>50.991157199103903</v>
      </c>
      <c r="N41">
        <v>0.96478941423015496</v>
      </c>
      <c r="O41">
        <v>3.8700686106346498</v>
      </c>
      <c r="P41">
        <v>29.017980636237802</v>
      </c>
      <c r="Q41">
        <v>6.5173286582849996E-3</v>
      </c>
    </row>
    <row r="42" spans="1:17" x14ac:dyDescent="0.3">
      <c r="A42" t="s">
        <v>125</v>
      </c>
      <c r="B42" t="s">
        <v>126</v>
      </c>
      <c r="C42" t="s">
        <v>3136</v>
      </c>
      <c r="D42" t="s">
        <v>127</v>
      </c>
      <c r="E42">
        <v>226318.23725070001</v>
      </c>
      <c r="F42">
        <v>259.95</v>
      </c>
      <c r="G42">
        <v>132.796145841569</v>
      </c>
      <c r="H42">
        <v>-10.1250062586755</v>
      </c>
      <c r="I42">
        <v>50.328397631538799</v>
      </c>
      <c r="J42">
        <v>2.05319551458004</v>
      </c>
      <c r="K42">
        <v>238.140874451646</v>
      </c>
      <c r="L42">
        <v>185.79126094812401</v>
      </c>
      <c r="M42">
        <v>60.891777647377999</v>
      </c>
      <c r="N42">
        <v>1.0189929002923701</v>
      </c>
      <c r="O42">
        <v>8.0592421619542094</v>
      </c>
      <c r="P42">
        <v>169.378238341968</v>
      </c>
      <c r="Q42">
        <v>6.0174256593761001E-2</v>
      </c>
    </row>
    <row r="43" spans="1:17" x14ac:dyDescent="0.3">
      <c r="A43" t="s">
        <v>128</v>
      </c>
      <c r="B43" t="s">
        <v>129</v>
      </c>
      <c r="C43" t="s">
        <v>3129</v>
      </c>
      <c r="D43" t="s">
        <v>130</v>
      </c>
      <c r="E43">
        <v>221968.57441</v>
      </c>
      <c r="F43">
        <v>169.85</v>
      </c>
      <c r="G43">
        <v>120.329306367398</v>
      </c>
      <c r="H43">
        <v>-9.0690223512988695</v>
      </c>
      <c r="I43">
        <v>10.308142342198799</v>
      </c>
      <c r="J43">
        <v>-2.3578949634089601</v>
      </c>
      <c r="K43">
        <v>181.02601352309</v>
      </c>
      <c r="L43">
        <v>150.54742649012201</v>
      </c>
      <c r="M43">
        <v>18.552166596186598</v>
      </c>
      <c r="N43">
        <v>0.26609725759108099</v>
      </c>
      <c r="O43">
        <v>34.824845451869301</v>
      </c>
      <c r="P43">
        <v>158.32699619771799</v>
      </c>
      <c r="Q43">
        <v>0.17167732466657901</v>
      </c>
    </row>
    <row r="44" spans="1:17" x14ac:dyDescent="0.3">
      <c r="A44" t="s">
        <v>131</v>
      </c>
      <c r="B44" t="s">
        <v>132</v>
      </c>
      <c r="C44" t="s">
        <v>3129</v>
      </c>
      <c r="D44" t="s">
        <v>51</v>
      </c>
      <c r="E44">
        <v>214010.37787277999</v>
      </c>
      <c r="F44">
        <v>336.85</v>
      </c>
      <c r="G44">
        <v>6.4960383500684404</v>
      </c>
      <c r="H44">
        <v>4.7113572718933998</v>
      </c>
      <c r="I44">
        <v>-7.3641327461693802</v>
      </c>
      <c r="J44">
        <v>6.9871345684669501</v>
      </c>
      <c r="K44">
        <v>336.262167953519</v>
      </c>
      <c r="L44">
        <v>306.320929832253</v>
      </c>
      <c r="M44">
        <v>52.220358174262898</v>
      </c>
      <c r="N44">
        <v>1.62336491842978</v>
      </c>
      <c r="O44">
        <v>17.173816238681901</v>
      </c>
      <c r="P44">
        <v>64.920440636474893</v>
      </c>
    </row>
    <row r="45" spans="1:17" x14ac:dyDescent="0.3">
      <c r="A45" t="s">
        <v>133</v>
      </c>
      <c r="B45" t="s">
        <v>134</v>
      </c>
      <c r="C45" t="s">
        <v>3140</v>
      </c>
      <c r="D45" t="s">
        <v>135</v>
      </c>
      <c r="E45">
        <v>207305.32759043999</v>
      </c>
      <c r="F45">
        <v>283.60000000000002</v>
      </c>
      <c r="G45">
        <v>78.336221505766602</v>
      </c>
      <c r="H45">
        <v>-4.2323514704983101</v>
      </c>
      <c r="I45">
        <v>24.177312710051499</v>
      </c>
      <c r="J45">
        <v>-0.63423101900032797</v>
      </c>
      <c r="K45">
        <v>298.697523601162</v>
      </c>
      <c r="L45">
        <v>245.81885264341801</v>
      </c>
      <c r="M45">
        <v>23.215459887599401</v>
      </c>
      <c r="N45">
        <v>0.58136861803735596</v>
      </c>
      <c r="O45">
        <v>20.0634696755994</v>
      </c>
      <c r="P45">
        <v>123.307086614173</v>
      </c>
      <c r="Q45">
        <v>0.20348295535122299</v>
      </c>
    </row>
    <row r="46" spans="1:17" x14ac:dyDescent="0.3">
      <c r="A46" t="s">
        <v>136</v>
      </c>
      <c r="B46" t="s">
        <v>137</v>
      </c>
      <c r="C46" t="s">
        <v>3137</v>
      </c>
      <c r="D46" t="s">
        <v>138</v>
      </c>
      <c r="E46">
        <v>205709.65551499999</v>
      </c>
      <c r="F46">
        <v>486.85</v>
      </c>
      <c r="G46">
        <v>24.729108400797902</v>
      </c>
      <c r="H46">
        <v>-23.424305340977401</v>
      </c>
      <c r="I46">
        <v>47.717926128765903</v>
      </c>
      <c r="J46">
        <v>0.84937571257753597</v>
      </c>
      <c r="K46">
        <v>564.88815914168697</v>
      </c>
      <c r="L46">
        <v>489.34160541921199</v>
      </c>
      <c r="M46">
        <v>31.343397017769199</v>
      </c>
      <c r="N46">
        <v>1.4778497024416299</v>
      </c>
      <c r="O46">
        <v>65.903255622881801</v>
      </c>
      <c r="P46">
        <v>71.064652143358998</v>
      </c>
      <c r="Q46">
        <v>2.8977919453476001E-2</v>
      </c>
    </row>
    <row r="47" spans="1:17" x14ac:dyDescent="0.3">
      <c r="A47" t="s">
        <v>139</v>
      </c>
      <c r="B47" t="s">
        <v>140</v>
      </c>
      <c r="C47" t="s">
        <v>3142</v>
      </c>
      <c r="D47" t="s">
        <v>141</v>
      </c>
      <c r="E47">
        <v>201552.25566105</v>
      </c>
      <c r="F47">
        <v>814.25</v>
      </c>
      <c r="G47">
        <v>30.163007540983699</v>
      </c>
      <c r="H47">
        <v>-1.49653950986982</v>
      </c>
      <c r="I47">
        <v>-22.335086739094699</v>
      </c>
      <c r="J47">
        <v>2.2205793483728402</v>
      </c>
      <c r="K47">
        <v>842.48034760405301</v>
      </c>
      <c r="L47">
        <v>789.06576795924502</v>
      </c>
      <c r="M47">
        <v>29.173786905679101</v>
      </c>
      <c r="N47">
        <v>0.73898273091137201</v>
      </c>
      <c r="O47">
        <v>18.8332821614983</v>
      </c>
      <c r="P47">
        <v>58.8625499951224</v>
      </c>
      <c r="Q47">
        <v>0.119284788825699</v>
      </c>
    </row>
    <row r="48" spans="1:17" x14ac:dyDescent="0.3">
      <c r="A48" t="s">
        <v>142</v>
      </c>
      <c r="B48" t="s">
        <v>143</v>
      </c>
      <c r="C48" t="s">
        <v>3131</v>
      </c>
      <c r="D48" t="s">
        <v>144</v>
      </c>
      <c r="E48">
        <v>194040.13412189999</v>
      </c>
      <c r="F48">
        <v>1493.25</v>
      </c>
      <c r="G48">
        <v>35.938186088433397</v>
      </c>
      <c r="H48">
        <v>-4.8647460340404196</v>
      </c>
      <c r="I48">
        <v>-6.4388446228159602</v>
      </c>
      <c r="J48">
        <v>-9.6784493447680198E-2</v>
      </c>
      <c r="K48">
        <v>1534.10233548064</v>
      </c>
      <c r="L48">
        <v>1385.49483524628</v>
      </c>
      <c r="M48">
        <v>41.199599796180301</v>
      </c>
      <c r="N48">
        <v>0.80519887379516197</v>
      </c>
      <c r="O48">
        <v>14.033149171270701</v>
      </c>
      <c r="P48">
        <v>80.311537764897594</v>
      </c>
      <c r="Q48">
        <v>0.19440659487675599</v>
      </c>
    </row>
    <row r="49" spans="1:17" x14ac:dyDescent="0.3">
      <c r="A49" t="s">
        <v>145</v>
      </c>
      <c r="B49" t="s">
        <v>146</v>
      </c>
      <c r="C49" t="s">
        <v>3129</v>
      </c>
      <c r="D49" t="s">
        <v>40</v>
      </c>
      <c r="E49">
        <v>189969.17240762999</v>
      </c>
      <c r="F49">
        <v>1896.3</v>
      </c>
      <c r="G49">
        <v>16.955621649327899</v>
      </c>
      <c r="H49">
        <v>7.1713138297186996</v>
      </c>
      <c r="I49">
        <v>14.1422195329736</v>
      </c>
      <c r="J49">
        <v>5.2250594633264997</v>
      </c>
      <c r="K49">
        <v>1714.23112212969</v>
      </c>
      <c r="L49">
        <v>1528.53048349967</v>
      </c>
      <c r="M49">
        <v>70.189185471266399</v>
      </c>
      <c r="N49">
        <v>1.0793402988888201</v>
      </c>
      <c r="O49">
        <v>2.0935505985339899</v>
      </c>
      <c r="P49">
        <v>49.9822042946968</v>
      </c>
      <c r="Q49">
        <v>4.5609631919852997E-2</v>
      </c>
    </row>
    <row r="50" spans="1:17" x14ac:dyDescent="0.3">
      <c r="A50" t="s">
        <v>147</v>
      </c>
      <c r="B50" t="s">
        <v>148</v>
      </c>
      <c r="C50" t="s">
        <v>3137</v>
      </c>
      <c r="D50" t="s">
        <v>124</v>
      </c>
      <c r="E50">
        <v>188775.963963002</v>
      </c>
      <c r="F50">
        <v>151.22</v>
      </c>
      <c r="G50">
        <v>-9.6573378525793991</v>
      </c>
      <c r="H50">
        <v>-4.83245338484131</v>
      </c>
      <c r="I50">
        <v>-10.832197003710499</v>
      </c>
      <c r="J50">
        <v>0.42547512545156602</v>
      </c>
      <c r="K50">
        <v>158.011544908562</v>
      </c>
      <c r="L50">
        <v>152.613852775765</v>
      </c>
      <c r="M50">
        <v>38.717776435980397</v>
      </c>
      <c r="N50">
        <v>0.73696250978236699</v>
      </c>
      <c r="O50">
        <v>22.073799761936201</v>
      </c>
      <c r="P50">
        <v>31.954624781849901</v>
      </c>
      <c r="Q50">
        <v>-3.0357213643713001E-2</v>
      </c>
    </row>
    <row r="51" spans="1:17" x14ac:dyDescent="0.3">
      <c r="A51" t="s">
        <v>149</v>
      </c>
      <c r="B51" t="s">
        <v>150</v>
      </c>
      <c r="C51" t="s">
        <v>3141</v>
      </c>
      <c r="D51" t="s">
        <v>151</v>
      </c>
      <c r="E51">
        <v>184775.77454933</v>
      </c>
      <c r="F51">
        <v>4783.7</v>
      </c>
      <c r="G51">
        <v>67.584034238333004</v>
      </c>
      <c r="H51">
        <v>8.23062429133814</v>
      </c>
      <c r="I51">
        <v>45.2494613890306</v>
      </c>
      <c r="J51">
        <v>2.4518802328717801</v>
      </c>
      <c r="K51">
        <v>4456.5016460412498</v>
      </c>
      <c r="L51">
        <v>3785.56135803897</v>
      </c>
      <c r="M51">
        <v>63.4210366518383</v>
      </c>
      <c r="N51">
        <v>1.5635792316645101</v>
      </c>
      <c r="O51">
        <v>3.3467817797938801</v>
      </c>
      <c r="P51">
        <v>105.014249898215</v>
      </c>
      <c r="Q51">
        <v>0.11306131468188001</v>
      </c>
    </row>
    <row r="52" spans="1:17" x14ac:dyDescent="0.3">
      <c r="A52" t="s">
        <v>152</v>
      </c>
      <c r="B52" t="s">
        <v>153</v>
      </c>
      <c r="C52" t="s">
        <v>3128</v>
      </c>
      <c r="D52" t="s">
        <v>21</v>
      </c>
      <c r="E52">
        <v>182546.85930153899</v>
      </c>
      <c r="F52">
        <v>6165.4</v>
      </c>
      <c r="G52">
        <v>-12.704248750099801</v>
      </c>
      <c r="H52">
        <v>10.5255900786846</v>
      </c>
      <c r="I52">
        <v>8.8057830250218903</v>
      </c>
      <c r="J52">
        <v>1.54423661698496</v>
      </c>
      <c r="K52">
        <v>5644.5945059502601</v>
      </c>
      <c r="L52">
        <v>5331.6184090403603</v>
      </c>
      <c r="M52">
        <v>74.977339143832396</v>
      </c>
      <c r="N52">
        <v>1.5944757939271199</v>
      </c>
      <c r="O52">
        <v>4.4863269212054497</v>
      </c>
      <c r="P52">
        <v>36.597578402809297</v>
      </c>
      <c r="Q52">
        <v>-1.6785223295644001E-2</v>
      </c>
    </row>
    <row r="53" spans="1:17" x14ac:dyDescent="0.3">
      <c r="A53" t="s">
        <v>154</v>
      </c>
      <c r="B53" t="s">
        <v>155</v>
      </c>
      <c r="C53" t="s">
        <v>3138</v>
      </c>
      <c r="D53" t="s">
        <v>78</v>
      </c>
      <c r="E53">
        <v>180705.89593550499</v>
      </c>
      <c r="F53">
        <v>2692.85</v>
      </c>
      <c r="G53">
        <v>20.3271046737521</v>
      </c>
      <c r="H53">
        <v>0.66056718667888703</v>
      </c>
      <c r="I53">
        <v>9.8231127498563193</v>
      </c>
      <c r="J53">
        <v>3.6552858637438201</v>
      </c>
      <c r="K53">
        <v>2659.4222974317299</v>
      </c>
      <c r="L53">
        <v>2383.70734278808</v>
      </c>
      <c r="M53">
        <v>47.938987458804597</v>
      </c>
      <c r="N53">
        <v>0.85305939011649101</v>
      </c>
      <c r="O53">
        <v>6.8663312104276102</v>
      </c>
      <c r="P53">
        <v>48.7923687421099</v>
      </c>
      <c r="Q53">
        <v>6.2049765826486997E-2</v>
      </c>
    </row>
    <row r="54" spans="1:17" x14ac:dyDescent="0.3">
      <c r="A54" t="s">
        <v>156</v>
      </c>
      <c r="B54" t="s">
        <v>157</v>
      </c>
      <c r="C54" t="s">
        <v>3129</v>
      </c>
      <c r="D54" t="s">
        <v>130</v>
      </c>
      <c r="E54">
        <v>179954.5489728</v>
      </c>
      <c r="F54">
        <v>545.29999999999995</v>
      </c>
      <c r="G54">
        <v>137.98349877692999</v>
      </c>
      <c r="H54">
        <v>6.4605880231507999</v>
      </c>
      <c r="I54">
        <v>17.966317412374799</v>
      </c>
      <c r="J54">
        <v>2.1424968460476501</v>
      </c>
      <c r="K54">
        <v>520.68687469100496</v>
      </c>
      <c r="L54">
        <v>438.15381613604302</v>
      </c>
      <c r="M54">
        <v>55.434106297541298</v>
      </c>
      <c r="N54">
        <v>0.70445499871085404</v>
      </c>
      <c r="O54">
        <v>6.3634696497341103</v>
      </c>
      <c r="P54">
        <v>167.500613195977</v>
      </c>
      <c r="Q54">
        <v>0.200933361258022</v>
      </c>
    </row>
    <row r="55" spans="1:17" x14ac:dyDescent="0.3">
      <c r="A55" t="s">
        <v>158</v>
      </c>
      <c r="B55" t="s">
        <v>159</v>
      </c>
      <c r="C55" t="s">
        <v>3137</v>
      </c>
      <c r="D55" t="s">
        <v>160</v>
      </c>
      <c r="E55">
        <v>179496.90589687999</v>
      </c>
      <c r="F55">
        <v>459.8</v>
      </c>
      <c r="G55">
        <v>66.645384488572603</v>
      </c>
      <c r="H55">
        <v>7.2723280674353701</v>
      </c>
      <c r="I55">
        <v>52.208336940934203</v>
      </c>
      <c r="J55">
        <v>1.79998074482036</v>
      </c>
      <c r="K55">
        <v>445.90062832862498</v>
      </c>
      <c r="L55">
        <v>377.13639517756798</v>
      </c>
      <c r="M55">
        <v>52.210123856465898</v>
      </c>
      <c r="N55">
        <v>0.77888904014747895</v>
      </c>
      <c r="O55">
        <v>10.2109612875163</v>
      </c>
      <c r="P55">
        <v>121.05769230769199</v>
      </c>
      <c r="Q55">
        <v>3.4615036524926E-2</v>
      </c>
    </row>
    <row r="56" spans="1:17" x14ac:dyDescent="0.3">
      <c r="A56" t="s">
        <v>161</v>
      </c>
      <c r="B56" t="s">
        <v>162</v>
      </c>
      <c r="C56" t="s">
        <v>3143</v>
      </c>
      <c r="D56" t="s">
        <v>163</v>
      </c>
      <c r="E56">
        <v>164470.34911185</v>
      </c>
      <c r="F56">
        <v>3233.7</v>
      </c>
      <c r="G56">
        <v>2.4987059256404001</v>
      </c>
      <c r="H56">
        <v>0.56130685163638605</v>
      </c>
      <c r="I56">
        <v>3.6209312394936699</v>
      </c>
      <c r="J56">
        <v>5.6883997725995403</v>
      </c>
      <c r="K56">
        <v>3113.0730188140001</v>
      </c>
      <c r="L56">
        <v>2928.49225266335</v>
      </c>
      <c r="M56">
        <v>76.227033334575907</v>
      </c>
      <c r="N56">
        <v>1.0887625883968699</v>
      </c>
      <c r="O56">
        <v>1.39932584964592</v>
      </c>
      <c r="P56">
        <v>41.052539748315098</v>
      </c>
      <c r="Q56">
        <v>6.2535857094750003E-3</v>
      </c>
    </row>
    <row r="57" spans="1:17" x14ac:dyDescent="0.3">
      <c r="A57" t="s">
        <v>164</v>
      </c>
      <c r="B57" t="s">
        <v>165</v>
      </c>
      <c r="C57" t="s">
        <v>3129</v>
      </c>
      <c r="D57" t="s">
        <v>130</v>
      </c>
      <c r="E57">
        <v>159955.19188</v>
      </c>
      <c r="F57">
        <v>607.45000000000005</v>
      </c>
      <c r="G57">
        <v>132.149681006609</v>
      </c>
      <c r="H57">
        <v>3.5164059616830299</v>
      </c>
      <c r="I57">
        <v>18.773232643932101</v>
      </c>
      <c r="J57">
        <v>1.93466387473532</v>
      </c>
      <c r="K57">
        <v>591.53660841329304</v>
      </c>
      <c r="L57">
        <v>490.56454887915498</v>
      </c>
      <c r="M57">
        <v>46.095457246790403</v>
      </c>
      <c r="N57">
        <v>0.60852616415685601</v>
      </c>
      <c r="O57">
        <v>7.66318215490986</v>
      </c>
      <c r="P57">
        <v>159.98288037663099</v>
      </c>
      <c r="Q57">
        <v>0.19743761010206801</v>
      </c>
    </row>
    <row r="58" spans="1:17" x14ac:dyDescent="0.3">
      <c r="A58" t="s">
        <v>166</v>
      </c>
      <c r="B58" t="s">
        <v>167</v>
      </c>
      <c r="C58" t="s">
        <v>3140</v>
      </c>
      <c r="D58" t="s">
        <v>168</v>
      </c>
      <c r="E58">
        <v>159278.81098499999</v>
      </c>
      <c r="F58">
        <v>7516.4</v>
      </c>
      <c r="G58">
        <v>40.294737358867302</v>
      </c>
      <c r="H58">
        <v>-2.9871024060298099</v>
      </c>
      <c r="I58">
        <v>21.268937130027499</v>
      </c>
      <c r="J58">
        <v>-1.8542367678227201</v>
      </c>
      <c r="K58">
        <v>7836.2334143466296</v>
      </c>
      <c r="L58">
        <v>6736.6534886235204</v>
      </c>
      <c r="M58">
        <v>31.747447731101101</v>
      </c>
      <c r="N58">
        <v>0.68632673208998896</v>
      </c>
      <c r="O58">
        <v>21.733143526156098</v>
      </c>
      <c r="P58">
        <v>95.231168831168802</v>
      </c>
      <c r="Q58">
        <v>0.16828213248108101</v>
      </c>
    </row>
    <row r="59" spans="1:17" x14ac:dyDescent="0.3">
      <c r="A59" t="s">
        <v>169</v>
      </c>
      <c r="B59" t="s">
        <v>170</v>
      </c>
      <c r="C59" t="s">
        <v>3129</v>
      </c>
      <c r="D59" t="s">
        <v>40</v>
      </c>
      <c r="E59">
        <v>158825.93172264</v>
      </c>
      <c r="F59">
        <v>738.4</v>
      </c>
      <c r="G59">
        <v>-12.6954344388575</v>
      </c>
      <c r="H59">
        <v>1.73309174918219</v>
      </c>
      <c r="I59">
        <v>9.6888429510269596</v>
      </c>
      <c r="J59">
        <v>3.7297321581765401</v>
      </c>
      <c r="K59">
        <v>688.82509739952502</v>
      </c>
      <c r="L59">
        <v>634.12311393799405</v>
      </c>
      <c r="M59">
        <v>52.605275052122998</v>
      </c>
      <c r="N59">
        <v>0.712185473691899</v>
      </c>
      <c r="O59">
        <v>3.08775731310944</v>
      </c>
      <c r="P59">
        <v>44.387954634337099</v>
      </c>
      <c r="Q59">
        <v>-5.3523710929001003E-2</v>
      </c>
    </row>
    <row r="60" spans="1:17" x14ac:dyDescent="0.3">
      <c r="A60" t="s">
        <v>171</v>
      </c>
      <c r="B60" t="s">
        <v>172</v>
      </c>
      <c r="C60" t="s">
        <v>3128</v>
      </c>
      <c r="D60" t="s">
        <v>21</v>
      </c>
      <c r="E60">
        <v>158788.32296024999</v>
      </c>
      <c r="F60">
        <v>1623.25</v>
      </c>
      <c r="G60">
        <v>4.5450279371530904</v>
      </c>
      <c r="H60">
        <v>8.1073908091581099</v>
      </c>
      <c r="I60">
        <v>17.1328607386193</v>
      </c>
      <c r="J60">
        <v>1.07736719126195</v>
      </c>
      <c r="K60">
        <v>1535.85821508565</v>
      </c>
      <c r="L60">
        <v>1372.7089117109999</v>
      </c>
      <c r="M60">
        <v>52.320234262750603</v>
      </c>
      <c r="N60">
        <v>0.76136994007952596</v>
      </c>
      <c r="O60">
        <v>2.57200061604805</v>
      </c>
      <c r="P60">
        <v>47.816782771023902</v>
      </c>
      <c r="Q60">
        <v>-1.4326167604495E-2</v>
      </c>
    </row>
    <row r="61" spans="1:17" x14ac:dyDescent="0.3">
      <c r="A61" t="s">
        <v>173</v>
      </c>
      <c r="B61" t="s">
        <v>174</v>
      </c>
      <c r="C61" t="s">
        <v>3138</v>
      </c>
      <c r="D61" t="s">
        <v>78</v>
      </c>
      <c r="E61">
        <v>153514.17076635</v>
      </c>
      <c r="F61">
        <v>623.25</v>
      </c>
      <c r="G61">
        <v>15.650546178415199</v>
      </c>
      <c r="H61">
        <v>-4.64752476941075</v>
      </c>
      <c r="I61">
        <v>-6.4113886182983597</v>
      </c>
      <c r="J61">
        <v>4.4026832127360098</v>
      </c>
      <c r="K61">
        <v>640.10922847824702</v>
      </c>
      <c r="L61">
        <v>595.99349969318803</v>
      </c>
      <c r="M61">
        <v>46.116212972406103</v>
      </c>
      <c r="N61">
        <v>1.1230832648514699</v>
      </c>
      <c r="O61">
        <v>13.429602888086601</v>
      </c>
      <c r="P61">
        <v>54.250711545600701</v>
      </c>
      <c r="Q61">
        <v>2.4053461322171E-2</v>
      </c>
    </row>
    <row r="62" spans="1:17" x14ac:dyDescent="0.3">
      <c r="A62" t="s">
        <v>175</v>
      </c>
      <c r="B62" t="s">
        <v>176</v>
      </c>
      <c r="C62" t="s">
        <v>3127</v>
      </c>
      <c r="D62" t="s">
        <v>18</v>
      </c>
      <c r="E62">
        <v>152780.47075991999</v>
      </c>
      <c r="F62">
        <v>352.15</v>
      </c>
      <c r="G62">
        <v>72.708429325708394</v>
      </c>
      <c r="H62">
        <v>1.43978632683965</v>
      </c>
      <c r="I62">
        <v>-0.25021443114392899</v>
      </c>
      <c r="J62">
        <v>1.8404953856384501</v>
      </c>
      <c r="K62">
        <v>335.37142760042201</v>
      </c>
      <c r="L62">
        <v>292.24825062661398</v>
      </c>
      <c r="M62">
        <v>50.381876650778203</v>
      </c>
      <c r="N62">
        <v>0.856290103076078</v>
      </c>
      <c r="O62">
        <v>4.2737469828198096</v>
      </c>
      <c r="P62">
        <v>112.490571730276</v>
      </c>
      <c r="Q62">
        <v>3.2730529246722997E-2</v>
      </c>
    </row>
    <row r="63" spans="1:17" x14ac:dyDescent="0.3">
      <c r="A63" t="s">
        <v>177</v>
      </c>
      <c r="B63" t="s">
        <v>178</v>
      </c>
      <c r="C63" t="s">
        <v>3137</v>
      </c>
      <c r="D63" t="s">
        <v>179</v>
      </c>
      <c r="E63">
        <v>149254.64603413001</v>
      </c>
      <c r="F63">
        <v>667.1</v>
      </c>
      <c r="G63">
        <v>12.791648918708599</v>
      </c>
      <c r="H63">
        <v>3.4721908179365899</v>
      </c>
      <c r="I63">
        <v>16.0149139031085</v>
      </c>
      <c r="J63">
        <v>-2.6832524889126201</v>
      </c>
      <c r="K63">
        <v>667.93673233216703</v>
      </c>
      <c r="L63">
        <v>611.108542057666</v>
      </c>
      <c r="M63">
        <v>40.3285151510511</v>
      </c>
      <c r="N63">
        <v>0.96782168689586801</v>
      </c>
      <c r="O63">
        <v>7.2178084245240601</v>
      </c>
      <c r="P63">
        <v>48.657381615598801</v>
      </c>
      <c r="Q63">
        <v>2.4302356720996E-2</v>
      </c>
    </row>
    <row r="64" spans="1:17" x14ac:dyDescent="0.3">
      <c r="A64" t="s">
        <v>180</v>
      </c>
      <c r="B64" t="s">
        <v>181</v>
      </c>
      <c r="C64" t="s">
        <v>3131</v>
      </c>
      <c r="D64" t="s">
        <v>182</v>
      </c>
      <c r="E64">
        <v>147649.77112471499</v>
      </c>
      <c r="F64">
        <v>1443.45</v>
      </c>
      <c r="G64">
        <v>15.922255724592899</v>
      </c>
      <c r="H64">
        <v>-3.9416427602263902</v>
      </c>
      <c r="I64">
        <v>5.8116408714635197</v>
      </c>
      <c r="J64">
        <v>0.42152636486614298</v>
      </c>
      <c r="K64">
        <v>1428.5324128044799</v>
      </c>
      <c r="L64">
        <v>1288.0740315420701</v>
      </c>
      <c r="M64">
        <v>44.454528747569498</v>
      </c>
      <c r="N64">
        <v>0.679195954291543</v>
      </c>
      <c r="O64">
        <v>5.6496588035609197</v>
      </c>
      <c r="P64">
        <v>50.390706397166099</v>
      </c>
      <c r="Q64">
        <v>-6.9997169772699995E-4</v>
      </c>
    </row>
    <row r="65" spans="1:17" x14ac:dyDescent="0.3">
      <c r="A65" t="s">
        <v>183</v>
      </c>
      <c r="B65" t="s">
        <v>184</v>
      </c>
      <c r="C65" t="s">
        <v>3127</v>
      </c>
      <c r="D65" t="s">
        <v>185</v>
      </c>
      <c r="E65">
        <v>146505.924605326</v>
      </c>
      <c r="F65">
        <v>222.82</v>
      </c>
      <c r="G65">
        <v>52.103011314136801</v>
      </c>
      <c r="H65">
        <v>-3.2220221117307699</v>
      </c>
      <c r="I65">
        <v>6.4150496576130696</v>
      </c>
      <c r="J65">
        <v>-1.0754205976792299</v>
      </c>
      <c r="K65">
        <v>227.324144650335</v>
      </c>
      <c r="L65">
        <v>194.79192467506499</v>
      </c>
      <c r="M65">
        <v>30.776551059935301</v>
      </c>
      <c r="N65">
        <v>0.64580978617162899</v>
      </c>
      <c r="O65">
        <v>10.537653711516</v>
      </c>
      <c r="P65">
        <v>91.838140335772593</v>
      </c>
      <c r="Q65">
        <v>9.9475740971255E-2</v>
      </c>
    </row>
    <row r="66" spans="1:17" x14ac:dyDescent="0.3">
      <c r="A66" t="s">
        <v>186</v>
      </c>
      <c r="B66" t="s">
        <v>187</v>
      </c>
      <c r="C66" t="s">
        <v>3131</v>
      </c>
      <c r="D66" t="s">
        <v>118</v>
      </c>
      <c r="E66">
        <v>140752.59310907999</v>
      </c>
      <c r="F66">
        <v>5843.55</v>
      </c>
      <c r="G66">
        <v>1.1661630335972599</v>
      </c>
      <c r="H66">
        <v>-1.1336312503714701</v>
      </c>
      <c r="I66">
        <v>9.1449390905545904</v>
      </c>
      <c r="J66">
        <v>1.2725502585766499</v>
      </c>
      <c r="K66">
        <v>5709.1258404418904</v>
      </c>
      <c r="L66">
        <v>5267.6452807483302</v>
      </c>
      <c r="M66">
        <v>51.732023431515799</v>
      </c>
      <c r="N66">
        <v>0.86954879853700695</v>
      </c>
      <c r="O66">
        <v>2.7628753069623699</v>
      </c>
      <c r="P66">
        <v>34.405547760885</v>
      </c>
      <c r="Q66">
        <v>1.1283861547588E-2</v>
      </c>
    </row>
    <row r="67" spans="1:17" x14ac:dyDescent="0.3">
      <c r="A67" t="s">
        <v>188</v>
      </c>
      <c r="B67" t="s">
        <v>189</v>
      </c>
      <c r="C67" t="s">
        <v>3133</v>
      </c>
      <c r="D67" t="s">
        <v>190</v>
      </c>
      <c r="E67">
        <v>136392.4470324</v>
      </c>
      <c r="F67">
        <v>5137.8</v>
      </c>
      <c r="G67">
        <v>11.8364998791278</v>
      </c>
      <c r="H67">
        <v>1.43116589238742</v>
      </c>
      <c r="I67">
        <v>34.363661729769603</v>
      </c>
      <c r="J67">
        <v>3.21257082927101</v>
      </c>
      <c r="K67">
        <v>4774.9056724643897</v>
      </c>
      <c r="L67">
        <v>4216.5931638762704</v>
      </c>
      <c r="M67">
        <v>71.457100832823301</v>
      </c>
      <c r="N67">
        <v>0.85984542009402998</v>
      </c>
      <c r="O67">
        <v>0.62672739304761005</v>
      </c>
      <c r="P67">
        <v>55.912966952932898</v>
      </c>
      <c r="Q67">
        <v>-3.4053503892921E-2</v>
      </c>
    </row>
    <row r="68" spans="1:17" x14ac:dyDescent="0.3">
      <c r="A68" t="s">
        <v>191</v>
      </c>
      <c r="B68" t="s">
        <v>192</v>
      </c>
      <c r="C68" t="s">
        <v>3135</v>
      </c>
      <c r="D68" t="s">
        <v>95</v>
      </c>
      <c r="E68">
        <v>133245.65910990001</v>
      </c>
      <c r="F68">
        <v>417</v>
      </c>
      <c r="G68">
        <v>36.731071592464303</v>
      </c>
      <c r="H68">
        <v>-9.0303807528587292</v>
      </c>
      <c r="I68">
        <v>-4.9985521851051704</v>
      </c>
      <c r="J68">
        <v>-1.1389233322032799</v>
      </c>
      <c r="K68">
        <v>428.380253495396</v>
      </c>
      <c r="L68">
        <v>390.68584102915901</v>
      </c>
      <c r="M68">
        <v>34.419394077609603</v>
      </c>
      <c r="N68">
        <v>0.84329812563580597</v>
      </c>
      <c r="O68">
        <v>12.9496402877697</v>
      </c>
      <c r="P68">
        <v>80.675909878682802</v>
      </c>
      <c r="Q68">
        <v>0.14196179783923399</v>
      </c>
    </row>
    <row r="69" spans="1:17" x14ac:dyDescent="0.3">
      <c r="A69" t="s">
        <v>193</v>
      </c>
      <c r="B69" t="s">
        <v>194</v>
      </c>
      <c r="C69" t="s">
        <v>3134</v>
      </c>
      <c r="D69" t="s">
        <v>98</v>
      </c>
      <c r="E69">
        <v>130758.226386219</v>
      </c>
      <c r="F69">
        <v>2752.3</v>
      </c>
      <c r="G69">
        <v>60.122296517196197</v>
      </c>
      <c r="H69">
        <v>6.2110868438923399</v>
      </c>
      <c r="I69">
        <v>10.1333749075981</v>
      </c>
      <c r="J69">
        <v>0.899913087338304</v>
      </c>
      <c r="K69">
        <v>2576.3918385240399</v>
      </c>
      <c r="L69">
        <v>2197.8680201874499</v>
      </c>
      <c r="M69">
        <v>56.910412780219197</v>
      </c>
      <c r="N69">
        <v>0.91013939969364199</v>
      </c>
      <c r="O69">
        <v>3.91309086945463</v>
      </c>
      <c r="P69">
        <v>91.238187882156694</v>
      </c>
      <c r="Q69">
        <v>0.261091126664238</v>
      </c>
    </row>
    <row r="70" spans="1:17" x14ac:dyDescent="0.3">
      <c r="A70" t="s">
        <v>195</v>
      </c>
      <c r="B70" t="s">
        <v>196</v>
      </c>
      <c r="C70" t="s">
        <v>3134</v>
      </c>
      <c r="D70" t="s">
        <v>197</v>
      </c>
      <c r="E70">
        <v>130247.35242749999</v>
      </c>
      <c r="F70">
        <v>4752.5</v>
      </c>
      <c r="G70">
        <v>13.4127610897759</v>
      </c>
      <c r="H70">
        <v>-1.55935643150186</v>
      </c>
      <c r="I70">
        <v>14.708455245266</v>
      </c>
      <c r="J70">
        <v>-0.51212638110900599</v>
      </c>
      <c r="K70">
        <v>4812.5552571582002</v>
      </c>
      <c r="L70">
        <v>4385.3623143136001</v>
      </c>
      <c r="M70">
        <v>32.1040150235889</v>
      </c>
      <c r="N70">
        <v>0.63010564247661904</v>
      </c>
      <c r="O70">
        <v>6.4471330878485</v>
      </c>
      <c r="P70">
        <v>45.1145038167938</v>
      </c>
      <c r="Q70">
        <v>5.1984507569039003E-2</v>
      </c>
    </row>
    <row r="71" spans="1:17" x14ac:dyDescent="0.3">
      <c r="A71" t="s">
        <v>198</v>
      </c>
      <c r="B71" t="s">
        <v>199</v>
      </c>
      <c r="C71" t="s">
        <v>3133</v>
      </c>
      <c r="D71" t="s">
        <v>54</v>
      </c>
      <c r="E71">
        <v>130101.9409116</v>
      </c>
      <c r="F71">
        <v>1611.05</v>
      </c>
      <c r="G71">
        <v>1.46652538470468</v>
      </c>
      <c r="H71">
        <v>3.99793563001779</v>
      </c>
      <c r="I71">
        <v>-2.1115828199981199</v>
      </c>
      <c r="J71">
        <v>1.81640886101198</v>
      </c>
      <c r="K71">
        <v>1562.3552740257101</v>
      </c>
      <c r="L71">
        <v>1432.37122378206</v>
      </c>
      <c r="M71">
        <v>47.522990633470002</v>
      </c>
      <c r="N71">
        <v>0.86278630520323496</v>
      </c>
      <c r="O71">
        <v>4.3791316222339303</v>
      </c>
      <c r="P71">
        <v>42.318904593639502</v>
      </c>
      <c r="Q71">
        <v>4.5283525514955E-2</v>
      </c>
    </row>
    <row r="72" spans="1:17" x14ac:dyDescent="0.3">
      <c r="A72" t="s">
        <v>200</v>
      </c>
      <c r="B72" t="s">
        <v>201</v>
      </c>
      <c r="C72" t="s">
        <v>3134</v>
      </c>
      <c r="D72" t="s">
        <v>202</v>
      </c>
      <c r="E72">
        <v>127281.52251757801</v>
      </c>
      <c r="F72">
        <v>187.83</v>
      </c>
      <c r="G72">
        <v>62.810583314467202</v>
      </c>
      <c r="H72">
        <v>1.7323105816037601</v>
      </c>
      <c r="I72">
        <v>44.842542064215301</v>
      </c>
      <c r="J72">
        <v>-0.21383513064920601</v>
      </c>
      <c r="K72">
        <v>186.90663351932901</v>
      </c>
      <c r="L72">
        <v>149.14967308017901</v>
      </c>
      <c r="M72">
        <v>32.849464916186101</v>
      </c>
      <c r="N72">
        <v>0.51751652847791996</v>
      </c>
      <c r="O72">
        <v>11.2069424479582</v>
      </c>
      <c r="P72">
        <v>116.394009216589</v>
      </c>
      <c r="Q72">
        <v>4.2414982908034998E-2</v>
      </c>
    </row>
    <row r="73" spans="1:17" x14ac:dyDescent="0.3">
      <c r="A73" t="s">
        <v>203</v>
      </c>
      <c r="B73" t="s">
        <v>204</v>
      </c>
      <c r="C73" t="s">
        <v>3129</v>
      </c>
      <c r="D73" t="s">
        <v>51</v>
      </c>
      <c r="E73">
        <v>127014.18438111</v>
      </c>
      <c r="F73">
        <v>1511.35</v>
      </c>
      <c r="G73">
        <v>10.0670856628187</v>
      </c>
      <c r="H73">
        <v>9.4395514908143099</v>
      </c>
      <c r="I73">
        <v>37.648160547649503</v>
      </c>
      <c r="J73">
        <v>6.6986224684378799</v>
      </c>
      <c r="K73">
        <v>1401.97966550316</v>
      </c>
      <c r="L73">
        <v>1272.52402395223</v>
      </c>
      <c r="M73">
        <v>68.167902539963407</v>
      </c>
      <c r="N73">
        <v>1.3953589293466999</v>
      </c>
      <c r="O73">
        <v>3.00724517815198</v>
      </c>
      <c r="P73">
        <v>49.461036392404999</v>
      </c>
      <c r="Q73">
        <v>0.12477738146723701</v>
      </c>
    </row>
    <row r="74" spans="1:17" x14ac:dyDescent="0.3">
      <c r="A74" t="s">
        <v>205</v>
      </c>
      <c r="B74" t="s">
        <v>206</v>
      </c>
      <c r="C74" t="s">
        <v>3135</v>
      </c>
      <c r="D74" t="s">
        <v>65</v>
      </c>
      <c r="E74">
        <v>123776.06527604</v>
      </c>
      <c r="F74">
        <v>709.55</v>
      </c>
      <c r="G74">
        <v>58.875074802468099</v>
      </c>
      <c r="H74">
        <v>-3.1796865711525901E-2</v>
      </c>
      <c r="I74">
        <v>27.988914731183002</v>
      </c>
      <c r="J74">
        <v>-0.23940386583697801</v>
      </c>
      <c r="K74">
        <v>695.11239351663698</v>
      </c>
      <c r="L74">
        <v>587.76490858426598</v>
      </c>
      <c r="M74">
        <v>51.694880572133101</v>
      </c>
      <c r="N74">
        <v>0.83555359307793498</v>
      </c>
      <c r="O74">
        <v>5.9826650694101797</v>
      </c>
      <c r="P74">
        <v>104.187050359712</v>
      </c>
      <c r="Q74">
        <v>9.2333038895704003E-2</v>
      </c>
    </row>
    <row r="75" spans="1:17" x14ac:dyDescent="0.3">
      <c r="A75" t="s">
        <v>207</v>
      </c>
      <c r="B75" t="s">
        <v>208</v>
      </c>
      <c r="C75" t="s">
        <v>3129</v>
      </c>
      <c r="D75" t="s">
        <v>34</v>
      </c>
      <c r="E75">
        <v>121966.576991714</v>
      </c>
      <c r="F75">
        <v>235.85</v>
      </c>
      <c r="G75">
        <v>-5.7765211384293602</v>
      </c>
      <c r="H75">
        <v>-2.7558199621288901</v>
      </c>
      <c r="I75">
        <v>-27.1095855061774</v>
      </c>
      <c r="J75">
        <v>-1.4825310439113399</v>
      </c>
      <c r="K75">
        <v>252.61039259544</v>
      </c>
      <c r="L75">
        <v>246.69145151558399</v>
      </c>
      <c r="M75">
        <v>23.289142394265099</v>
      </c>
      <c r="N75">
        <v>0.78716149561757698</v>
      </c>
      <c r="O75">
        <v>27.072291710833099</v>
      </c>
      <c r="P75">
        <v>25.552302368911299</v>
      </c>
      <c r="Q75">
        <v>0.138973597835788</v>
      </c>
    </row>
    <row r="76" spans="1:17" x14ac:dyDescent="0.3">
      <c r="A76" t="s">
        <v>209</v>
      </c>
      <c r="B76" t="s">
        <v>210</v>
      </c>
      <c r="C76" t="s">
        <v>3129</v>
      </c>
      <c r="D76" t="s">
        <v>51</v>
      </c>
      <c r="E76">
        <v>121647.90185625</v>
      </c>
      <c r="F76">
        <v>3235.65</v>
      </c>
      <c r="G76">
        <v>44.237986105709098</v>
      </c>
      <c r="H76">
        <v>7.0925950132402997</v>
      </c>
      <c r="I76">
        <v>25.6793065585058</v>
      </c>
      <c r="J76">
        <v>2.8570235716391501</v>
      </c>
      <c r="K76">
        <v>2979.3077015725598</v>
      </c>
      <c r="L76">
        <v>2536.8981341068202</v>
      </c>
      <c r="M76">
        <v>65.634065749414702</v>
      </c>
      <c r="N76">
        <v>0.69032487767649997</v>
      </c>
      <c r="O76">
        <v>1.80334708636595</v>
      </c>
      <c r="P76">
        <v>83.755004685237196</v>
      </c>
      <c r="Q76">
        <v>0.109022768395106</v>
      </c>
    </row>
    <row r="77" spans="1:17" x14ac:dyDescent="0.3">
      <c r="A77" t="s">
        <v>211</v>
      </c>
      <c r="B77" t="s">
        <v>212</v>
      </c>
      <c r="C77" t="s">
        <v>3129</v>
      </c>
      <c r="D77" t="s">
        <v>34</v>
      </c>
      <c r="E77">
        <v>121121.17113800001</v>
      </c>
      <c r="F77">
        <v>110</v>
      </c>
      <c r="G77">
        <v>40.702462587129702</v>
      </c>
      <c r="H77">
        <v>-5.7313680003199199</v>
      </c>
      <c r="I77">
        <v>-26.193351719095201</v>
      </c>
      <c r="J77">
        <v>-0.69543923231684701</v>
      </c>
      <c r="K77">
        <v>117.882207633326</v>
      </c>
      <c r="L77">
        <v>111.351532484549</v>
      </c>
      <c r="M77">
        <v>24.022960785385401</v>
      </c>
      <c r="N77">
        <v>0.51761799446322898</v>
      </c>
      <c r="O77">
        <v>29.909090909090899</v>
      </c>
      <c r="P77">
        <v>67.9389312977099</v>
      </c>
      <c r="Q77">
        <v>0.127496410615205</v>
      </c>
    </row>
    <row r="78" spans="1:17" x14ac:dyDescent="0.3">
      <c r="A78" t="s">
        <v>213</v>
      </c>
      <c r="B78" t="s">
        <v>214</v>
      </c>
      <c r="C78" t="s">
        <v>3129</v>
      </c>
      <c r="D78" t="s">
        <v>215</v>
      </c>
      <c r="E78">
        <v>119010.6019834</v>
      </c>
      <c r="F78">
        <v>10693.4</v>
      </c>
      <c r="G78">
        <v>21.980087014924699</v>
      </c>
      <c r="H78">
        <v>14.655962361928299</v>
      </c>
      <c r="I78">
        <v>12.104067427208401</v>
      </c>
      <c r="J78">
        <v>9.1340972610096003</v>
      </c>
      <c r="K78">
        <v>9673.2912011104909</v>
      </c>
      <c r="L78">
        <v>8636.4254574992101</v>
      </c>
      <c r="M78">
        <v>66.666454021227906</v>
      </c>
      <c r="N78">
        <v>1.66247779112742</v>
      </c>
      <c r="O78">
        <v>4.5972281968316997</v>
      </c>
      <c r="P78">
        <v>61.339187374583197</v>
      </c>
      <c r="Q78">
        <v>0.112680446303288</v>
      </c>
    </row>
    <row r="79" spans="1:17" x14ac:dyDescent="0.3">
      <c r="A79" t="s">
        <v>216</v>
      </c>
      <c r="B79" t="s">
        <v>217</v>
      </c>
      <c r="C79" t="s">
        <v>3132</v>
      </c>
      <c r="D79" t="s">
        <v>130</v>
      </c>
      <c r="E79">
        <v>118752.31979550001</v>
      </c>
      <c r="F79">
        <v>569.54999999999995</v>
      </c>
      <c r="G79">
        <v>253.354840992932</v>
      </c>
      <c r="H79">
        <v>-0.23464382980666201</v>
      </c>
      <c r="I79">
        <v>129.178513142577</v>
      </c>
      <c r="J79">
        <v>1.1525004509503101</v>
      </c>
      <c r="K79">
        <v>541.64991778062802</v>
      </c>
      <c r="L79">
        <v>374.61157783291299</v>
      </c>
      <c r="M79">
        <v>40.074360200335697</v>
      </c>
      <c r="N79">
        <v>0.66247000928508604</v>
      </c>
      <c r="O79">
        <v>13.598454920551299</v>
      </c>
      <c r="P79">
        <v>300.66830812521903</v>
      </c>
      <c r="Q79">
        <v>0.22225411819917101</v>
      </c>
    </row>
    <row r="80" spans="1:17" x14ac:dyDescent="0.3">
      <c r="A80" t="s">
        <v>218</v>
      </c>
      <c r="B80" t="s">
        <v>219</v>
      </c>
      <c r="C80" t="s">
        <v>3135</v>
      </c>
      <c r="D80" t="s">
        <v>220</v>
      </c>
      <c r="E80">
        <v>118368.38512947</v>
      </c>
      <c r="F80">
        <v>985.35</v>
      </c>
      <c r="G80">
        <v>-11.607533613696701</v>
      </c>
      <c r="H80">
        <v>-17.824106763041001</v>
      </c>
      <c r="I80">
        <v>-18.449700065950701</v>
      </c>
      <c r="J80">
        <v>1.0710463927988101</v>
      </c>
      <c r="K80">
        <v>1055.1145248165501</v>
      </c>
      <c r="L80">
        <v>1057.42268824034</v>
      </c>
      <c r="M80">
        <v>25.924996510117801</v>
      </c>
      <c r="N80">
        <v>0.687572323501767</v>
      </c>
      <c r="O80">
        <v>36.804181255391399</v>
      </c>
      <c r="P80">
        <v>43.637026239066998</v>
      </c>
      <c r="Q80">
        <v>-3.4962314212548001E-2</v>
      </c>
    </row>
    <row r="81" spans="1:17" x14ac:dyDescent="0.3">
      <c r="A81" t="s">
        <v>221</v>
      </c>
      <c r="B81" t="s">
        <v>222</v>
      </c>
      <c r="C81" t="s">
        <v>3142</v>
      </c>
      <c r="D81" t="s">
        <v>141</v>
      </c>
      <c r="E81">
        <v>118116.89739423001</v>
      </c>
      <c r="F81">
        <v>1186.8499999999999</v>
      </c>
      <c r="G81">
        <v>37.658417422547899</v>
      </c>
      <c r="H81">
        <v>-2.47771394022244</v>
      </c>
      <c r="I81">
        <v>-11.400490283311299</v>
      </c>
      <c r="J81">
        <v>-2.2022442722814399</v>
      </c>
      <c r="K81">
        <v>1295.3951044998801</v>
      </c>
      <c r="L81">
        <v>1182.1283478494499</v>
      </c>
      <c r="M81">
        <v>30.7380696598103</v>
      </c>
      <c r="N81">
        <v>1.0669289505977699</v>
      </c>
      <c r="O81">
        <v>39.0192526435522</v>
      </c>
      <c r="P81">
        <v>69.139233290579995</v>
      </c>
      <c r="Q81">
        <v>8.1216344642346006E-2</v>
      </c>
    </row>
    <row r="82" spans="1:17" x14ac:dyDescent="0.3">
      <c r="A82" t="s">
        <v>223</v>
      </c>
      <c r="B82" t="s">
        <v>224</v>
      </c>
      <c r="C82" t="s">
        <v>3139</v>
      </c>
      <c r="D82" t="s">
        <v>225</v>
      </c>
      <c r="E82">
        <v>117381.19207145</v>
      </c>
      <c r="F82">
        <v>1872.35</v>
      </c>
      <c r="G82">
        <v>11.659831127191101</v>
      </c>
      <c r="H82">
        <v>0.76154718395996002</v>
      </c>
      <c r="I82">
        <v>12.786058330922099</v>
      </c>
      <c r="J82">
        <v>0.658218389811563</v>
      </c>
      <c r="K82">
        <v>1850.6082233166201</v>
      </c>
      <c r="L82">
        <v>1658.37899715505</v>
      </c>
      <c r="M82">
        <v>43.542769081962902</v>
      </c>
      <c r="N82">
        <v>0.65142162913759405</v>
      </c>
      <c r="O82">
        <v>6.03786685181724</v>
      </c>
      <c r="P82">
        <v>51.8716794419434</v>
      </c>
      <c r="Q82">
        <v>-2.5028056319960001E-3</v>
      </c>
    </row>
    <row r="83" spans="1:17" x14ac:dyDescent="0.3">
      <c r="A83" t="s">
        <v>226</v>
      </c>
      <c r="B83" t="s">
        <v>227</v>
      </c>
      <c r="C83" t="s">
        <v>3131</v>
      </c>
      <c r="D83" t="s">
        <v>228</v>
      </c>
      <c r="E83">
        <v>116141.135364595</v>
      </c>
      <c r="F83">
        <v>1173.8499999999999</v>
      </c>
      <c r="G83">
        <v>10.1987029463677</v>
      </c>
      <c r="H83">
        <v>-5.1886726167122497</v>
      </c>
      <c r="I83">
        <v>-13.172368287784099</v>
      </c>
      <c r="J83">
        <v>0.62436966181145004</v>
      </c>
      <c r="K83">
        <v>1172.7723945406301</v>
      </c>
      <c r="L83">
        <v>1091.14994252937</v>
      </c>
      <c r="M83">
        <v>32.968085643059602</v>
      </c>
      <c r="N83">
        <v>0.82754099445629903</v>
      </c>
      <c r="O83">
        <v>6.7785831940320396</v>
      </c>
      <c r="P83">
        <v>40.560682131926697</v>
      </c>
      <c r="Q83">
        <v>2.570670535901E-3</v>
      </c>
    </row>
    <row r="84" spans="1:17" x14ac:dyDescent="0.3">
      <c r="A84" t="s">
        <v>229</v>
      </c>
      <c r="B84" t="s">
        <v>230</v>
      </c>
      <c r="C84" t="s">
        <v>3133</v>
      </c>
      <c r="D84" t="s">
        <v>54</v>
      </c>
      <c r="E84">
        <v>115636.6534848</v>
      </c>
      <c r="F84">
        <v>3416.7</v>
      </c>
      <c r="G84">
        <v>52.380403325901199</v>
      </c>
      <c r="H84">
        <v>4.6719381602064001</v>
      </c>
      <c r="I84">
        <v>16.3766968718428</v>
      </c>
      <c r="J84">
        <v>1.15164744584491</v>
      </c>
      <c r="K84">
        <v>3207.1574928803998</v>
      </c>
      <c r="L84">
        <v>2730.3604944867202</v>
      </c>
      <c r="M84">
        <v>54.355348418175701</v>
      </c>
      <c r="N84">
        <v>0.99032606577836402</v>
      </c>
      <c r="O84">
        <v>4.6038575233412402</v>
      </c>
      <c r="P84">
        <v>87.581322572675504</v>
      </c>
      <c r="Q84">
        <v>9.9870931080635994E-2</v>
      </c>
    </row>
    <row r="85" spans="1:17" x14ac:dyDescent="0.3">
      <c r="A85" t="s">
        <v>231</v>
      </c>
      <c r="B85" t="s">
        <v>232</v>
      </c>
      <c r="C85" t="s">
        <v>3134</v>
      </c>
      <c r="D85" t="s">
        <v>98</v>
      </c>
      <c r="E85">
        <v>114863.58027625</v>
      </c>
      <c r="F85">
        <v>5743.75</v>
      </c>
      <c r="G85">
        <v>68.773399442464594</v>
      </c>
      <c r="H85">
        <v>6.1626757245288699</v>
      </c>
      <c r="I85">
        <v>13.3316937014761</v>
      </c>
      <c r="J85">
        <v>7.7095400247706998</v>
      </c>
      <c r="K85">
        <v>5388.1879011072197</v>
      </c>
      <c r="L85">
        <v>4767.7431329889896</v>
      </c>
      <c r="M85">
        <v>82.724077824801398</v>
      </c>
      <c r="N85">
        <v>1.1613469080354</v>
      </c>
      <c r="O85">
        <v>2.6254624591947699</v>
      </c>
      <c r="P85">
        <v>96.916193839244301</v>
      </c>
      <c r="Q85">
        <v>8.6807763691044995E-2</v>
      </c>
    </row>
    <row r="86" spans="1:17" x14ac:dyDescent="0.3">
      <c r="A86" t="s">
        <v>233</v>
      </c>
      <c r="B86" t="s">
        <v>234</v>
      </c>
      <c r="C86" t="s">
        <v>3131</v>
      </c>
      <c r="D86" t="s">
        <v>182</v>
      </c>
      <c r="E86">
        <v>114207.74539164</v>
      </c>
      <c r="F86">
        <v>644.4</v>
      </c>
      <c r="G86">
        <v>-11.9714326585122</v>
      </c>
      <c r="H86">
        <v>-2.3741773454901098</v>
      </c>
      <c r="I86">
        <v>10.6602312063883</v>
      </c>
      <c r="J86">
        <v>1.9646109458358501</v>
      </c>
      <c r="K86">
        <v>625.44520546056503</v>
      </c>
      <c r="L86">
        <v>581.21450486687195</v>
      </c>
      <c r="M86">
        <v>56.1996778619813</v>
      </c>
      <c r="N86">
        <v>0.71621735781363405</v>
      </c>
      <c r="O86">
        <v>2.7855369335816298</v>
      </c>
      <c r="P86">
        <v>31.725265739983598</v>
      </c>
      <c r="Q86">
        <v>-7.7427755772248003E-2</v>
      </c>
    </row>
    <row r="87" spans="1:17" x14ac:dyDescent="0.3">
      <c r="A87" t="s">
        <v>235</v>
      </c>
      <c r="B87" t="s">
        <v>236</v>
      </c>
      <c r="C87" t="s">
        <v>3130</v>
      </c>
      <c r="D87" t="s">
        <v>237</v>
      </c>
      <c r="E87">
        <v>113983.39288687</v>
      </c>
      <c r="F87">
        <v>423.1</v>
      </c>
      <c r="G87">
        <v>102.163048713772</v>
      </c>
      <c r="H87">
        <v>1.9046631502682301</v>
      </c>
      <c r="I87">
        <v>56.684720780681602</v>
      </c>
      <c r="J87">
        <v>0.48212517273274502</v>
      </c>
      <c r="K87">
        <v>412.903297591718</v>
      </c>
      <c r="L87">
        <v>326.06427538257901</v>
      </c>
      <c r="M87">
        <v>39.891165405996901</v>
      </c>
      <c r="N87">
        <v>0.37012380221048102</v>
      </c>
      <c r="O87">
        <v>8.8040652328054794</v>
      </c>
      <c r="P87">
        <v>153.80923815236901</v>
      </c>
      <c r="Q87">
        <v>5.3283134763138999E-2</v>
      </c>
    </row>
    <row r="88" spans="1:17" x14ac:dyDescent="0.3">
      <c r="A88" t="s">
        <v>238</v>
      </c>
      <c r="B88" t="s">
        <v>239</v>
      </c>
      <c r="C88" t="s">
        <v>3129</v>
      </c>
      <c r="D88" t="s">
        <v>40</v>
      </c>
      <c r="E88">
        <v>111834.111629519</v>
      </c>
      <c r="F88">
        <v>2261.6999999999998</v>
      </c>
      <c r="G88">
        <v>41.4246438168339</v>
      </c>
      <c r="H88">
        <v>12.072427188868399</v>
      </c>
      <c r="I88">
        <v>26.0110462722641</v>
      </c>
      <c r="J88">
        <v>6.6698352850659504</v>
      </c>
      <c r="K88">
        <v>1998.55112323344</v>
      </c>
      <c r="L88">
        <v>1726.0647671986601</v>
      </c>
      <c r="M88">
        <v>89.573260582589498</v>
      </c>
      <c r="N88">
        <v>1.04949266411636</v>
      </c>
      <c r="O88">
        <v>1.0301985232347299</v>
      </c>
      <c r="P88">
        <v>78.649289099526001</v>
      </c>
      <c r="Q88">
        <v>7.0410141458870004E-3</v>
      </c>
    </row>
    <row r="89" spans="1:17" x14ac:dyDescent="0.3">
      <c r="A89" t="s">
        <v>240</v>
      </c>
      <c r="B89" t="s">
        <v>241</v>
      </c>
      <c r="C89" t="s">
        <v>3133</v>
      </c>
      <c r="D89" t="s">
        <v>54</v>
      </c>
      <c r="E89">
        <v>111058.169133555</v>
      </c>
      <c r="F89">
        <v>6667.15</v>
      </c>
      <c r="G89">
        <v>-7.3128843865222404</v>
      </c>
      <c r="H89">
        <v>-5.9286937058540596</v>
      </c>
      <c r="I89">
        <v>-4.9992802408793802</v>
      </c>
      <c r="J89">
        <v>-2.2760442664170299</v>
      </c>
      <c r="K89">
        <v>6724.2854572549304</v>
      </c>
      <c r="L89">
        <v>6204.3130925935002</v>
      </c>
      <c r="M89">
        <v>28.354385219151698</v>
      </c>
      <c r="N89">
        <v>0.84103434580063596</v>
      </c>
      <c r="O89">
        <v>6.6040212084623899</v>
      </c>
      <c r="P89">
        <v>28.077724736098901</v>
      </c>
      <c r="Q89">
        <v>1.559787967894E-3</v>
      </c>
    </row>
    <row r="90" spans="1:17" x14ac:dyDescent="0.3">
      <c r="A90" t="s">
        <v>242</v>
      </c>
      <c r="B90" t="s">
        <v>243</v>
      </c>
      <c r="C90" t="s">
        <v>3133</v>
      </c>
      <c r="D90" t="s">
        <v>54</v>
      </c>
      <c r="E90">
        <v>110685.7389</v>
      </c>
      <c r="F90">
        <v>1100</v>
      </c>
      <c r="G90">
        <v>48.502605036045601</v>
      </c>
      <c r="H90">
        <v>-13.4332234450162</v>
      </c>
      <c r="I90">
        <v>3.7814090322610001</v>
      </c>
      <c r="J90">
        <v>-0.72777102400596705</v>
      </c>
      <c r="K90">
        <v>1148.85194091126</v>
      </c>
      <c r="L90">
        <v>974.87635329400098</v>
      </c>
      <c r="M90">
        <v>30.948850073964099</v>
      </c>
      <c r="N90">
        <v>2.2788404175944899</v>
      </c>
      <c r="O90">
        <v>20.390909090908998</v>
      </c>
      <c r="P90">
        <v>93.747247908410401</v>
      </c>
      <c r="Q90">
        <v>7.3646271885745004E-2</v>
      </c>
    </row>
    <row r="91" spans="1:17" x14ac:dyDescent="0.3">
      <c r="A91" t="s">
        <v>244</v>
      </c>
      <c r="B91" t="s">
        <v>245</v>
      </c>
      <c r="C91" t="s">
        <v>3129</v>
      </c>
      <c r="D91" t="s">
        <v>24</v>
      </c>
      <c r="E91">
        <v>109777.310481405</v>
      </c>
      <c r="F91">
        <v>1409.35</v>
      </c>
      <c r="G91">
        <v>-26.6755461187023</v>
      </c>
      <c r="H91">
        <v>-2.0739505705243801</v>
      </c>
      <c r="I91">
        <v>-19.921860939409001</v>
      </c>
      <c r="J91">
        <v>1.8732853131862801</v>
      </c>
      <c r="K91">
        <v>1414.3604174403399</v>
      </c>
      <c r="L91">
        <v>1440.36979262519</v>
      </c>
      <c r="M91">
        <v>49.1624787973888</v>
      </c>
      <c r="N91">
        <v>0.77729161907261901</v>
      </c>
      <c r="O91">
        <v>20.2327314010004</v>
      </c>
      <c r="P91">
        <v>6.0299428227505096</v>
      </c>
      <c r="Q91">
        <v>2.0446913989405999E-2</v>
      </c>
    </row>
    <row r="92" spans="1:17" x14ac:dyDescent="0.3">
      <c r="A92" t="s">
        <v>246</v>
      </c>
      <c r="B92" t="s">
        <v>247</v>
      </c>
      <c r="C92" t="s">
        <v>3129</v>
      </c>
      <c r="D92" t="s">
        <v>34</v>
      </c>
      <c r="E92">
        <v>109728.50314607999</v>
      </c>
      <c r="F92">
        <v>58.05</v>
      </c>
      <c r="G92">
        <v>54.115882408179701</v>
      </c>
      <c r="H92">
        <v>-9.2252634107786804</v>
      </c>
      <c r="I92">
        <v>-22.225372989541999</v>
      </c>
      <c r="J92">
        <v>-0.93032925627504304</v>
      </c>
      <c r="K92">
        <v>62.5686155813518</v>
      </c>
      <c r="L92">
        <v>57.763997780167699</v>
      </c>
      <c r="M92">
        <v>15.0414333608721</v>
      </c>
      <c r="N92">
        <v>0.31477346105334802</v>
      </c>
      <c r="O92">
        <v>44.272179155899998</v>
      </c>
      <c r="P92">
        <v>83.702531645569593</v>
      </c>
      <c r="Q92">
        <v>0.10444043116722899</v>
      </c>
    </row>
    <row r="93" spans="1:17" x14ac:dyDescent="0.3">
      <c r="A93" t="s">
        <v>248</v>
      </c>
      <c r="B93" t="s">
        <v>249</v>
      </c>
      <c r="C93" t="s">
        <v>3129</v>
      </c>
      <c r="D93" t="s">
        <v>40</v>
      </c>
      <c r="E93">
        <v>108393.03113227</v>
      </c>
      <c r="F93">
        <v>750.65</v>
      </c>
      <c r="G93">
        <v>12.374177201187701</v>
      </c>
      <c r="H93">
        <v>2.1424652515987201</v>
      </c>
      <c r="I93">
        <v>19.547612319190598</v>
      </c>
      <c r="J93">
        <v>3.54622314126539</v>
      </c>
      <c r="K93">
        <v>702.77990411679502</v>
      </c>
      <c r="L93">
        <v>615.01240547539703</v>
      </c>
      <c r="M93">
        <v>53.882170452104099</v>
      </c>
      <c r="N93">
        <v>0.77402502322668398</v>
      </c>
      <c r="O93">
        <v>2.96409778192232</v>
      </c>
      <c r="P93">
        <v>61.970007552055201</v>
      </c>
      <c r="Q93">
        <v>-3.2565212556284001E-2</v>
      </c>
    </row>
    <row r="94" spans="1:17" x14ac:dyDescent="0.3">
      <c r="A94" t="s">
        <v>250</v>
      </c>
      <c r="B94" t="s">
        <v>251</v>
      </c>
      <c r="C94" t="s">
        <v>3131</v>
      </c>
      <c r="D94" t="s">
        <v>252</v>
      </c>
      <c r="E94">
        <v>106316.87418301</v>
      </c>
      <c r="F94">
        <v>1461.7</v>
      </c>
      <c r="G94">
        <v>13.5411253220337</v>
      </c>
      <c r="H94">
        <v>2.72784866234025</v>
      </c>
      <c r="I94">
        <v>16.159119871325299</v>
      </c>
      <c r="J94">
        <v>3.5825068059849099</v>
      </c>
      <c r="K94">
        <v>1390.5747222689199</v>
      </c>
      <c r="L94">
        <v>1223.8135275863301</v>
      </c>
      <c r="M94">
        <v>51.275646300976099</v>
      </c>
      <c r="N94">
        <v>0.80756464959924701</v>
      </c>
      <c r="O94">
        <v>3.5780255866456798</v>
      </c>
      <c r="P94">
        <v>48.947877923268898</v>
      </c>
      <c r="Q94">
        <v>7.5643471427733006E-2</v>
      </c>
    </row>
    <row r="95" spans="1:17" x14ac:dyDescent="0.3">
      <c r="A95" t="s">
        <v>253</v>
      </c>
      <c r="B95" t="s">
        <v>254</v>
      </c>
      <c r="C95" t="s">
        <v>3140</v>
      </c>
      <c r="D95" t="s">
        <v>255</v>
      </c>
      <c r="E95">
        <v>104383.818</v>
      </c>
      <c r="F95">
        <v>3765.65</v>
      </c>
      <c r="G95">
        <v>88.910676849404197</v>
      </c>
      <c r="H95">
        <v>5.8153159289568501</v>
      </c>
      <c r="I95">
        <v>24.664305388092998</v>
      </c>
      <c r="J95">
        <v>4.4948630166452697</v>
      </c>
      <c r="K95">
        <v>3749.60696839513</v>
      </c>
      <c r="L95">
        <v>3150.8982570050498</v>
      </c>
      <c r="M95">
        <v>44.914091505908203</v>
      </c>
      <c r="N95">
        <v>0.63199152257070301</v>
      </c>
      <c r="O95">
        <v>10.788310119102899</v>
      </c>
      <c r="P95">
        <v>127.765680759692</v>
      </c>
      <c r="Q95">
        <v>0.18781319343799499</v>
      </c>
    </row>
    <row r="96" spans="1:17" x14ac:dyDescent="0.3">
      <c r="A96" t="s">
        <v>256</v>
      </c>
      <c r="B96" t="s">
        <v>257</v>
      </c>
      <c r="C96" t="s">
        <v>3140</v>
      </c>
      <c r="D96" t="s">
        <v>168</v>
      </c>
      <c r="E96">
        <v>102951.31557137</v>
      </c>
      <c r="F96">
        <v>673.55</v>
      </c>
      <c r="G96">
        <v>29.333611700619102</v>
      </c>
      <c r="H96">
        <v>-4.8040431887417601</v>
      </c>
      <c r="I96">
        <v>32.8337718997591</v>
      </c>
      <c r="J96">
        <v>-1.6074311524090099</v>
      </c>
      <c r="K96">
        <v>698.30555137297097</v>
      </c>
      <c r="L96">
        <v>587.98548518057396</v>
      </c>
      <c r="M96">
        <v>27.223295345613302</v>
      </c>
      <c r="N96">
        <v>0.69980608362788999</v>
      </c>
      <c r="O96">
        <v>16.361071932299001</v>
      </c>
      <c r="P96">
        <v>87.513919821826207</v>
      </c>
      <c r="Q96">
        <v>0.22616867333458601</v>
      </c>
    </row>
    <row r="97" spans="1:17" x14ac:dyDescent="0.3">
      <c r="A97" t="s">
        <v>258</v>
      </c>
      <c r="B97" t="s">
        <v>259</v>
      </c>
      <c r="C97" t="s">
        <v>3133</v>
      </c>
      <c r="D97" t="s">
        <v>54</v>
      </c>
      <c r="E97">
        <v>102927.40859735</v>
      </c>
      <c r="F97">
        <v>2256.5</v>
      </c>
      <c r="G97">
        <v>71.378443806492101</v>
      </c>
      <c r="H97">
        <v>12.5325151177768</v>
      </c>
      <c r="I97">
        <v>24.911437287638499</v>
      </c>
      <c r="J97">
        <v>4.0730423234154003</v>
      </c>
      <c r="K97">
        <v>1994.59791822546</v>
      </c>
      <c r="L97">
        <v>1644.40675858549</v>
      </c>
      <c r="M97">
        <v>69.693153469550694</v>
      </c>
      <c r="N97">
        <v>0.95397341764421295</v>
      </c>
      <c r="O97">
        <v>2.4595612674495899</v>
      </c>
      <c r="P97">
        <v>106.733852496564</v>
      </c>
      <c r="Q97">
        <v>0.10265269401289299</v>
      </c>
    </row>
    <row r="98" spans="1:17" x14ac:dyDescent="0.3">
      <c r="A98" t="s">
        <v>260</v>
      </c>
      <c r="B98" t="s">
        <v>261</v>
      </c>
      <c r="C98" t="s">
        <v>3127</v>
      </c>
      <c r="D98" t="s">
        <v>57</v>
      </c>
      <c r="E98">
        <v>101980.175456745</v>
      </c>
      <c r="F98">
        <v>626.95000000000005</v>
      </c>
      <c r="G98">
        <v>206.10965739135199</v>
      </c>
      <c r="H98">
        <v>9.9968257576383106</v>
      </c>
      <c r="I98">
        <v>37.7855841856247</v>
      </c>
      <c r="J98">
        <v>-11.0427667546388</v>
      </c>
      <c r="K98">
        <v>615.45835701523697</v>
      </c>
      <c r="L98">
        <v>446.30204638443001</v>
      </c>
      <c r="M98">
        <v>27.170129891906001</v>
      </c>
      <c r="N98">
        <v>1.38348177280496</v>
      </c>
      <c r="O98">
        <v>22.481856607384898</v>
      </c>
      <c r="P98">
        <v>247.66173752310499</v>
      </c>
      <c r="Q98">
        <v>0.15240970958150801</v>
      </c>
    </row>
    <row r="99" spans="1:17" x14ac:dyDescent="0.3">
      <c r="A99" t="s">
        <v>262</v>
      </c>
      <c r="B99" t="s">
        <v>263</v>
      </c>
      <c r="C99" t="s">
        <v>3140</v>
      </c>
      <c r="D99" t="s">
        <v>264</v>
      </c>
      <c r="E99">
        <v>101921.831474512</v>
      </c>
      <c r="F99">
        <v>74.72</v>
      </c>
      <c r="G99">
        <v>187.224340744785</v>
      </c>
      <c r="H99">
        <v>6.8021158776945203</v>
      </c>
      <c r="I99">
        <v>82.493398027413093</v>
      </c>
      <c r="J99">
        <v>-3.3753009195904599E-2</v>
      </c>
      <c r="K99">
        <v>68.085731106226703</v>
      </c>
      <c r="L99">
        <v>50.066754944026997</v>
      </c>
      <c r="M99">
        <v>45.4950437176877</v>
      </c>
      <c r="N99">
        <v>0.63100377126610097</v>
      </c>
      <c r="O99">
        <v>12.8078158458244</v>
      </c>
      <c r="P99">
        <v>244.331797235023</v>
      </c>
      <c r="Q99">
        <v>0.22006385521211899</v>
      </c>
    </row>
    <row r="100" spans="1:17" x14ac:dyDescent="0.3">
      <c r="A100" t="s">
        <v>265</v>
      </c>
      <c r="B100" t="s">
        <v>266</v>
      </c>
      <c r="C100" t="s">
        <v>3143</v>
      </c>
      <c r="D100" t="s">
        <v>267</v>
      </c>
      <c r="E100">
        <v>99836.320330674993</v>
      </c>
      <c r="F100">
        <v>11032.85</v>
      </c>
      <c r="G100">
        <v>113.288901338153</v>
      </c>
      <c r="H100">
        <v>1.03597117907433</v>
      </c>
      <c r="I100">
        <v>42.264007976909497</v>
      </c>
      <c r="J100">
        <v>5.2418141482745702</v>
      </c>
      <c r="K100">
        <v>10518.5348343879</v>
      </c>
      <c r="L100">
        <v>8771.1209046575805</v>
      </c>
      <c r="M100">
        <v>63.823562176229302</v>
      </c>
      <c r="N100">
        <v>0.58631176525186401</v>
      </c>
      <c r="O100">
        <v>20.530959815460101</v>
      </c>
      <c r="P100">
        <v>152.00374595995899</v>
      </c>
      <c r="Q100">
        <v>0.19409512903090201</v>
      </c>
    </row>
    <row r="101" spans="1:17" x14ac:dyDescent="0.3">
      <c r="A101" t="s">
        <v>268</v>
      </c>
      <c r="B101" t="s">
        <v>269</v>
      </c>
      <c r="C101" t="s">
        <v>3140</v>
      </c>
      <c r="D101" t="s">
        <v>225</v>
      </c>
      <c r="E101">
        <v>99565.380398249996</v>
      </c>
      <c r="F101">
        <v>6620.7</v>
      </c>
      <c r="G101">
        <v>-1.65888725715911</v>
      </c>
      <c r="H101">
        <v>-1.76348326196701</v>
      </c>
      <c r="I101">
        <v>25.0802047329144</v>
      </c>
      <c r="J101">
        <v>-0.26887463609581203</v>
      </c>
      <c r="K101">
        <v>6629.4536367033998</v>
      </c>
      <c r="L101">
        <v>5865.1462202778303</v>
      </c>
      <c r="M101">
        <v>39.072102604386799</v>
      </c>
      <c r="N101">
        <v>0.47277248143415201</v>
      </c>
      <c r="O101">
        <v>10.7352696844744</v>
      </c>
      <c r="P101">
        <v>74.183109707971497</v>
      </c>
      <c r="Q101">
        <v>0.12644284353479401</v>
      </c>
    </row>
    <row r="102" spans="1:17" x14ac:dyDescent="0.3">
      <c r="A102" t="s">
        <v>270</v>
      </c>
      <c r="B102" t="s">
        <v>271</v>
      </c>
      <c r="C102" t="s">
        <v>3131</v>
      </c>
      <c r="D102" t="s">
        <v>182</v>
      </c>
      <c r="E102">
        <v>99399.869801640001</v>
      </c>
      <c r="F102">
        <v>3654.6</v>
      </c>
      <c r="G102">
        <v>54.294127894872503</v>
      </c>
      <c r="H102">
        <v>5.1571914613922996</v>
      </c>
      <c r="I102">
        <v>32.422062564288701</v>
      </c>
      <c r="J102">
        <v>2.4724803032382101</v>
      </c>
      <c r="K102">
        <v>3353.8553001598798</v>
      </c>
      <c r="L102">
        <v>2820.9460769393199</v>
      </c>
      <c r="M102">
        <v>67.624943734441104</v>
      </c>
      <c r="N102">
        <v>0.96873181002554098</v>
      </c>
      <c r="O102">
        <v>1.48716685820609</v>
      </c>
      <c r="P102">
        <v>89.450765921049197</v>
      </c>
      <c r="Q102">
        <v>9.9083742078720005E-2</v>
      </c>
    </row>
    <row r="103" spans="1:17" x14ac:dyDescent="0.3">
      <c r="A103" t="s">
        <v>272</v>
      </c>
      <c r="B103" t="s">
        <v>273</v>
      </c>
      <c r="C103" t="s">
        <v>3133</v>
      </c>
      <c r="D103" t="s">
        <v>274</v>
      </c>
      <c r="E103">
        <v>99309.186896760002</v>
      </c>
      <c r="F103">
        <v>6906.8</v>
      </c>
      <c r="G103">
        <v>10.5023145080524</v>
      </c>
      <c r="H103">
        <v>0.58510839299682604</v>
      </c>
      <c r="I103">
        <v>3.4993638045717099</v>
      </c>
      <c r="J103">
        <v>2.6914917337764899</v>
      </c>
      <c r="K103">
        <v>6603.8523335644204</v>
      </c>
      <c r="L103">
        <v>6114.9728372285499</v>
      </c>
      <c r="M103">
        <v>61.556164970156701</v>
      </c>
      <c r="N103">
        <v>0.97351728566036599</v>
      </c>
      <c r="O103">
        <v>1.98644813806683</v>
      </c>
      <c r="P103">
        <v>46.144731273804403</v>
      </c>
      <c r="Q103">
        <v>2.1367094081401E-2</v>
      </c>
    </row>
    <row r="104" spans="1:17" x14ac:dyDescent="0.3">
      <c r="A104" t="s">
        <v>275</v>
      </c>
      <c r="B104" t="s">
        <v>276</v>
      </c>
      <c r="C104" t="s">
        <v>3133</v>
      </c>
      <c r="D104" t="s">
        <v>54</v>
      </c>
      <c r="E104">
        <v>97090.097182230005</v>
      </c>
      <c r="F104">
        <v>2423.35</v>
      </c>
      <c r="G104">
        <v>8.2803319434933496</v>
      </c>
      <c r="H104">
        <v>19.588195829206299</v>
      </c>
      <c r="I104">
        <v>2.6062253545936702</v>
      </c>
      <c r="J104">
        <v>2.4676092370675602</v>
      </c>
      <c r="K104">
        <v>2250.43135140002</v>
      </c>
      <c r="L104">
        <v>2106.6515982044102</v>
      </c>
      <c r="M104">
        <v>58.273123937724897</v>
      </c>
      <c r="N104">
        <v>0.83599130114426601</v>
      </c>
      <c r="O104">
        <v>5.4490684383188697</v>
      </c>
      <c r="P104">
        <v>43.985621342206102</v>
      </c>
    </row>
    <row r="105" spans="1:17" x14ac:dyDescent="0.3">
      <c r="A105" t="s">
        <v>277</v>
      </c>
      <c r="B105" t="s">
        <v>278</v>
      </c>
      <c r="C105" t="s">
        <v>3135</v>
      </c>
      <c r="D105" t="s">
        <v>106</v>
      </c>
      <c r="E105">
        <v>96522.739441244994</v>
      </c>
      <c r="F105">
        <v>96.09</v>
      </c>
      <c r="G105">
        <v>53.556186804034702</v>
      </c>
      <c r="H105">
        <v>-4.7998377627884796</v>
      </c>
      <c r="I105">
        <v>-5.5651439304807004</v>
      </c>
      <c r="J105">
        <v>4.3691169438198196</v>
      </c>
      <c r="K105">
        <v>99.227412405106904</v>
      </c>
      <c r="L105">
        <v>88.647229212970402</v>
      </c>
      <c r="M105">
        <v>41.7253175983628</v>
      </c>
      <c r="N105">
        <v>0.50087374657038297</v>
      </c>
      <c r="O105">
        <v>23.2178166302424</v>
      </c>
      <c r="P105">
        <v>98.533057851239604</v>
      </c>
      <c r="Q105">
        <v>0.14992229994794201</v>
      </c>
    </row>
    <row r="106" spans="1:17" x14ac:dyDescent="0.3">
      <c r="A106" t="s">
        <v>279</v>
      </c>
      <c r="B106" t="s">
        <v>280</v>
      </c>
      <c r="C106" t="s">
        <v>3137</v>
      </c>
      <c r="D106" t="s">
        <v>124</v>
      </c>
      <c r="E106">
        <v>96518.697580109903</v>
      </c>
      <c r="F106">
        <v>953.95</v>
      </c>
      <c r="G106">
        <v>9.0780209313593403</v>
      </c>
      <c r="H106">
        <v>-0.379738647201458</v>
      </c>
      <c r="I106">
        <v>4.3314301628838203</v>
      </c>
      <c r="J106">
        <v>0.166284470944871</v>
      </c>
      <c r="K106">
        <v>966.47529967787102</v>
      </c>
      <c r="L106">
        <v>884.97020570150096</v>
      </c>
      <c r="M106">
        <v>48.2907828819637</v>
      </c>
      <c r="N106">
        <v>0.63095226234550905</v>
      </c>
      <c r="O106">
        <v>14.995544839876301</v>
      </c>
      <c r="P106">
        <v>64.0216643741403</v>
      </c>
      <c r="Q106">
        <v>9.8809556109425004E-2</v>
      </c>
    </row>
    <row r="107" spans="1:17" x14ac:dyDescent="0.3">
      <c r="A107" t="s">
        <v>281</v>
      </c>
      <c r="B107" t="s">
        <v>282</v>
      </c>
      <c r="C107" t="s">
        <v>3141</v>
      </c>
      <c r="D107" t="s">
        <v>46</v>
      </c>
      <c r="E107">
        <v>96118.358091055998</v>
      </c>
      <c r="F107">
        <v>91.03</v>
      </c>
      <c r="G107">
        <v>18.111674198453301</v>
      </c>
      <c r="H107">
        <v>-1.55870297134647</v>
      </c>
      <c r="I107">
        <v>-0.508985982535341</v>
      </c>
      <c r="J107">
        <v>2.86456647979715</v>
      </c>
      <c r="K107">
        <v>94.521953071591199</v>
      </c>
      <c r="L107">
        <v>84.058498171814506</v>
      </c>
      <c r="M107">
        <v>33.590599394969502</v>
      </c>
      <c r="N107">
        <v>1.1424189878030799</v>
      </c>
      <c r="O107">
        <v>13.9734153575744</v>
      </c>
      <c r="P107">
        <v>75.057692307692307</v>
      </c>
      <c r="Q107">
        <v>0.14343046786375999</v>
      </c>
    </row>
    <row r="108" spans="1:17" x14ac:dyDescent="0.3">
      <c r="A108" t="s">
        <v>283</v>
      </c>
      <c r="B108" t="s">
        <v>284</v>
      </c>
      <c r="C108" t="s">
        <v>3136</v>
      </c>
      <c r="D108" t="s">
        <v>127</v>
      </c>
      <c r="E108">
        <v>95909.858272340003</v>
      </c>
      <c r="F108">
        <v>7424.9</v>
      </c>
      <c r="G108">
        <v>38.538797416107897</v>
      </c>
      <c r="H108">
        <v>2.8987026605558102</v>
      </c>
      <c r="I108">
        <v>35.694529176015202</v>
      </c>
      <c r="J108">
        <v>-1.38881762629508</v>
      </c>
      <c r="K108">
        <v>7098.0655118786199</v>
      </c>
      <c r="L108">
        <v>6057.2831100812</v>
      </c>
      <c r="M108">
        <v>46.905130188395198</v>
      </c>
      <c r="N108">
        <v>0.68198905292351497</v>
      </c>
      <c r="O108">
        <v>4.3313714662823699</v>
      </c>
      <c r="P108">
        <v>86.928664039979296</v>
      </c>
      <c r="Q108">
        <v>-1.6540734567456E-2</v>
      </c>
    </row>
    <row r="109" spans="1:17" x14ac:dyDescent="0.3">
      <c r="A109" t="s">
        <v>285</v>
      </c>
      <c r="B109" t="s">
        <v>286</v>
      </c>
      <c r="C109" t="s">
        <v>3134</v>
      </c>
      <c r="D109" t="s">
        <v>202</v>
      </c>
      <c r="E109">
        <v>95433.455757200005</v>
      </c>
      <c r="F109">
        <v>32357.3</v>
      </c>
      <c r="G109">
        <v>41.145309261373903</v>
      </c>
      <c r="H109">
        <v>-0.50661052806381701</v>
      </c>
      <c r="I109">
        <v>-3.1198669619022601</v>
      </c>
      <c r="J109">
        <v>7.4276955878988504</v>
      </c>
      <c r="K109">
        <v>32701.2144865558</v>
      </c>
      <c r="L109">
        <v>29180.686013235601</v>
      </c>
      <c r="M109">
        <v>47.934027641501999</v>
      </c>
      <c r="N109">
        <v>1.1290885003307001</v>
      </c>
      <c r="O109">
        <v>13.3530918834389</v>
      </c>
      <c r="P109">
        <v>73.963978494623603</v>
      </c>
      <c r="Q109">
        <v>0.12552310044441001</v>
      </c>
    </row>
    <row r="110" spans="1:17" x14ac:dyDescent="0.3">
      <c r="A110" t="s">
        <v>287</v>
      </c>
      <c r="B110" t="s">
        <v>288</v>
      </c>
      <c r="C110" t="s">
        <v>3129</v>
      </c>
      <c r="D110" t="s">
        <v>289</v>
      </c>
      <c r="E110">
        <v>94975.968411775</v>
      </c>
      <c r="F110">
        <v>88.33</v>
      </c>
      <c r="G110">
        <v>-0.71953295305314602</v>
      </c>
      <c r="H110">
        <v>-8.0150548825022803</v>
      </c>
      <c r="I110">
        <v>-7.1506240241575298</v>
      </c>
      <c r="J110">
        <v>-1.4072531562789501</v>
      </c>
      <c r="K110">
        <v>93.123051708140906</v>
      </c>
      <c r="L110">
        <v>83.7668316958178</v>
      </c>
      <c r="M110">
        <v>19.3534917429199</v>
      </c>
      <c r="N110">
        <v>0.34176067412486799</v>
      </c>
      <c r="O110">
        <v>22.155553039737299</v>
      </c>
      <c r="P110">
        <v>48.453781512604998</v>
      </c>
      <c r="Q110">
        <v>8.0959270212160997E-2</v>
      </c>
    </row>
    <row r="111" spans="1:17" x14ac:dyDescent="0.3">
      <c r="A111" t="s">
        <v>290</v>
      </c>
      <c r="B111" t="s">
        <v>291</v>
      </c>
      <c r="C111" t="s">
        <v>3129</v>
      </c>
      <c r="D111" t="s">
        <v>215</v>
      </c>
      <c r="E111">
        <v>94373.2130034</v>
      </c>
      <c r="F111">
        <v>4418</v>
      </c>
      <c r="G111">
        <v>53.080222636022199</v>
      </c>
      <c r="H111">
        <v>7.5944161058074897</v>
      </c>
      <c r="I111">
        <v>6.8216674314457801</v>
      </c>
      <c r="J111">
        <v>2.7301839132112198</v>
      </c>
      <c r="K111">
        <v>4219.4134689263701</v>
      </c>
      <c r="L111">
        <v>3719.3574285825798</v>
      </c>
      <c r="M111">
        <v>51.773936965381502</v>
      </c>
      <c r="N111">
        <v>0.79197220969622095</v>
      </c>
      <c r="O111">
        <v>2.90176550475327</v>
      </c>
      <c r="P111">
        <v>80.621422730989295</v>
      </c>
      <c r="Q111">
        <v>1.0159631200414999E-2</v>
      </c>
    </row>
    <row r="112" spans="1:17" x14ac:dyDescent="0.3">
      <c r="A112" t="s">
        <v>292</v>
      </c>
      <c r="B112" t="s">
        <v>293</v>
      </c>
      <c r="C112" t="s">
        <v>3128</v>
      </c>
      <c r="D112" t="s">
        <v>294</v>
      </c>
      <c r="E112">
        <v>94085.668332639994</v>
      </c>
      <c r="F112">
        <v>10847.8</v>
      </c>
      <c r="G112">
        <v>131.13209053799201</v>
      </c>
      <c r="H112">
        <v>7.9699055185708696</v>
      </c>
      <c r="I112">
        <v>24.909263621113301</v>
      </c>
      <c r="J112">
        <v>5.1728714466425298</v>
      </c>
      <c r="K112">
        <v>10504.1413853052</v>
      </c>
      <c r="L112">
        <v>8270.8738413712599</v>
      </c>
      <c r="M112">
        <v>43.670814947000302</v>
      </c>
      <c r="N112">
        <v>1.2640225846644799</v>
      </c>
      <c r="O112">
        <v>6.70366341562345</v>
      </c>
      <c r="P112">
        <v>180.39185277088399</v>
      </c>
      <c r="Q112">
        <v>8.4245604673624006E-2</v>
      </c>
    </row>
    <row r="113" spans="1:17" x14ac:dyDescent="0.3">
      <c r="A113" t="s">
        <v>295</v>
      </c>
      <c r="B113" t="s">
        <v>296</v>
      </c>
      <c r="C113" t="s">
        <v>3129</v>
      </c>
      <c r="D113" t="s">
        <v>34</v>
      </c>
      <c r="E113">
        <v>93772.392725879996</v>
      </c>
      <c r="F113">
        <v>103.38</v>
      </c>
      <c r="G113">
        <v>27.942624467610301</v>
      </c>
      <c r="H113">
        <v>-2.3666890173709501</v>
      </c>
      <c r="I113">
        <v>-24.431537373103598</v>
      </c>
      <c r="J113">
        <v>-0.59622963126129902</v>
      </c>
      <c r="K113">
        <v>111.833210510367</v>
      </c>
      <c r="L113">
        <v>105.557107533574</v>
      </c>
      <c r="M113">
        <v>22.2663981066956</v>
      </c>
      <c r="N113">
        <v>0.76956578683754695</v>
      </c>
      <c r="O113">
        <v>24.6856258463919</v>
      </c>
      <c r="P113">
        <v>55.435272891294503</v>
      </c>
      <c r="Q113">
        <v>0.14699006743615101</v>
      </c>
    </row>
    <row r="114" spans="1:17" x14ac:dyDescent="0.3">
      <c r="A114" t="s">
        <v>297</v>
      </c>
      <c r="B114" t="s">
        <v>298</v>
      </c>
      <c r="C114" t="s">
        <v>3136</v>
      </c>
      <c r="D114" t="s">
        <v>299</v>
      </c>
      <c r="E114">
        <v>93555.083119575007</v>
      </c>
      <c r="F114">
        <v>657.25</v>
      </c>
      <c r="G114">
        <v>25.592258015981301</v>
      </c>
      <c r="H114">
        <v>5.4955584441845602</v>
      </c>
      <c r="I114">
        <v>3.9020020799532902</v>
      </c>
      <c r="J114">
        <v>4.4925448542046604</v>
      </c>
      <c r="K114">
        <v>627.95098886825303</v>
      </c>
      <c r="L114">
        <v>558.78616256366001</v>
      </c>
      <c r="M114">
        <v>56.774919385831801</v>
      </c>
      <c r="N114">
        <v>0.90365235787202103</v>
      </c>
      <c r="O114">
        <v>2.4724229745150201</v>
      </c>
      <c r="P114">
        <v>76.870290635091393</v>
      </c>
      <c r="Q114">
        <v>0.20485627619607699</v>
      </c>
    </row>
    <row r="115" spans="1:17" x14ac:dyDescent="0.3">
      <c r="A115" t="s">
        <v>300</v>
      </c>
      <c r="B115" t="s">
        <v>301</v>
      </c>
      <c r="C115" t="s">
        <v>3130</v>
      </c>
      <c r="D115" t="s">
        <v>27</v>
      </c>
      <c r="E115">
        <v>93049.255214399993</v>
      </c>
      <c r="F115">
        <v>13.35</v>
      </c>
      <c r="G115">
        <v>-1.37312641109097</v>
      </c>
      <c r="H115">
        <v>-7.8947636021558498</v>
      </c>
      <c r="I115">
        <v>-15.9006863092738</v>
      </c>
      <c r="J115">
        <v>-6.1292876646077703</v>
      </c>
      <c r="K115">
        <v>15.661478271961</v>
      </c>
      <c r="L115">
        <v>14.3898497356515</v>
      </c>
      <c r="M115">
        <v>19.119633645142802</v>
      </c>
      <c r="N115">
        <v>1.2164898634289101</v>
      </c>
      <c r="O115">
        <v>43.670411985018703</v>
      </c>
      <c r="P115">
        <v>39.790575916230303</v>
      </c>
      <c r="Q115">
        <v>4.5706307134988002E-2</v>
      </c>
    </row>
    <row r="116" spans="1:17" x14ac:dyDescent="0.3">
      <c r="A116" t="s">
        <v>302</v>
      </c>
      <c r="B116" t="s">
        <v>303</v>
      </c>
      <c r="C116" t="s">
        <v>3129</v>
      </c>
      <c r="D116" t="s">
        <v>34</v>
      </c>
      <c r="E116">
        <v>92519.353199999998</v>
      </c>
      <c r="F116">
        <v>121.2</v>
      </c>
      <c r="G116">
        <v>11.002033640125401</v>
      </c>
      <c r="H116">
        <v>-6.9383780350710502</v>
      </c>
      <c r="I116">
        <v>-32.387988986006803</v>
      </c>
      <c r="J116">
        <v>0.48258885214480102</v>
      </c>
      <c r="K116">
        <v>129.20904735561399</v>
      </c>
      <c r="L116">
        <v>129.403818453507</v>
      </c>
      <c r="M116">
        <v>38.243294930812198</v>
      </c>
      <c r="N116">
        <v>0.67291847089367796</v>
      </c>
      <c r="O116">
        <v>42.326732673267301</v>
      </c>
      <c r="P116">
        <v>39.792387543252502</v>
      </c>
      <c r="Q116">
        <v>0.137329916265887</v>
      </c>
    </row>
    <row r="117" spans="1:17" x14ac:dyDescent="0.3">
      <c r="A117" t="s">
        <v>304</v>
      </c>
      <c r="B117" t="s">
        <v>305</v>
      </c>
      <c r="C117" t="s">
        <v>3127</v>
      </c>
      <c r="D117" t="s">
        <v>18</v>
      </c>
      <c r="E117">
        <v>92432.610138479999</v>
      </c>
      <c r="F117">
        <v>434.4</v>
      </c>
      <c r="G117">
        <v>129.10514960543199</v>
      </c>
      <c r="H117">
        <v>9.5605107855324505</v>
      </c>
      <c r="I117">
        <v>15.404541513207199</v>
      </c>
      <c r="J117">
        <v>8.0653714114489894</v>
      </c>
      <c r="K117">
        <v>387.11718079024502</v>
      </c>
      <c r="L117">
        <v>327.10271218619198</v>
      </c>
      <c r="M117">
        <v>65.731556366996202</v>
      </c>
      <c r="N117">
        <v>1.0653481180094699</v>
      </c>
      <c r="O117">
        <v>5.2371086556169502</v>
      </c>
      <c r="P117">
        <v>172.40802675585201</v>
      </c>
      <c r="Q117">
        <v>9.6339153900124999E-2</v>
      </c>
    </row>
    <row r="118" spans="1:17" x14ac:dyDescent="0.3">
      <c r="A118" t="s">
        <v>306</v>
      </c>
      <c r="B118" t="s">
        <v>307</v>
      </c>
      <c r="C118" t="s">
        <v>3138</v>
      </c>
      <c r="D118" t="s">
        <v>78</v>
      </c>
      <c r="E118">
        <v>92404.419261659903</v>
      </c>
      <c r="F118">
        <v>25610.45</v>
      </c>
      <c r="G118">
        <v>-26.880597893866899</v>
      </c>
      <c r="H118">
        <v>-8.3432255836771301</v>
      </c>
      <c r="I118">
        <v>-7.1227373690639402</v>
      </c>
      <c r="J118">
        <v>4.9557579476512599</v>
      </c>
      <c r="K118">
        <v>25874.389598549998</v>
      </c>
      <c r="L118">
        <v>26074.184415304699</v>
      </c>
      <c r="M118">
        <v>60.988062556174697</v>
      </c>
      <c r="N118">
        <v>0.76087689955897297</v>
      </c>
      <c r="O118">
        <v>20.020343258318299</v>
      </c>
      <c r="P118">
        <v>8.0609704641350302</v>
      </c>
      <c r="Q118">
        <v>-8.5566477954595002E-2</v>
      </c>
    </row>
    <row r="119" spans="1:17" x14ac:dyDescent="0.3">
      <c r="A119" t="s">
        <v>308</v>
      </c>
      <c r="B119" t="s">
        <v>309</v>
      </c>
      <c r="C119" t="s">
        <v>3140</v>
      </c>
      <c r="D119" t="s">
        <v>168</v>
      </c>
      <c r="E119">
        <v>91856.831304899999</v>
      </c>
      <c r="F119">
        <v>263.8</v>
      </c>
      <c r="G119">
        <v>67.889294295368302</v>
      </c>
      <c r="H119">
        <v>-9.8691782727927304</v>
      </c>
      <c r="I119">
        <v>-7.21163141699079</v>
      </c>
      <c r="J119">
        <v>-4.7978420148031002</v>
      </c>
      <c r="K119">
        <v>294.87253363444199</v>
      </c>
      <c r="L119">
        <v>252.25545302194999</v>
      </c>
      <c r="M119">
        <v>11.793938174307099</v>
      </c>
      <c r="N119">
        <v>0.53267034046346895</v>
      </c>
      <c r="O119">
        <v>27.122820318422999</v>
      </c>
      <c r="P119">
        <v>132.422907488986</v>
      </c>
      <c r="Q119">
        <v>0.165012416971031</v>
      </c>
    </row>
    <row r="120" spans="1:17" x14ac:dyDescent="0.3">
      <c r="A120" t="s">
        <v>310</v>
      </c>
      <c r="B120" t="s">
        <v>311</v>
      </c>
      <c r="C120" t="s">
        <v>3127</v>
      </c>
      <c r="D120" t="s">
        <v>185</v>
      </c>
      <c r="E120">
        <v>90926.798612024999</v>
      </c>
      <c r="F120">
        <v>826.75</v>
      </c>
      <c r="G120">
        <v>1.51270104004362</v>
      </c>
      <c r="H120">
        <v>-6.0105244856655498</v>
      </c>
      <c r="I120">
        <v>-28.387373233321298</v>
      </c>
      <c r="J120">
        <v>1.68086000077234</v>
      </c>
      <c r="K120">
        <v>874.01346907653101</v>
      </c>
      <c r="L120">
        <v>930.80888654905698</v>
      </c>
      <c r="M120">
        <v>31.311594972428001</v>
      </c>
      <c r="N120">
        <v>1.16186197138614</v>
      </c>
      <c r="O120">
        <v>52.331418203810102</v>
      </c>
      <c r="P120">
        <v>58.3812260536398</v>
      </c>
      <c r="Q120">
        <v>-1.3063254411819001E-2</v>
      </c>
    </row>
    <row r="121" spans="1:17" x14ac:dyDescent="0.3">
      <c r="A121" t="s">
        <v>312</v>
      </c>
      <c r="B121" t="s">
        <v>313</v>
      </c>
      <c r="C121" t="s">
        <v>3133</v>
      </c>
      <c r="D121" t="s">
        <v>54</v>
      </c>
      <c r="E121">
        <v>89292.441520020002</v>
      </c>
      <c r="F121">
        <v>1537.4</v>
      </c>
      <c r="G121">
        <v>51.369171570252</v>
      </c>
      <c r="H121">
        <v>4.0196629416339604</v>
      </c>
      <c r="I121">
        <v>34.428838027764101</v>
      </c>
      <c r="J121">
        <v>-0.30701674709622001</v>
      </c>
      <c r="K121">
        <v>1436.13168271323</v>
      </c>
      <c r="L121">
        <v>1198.1659780328</v>
      </c>
      <c r="M121">
        <v>51.487143801691801</v>
      </c>
      <c r="N121">
        <v>0.620278949521335</v>
      </c>
      <c r="O121">
        <v>3.0603616495381698</v>
      </c>
      <c r="P121">
        <v>84.196968789312905</v>
      </c>
      <c r="Q121">
        <v>7.8570160049786994E-2</v>
      </c>
    </row>
    <row r="122" spans="1:17" x14ac:dyDescent="0.3">
      <c r="A122" t="s">
        <v>314</v>
      </c>
      <c r="B122" t="s">
        <v>315</v>
      </c>
      <c r="C122" t="s">
        <v>3140</v>
      </c>
      <c r="D122" t="s">
        <v>316</v>
      </c>
      <c r="E122">
        <v>88751.667600000001</v>
      </c>
      <c r="F122">
        <v>4400.3999999999996</v>
      </c>
      <c r="G122">
        <v>104.145694805822</v>
      </c>
      <c r="H122">
        <v>-11.3301018594154</v>
      </c>
      <c r="I122">
        <v>103.27407461144099</v>
      </c>
      <c r="J122">
        <v>9.1818513945075804</v>
      </c>
      <c r="K122">
        <v>4494.4811919322001</v>
      </c>
      <c r="L122">
        <v>3304.4695869246002</v>
      </c>
      <c r="M122">
        <v>45.303549071709398</v>
      </c>
      <c r="N122">
        <v>0.803980042055774</v>
      </c>
      <c r="O122">
        <v>33.169711844377801</v>
      </c>
      <c r="P122">
        <v>152.606199770378</v>
      </c>
      <c r="Q122">
        <v>0.26074172673291102</v>
      </c>
    </row>
    <row r="123" spans="1:17" x14ac:dyDescent="0.3">
      <c r="A123" t="s">
        <v>317</v>
      </c>
      <c r="B123" t="s">
        <v>318</v>
      </c>
      <c r="C123" t="s">
        <v>3133</v>
      </c>
      <c r="D123" t="s">
        <v>274</v>
      </c>
      <c r="E123">
        <v>87332.407315509903</v>
      </c>
      <c r="F123">
        <v>898.55</v>
      </c>
      <c r="G123">
        <v>25.933612424915101</v>
      </c>
      <c r="H123">
        <v>-2.4752200175458898</v>
      </c>
      <c r="I123">
        <v>7.7265600594177304</v>
      </c>
      <c r="J123">
        <v>3.8905933324136099</v>
      </c>
      <c r="K123">
        <v>880.27212068862195</v>
      </c>
      <c r="L123">
        <v>800.49855444794798</v>
      </c>
      <c r="M123">
        <v>67.477931600231102</v>
      </c>
      <c r="N123">
        <v>0.98259812152062398</v>
      </c>
      <c r="O123">
        <v>9.0534750431250295</v>
      </c>
      <c r="P123">
        <v>69.202523302890498</v>
      </c>
      <c r="Q123">
        <v>9.0816688877701002E-2</v>
      </c>
    </row>
    <row r="124" spans="1:17" x14ac:dyDescent="0.3">
      <c r="A124" t="s">
        <v>319</v>
      </c>
      <c r="B124" t="s">
        <v>320</v>
      </c>
      <c r="C124" t="s">
        <v>3131</v>
      </c>
      <c r="D124" t="s">
        <v>182</v>
      </c>
      <c r="E124">
        <v>86129.263359674995</v>
      </c>
      <c r="F124">
        <v>665.25</v>
      </c>
      <c r="G124">
        <v>-13.635566328966201</v>
      </c>
      <c r="H124">
        <v>-5.0970033544221502</v>
      </c>
      <c r="I124">
        <v>20.981796949055902</v>
      </c>
      <c r="J124">
        <v>-0.77069939522592301</v>
      </c>
      <c r="K124">
        <v>649.56712023867306</v>
      </c>
      <c r="L124">
        <v>592.25712027073496</v>
      </c>
      <c r="M124">
        <v>56.255326381480501</v>
      </c>
      <c r="N124">
        <v>1.0631869006285299</v>
      </c>
      <c r="O124">
        <v>4.1413002630589801</v>
      </c>
      <c r="P124">
        <v>36.798272671190603</v>
      </c>
      <c r="Q124">
        <v>-3.2019316892154003E-2</v>
      </c>
    </row>
    <row r="125" spans="1:17" x14ac:dyDescent="0.3">
      <c r="A125" t="s">
        <v>321</v>
      </c>
      <c r="B125" t="s">
        <v>322</v>
      </c>
      <c r="C125" t="s">
        <v>3135</v>
      </c>
      <c r="D125" t="s">
        <v>95</v>
      </c>
      <c r="E125">
        <v>81457.335636239994</v>
      </c>
      <c r="F125">
        <v>1694.85</v>
      </c>
      <c r="G125">
        <v>112.280688214145</v>
      </c>
      <c r="H125">
        <v>-9.7849592530884397</v>
      </c>
      <c r="I125">
        <v>35.306132091066701</v>
      </c>
      <c r="J125">
        <v>2.0251556403863198</v>
      </c>
      <c r="K125">
        <v>1645.56638288657</v>
      </c>
      <c r="L125">
        <v>1348.69869312529</v>
      </c>
      <c r="M125">
        <v>48.257403774946297</v>
      </c>
      <c r="N125">
        <v>0.77717118946077002</v>
      </c>
      <c r="O125">
        <v>12.5763341888662</v>
      </c>
      <c r="P125">
        <v>147.42335766423301</v>
      </c>
      <c r="Q125">
        <v>0.151584038443205</v>
      </c>
    </row>
    <row r="126" spans="1:17" x14ac:dyDescent="0.3">
      <c r="A126" t="s">
        <v>323</v>
      </c>
      <c r="B126" t="s">
        <v>324</v>
      </c>
      <c r="C126" t="s">
        <v>3142</v>
      </c>
      <c r="D126" t="s">
        <v>141</v>
      </c>
      <c r="E126">
        <v>79425.581767424999</v>
      </c>
      <c r="F126">
        <v>2856.45</v>
      </c>
      <c r="G126">
        <v>46.971933305677197</v>
      </c>
      <c r="H126">
        <v>-4.31273107997223</v>
      </c>
      <c r="I126">
        <v>5.5154387283432396</v>
      </c>
      <c r="J126">
        <v>0.98511325827562701</v>
      </c>
      <c r="K126">
        <v>2962.60012266891</v>
      </c>
      <c r="L126">
        <v>2602.1291838645302</v>
      </c>
      <c r="M126">
        <v>36.473809981659201</v>
      </c>
      <c r="N126">
        <v>0.59961549915816703</v>
      </c>
      <c r="O126">
        <v>19.123387421449699</v>
      </c>
      <c r="P126">
        <v>86.452349869451695</v>
      </c>
      <c r="Q126">
        <v>5.9781594843985E-2</v>
      </c>
    </row>
    <row r="127" spans="1:17" x14ac:dyDescent="0.3">
      <c r="A127" t="s">
        <v>325</v>
      </c>
      <c r="B127" t="s">
        <v>326</v>
      </c>
      <c r="C127" t="s">
        <v>3128</v>
      </c>
      <c r="D127" t="s">
        <v>294</v>
      </c>
      <c r="E127">
        <v>79403.438135944903</v>
      </c>
      <c r="F127">
        <v>5189.95</v>
      </c>
      <c r="G127">
        <v>47.508703287526401</v>
      </c>
      <c r="H127">
        <v>12.378674923567701</v>
      </c>
      <c r="I127">
        <v>13.503357596030201</v>
      </c>
      <c r="J127">
        <v>5.25861899763414</v>
      </c>
      <c r="K127">
        <v>4739.0943880363102</v>
      </c>
      <c r="L127">
        <v>4027.2678324579001</v>
      </c>
      <c r="M127">
        <v>62.454749317051601</v>
      </c>
      <c r="N127">
        <v>0.91667438961769299</v>
      </c>
      <c r="O127">
        <v>2.7591787974835902</v>
      </c>
      <c r="P127">
        <v>86.126452445846994</v>
      </c>
      <c r="Q127">
        <v>0.134542301372749</v>
      </c>
    </row>
    <row r="128" spans="1:17" x14ac:dyDescent="0.3">
      <c r="A128" t="s">
        <v>327</v>
      </c>
      <c r="B128" t="s">
        <v>328</v>
      </c>
      <c r="C128" t="s">
        <v>3129</v>
      </c>
      <c r="D128" t="s">
        <v>51</v>
      </c>
      <c r="E128">
        <v>79351.345375605</v>
      </c>
      <c r="F128">
        <v>1976.55</v>
      </c>
      <c r="G128">
        <v>27.994917468625601</v>
      </c>
      <c r="H128">
        <v>9.0364642509457003</v>
      </c>
      <c r="I128">
        <v>31.340628204551201</v>
      </c>
      <c r="J128">
        <v>2.0894074553964801</v>
      </c>
      <c r="K128">
        <v>1862.10621127383</v>
      </c>
      <c r="L128">
        <v>1637.07398945453</v>
      </c>
      <c r="M128">
        <v>60.9780413380075</v>
      </c>
      <c r="N128">
        <v>0.72407861727941703</v>
      </c>
      <c r="O128">
        <v>1.7985884495712099</v>
      </c>
      <c r="P128">
        <v>67.171311371421297</v>
      </c>
      <c r="Q128">
        <v>-4.3525425310609999E-3</v>
      </c>
    </row>
    <row r="129" spans="1:17" x14ac:dyDescent="0.3">
      <c r="A129" t="s">
        <v>329</v>
      </c>
      <c r="B129" t="s">
        <v>330</v>
      </c>
      <c r="C129" t="s">
        <v>3129</v>
      </c>
      <c r="D129" t="s">
        <v>127</v>
      </c>
      <c r="E129">
        <v>77791.354879000006</v>
      </c>
      <c r="F129">
        <v>1715</v>
      </c>
      <c r="G129">
        <v>96.117796255887995</v>
      </c>
      <c r="H129">
        <v>12.288740656532999</v>
      </c>
      <c r="I129">
        <v>50.0065051382498</v>
      </c>
      <c r="J129">
        <v>-0.12829719516527199</v>
      </c>
      <c r="K129">
        <v>1560.60774304444</v>
      </c>
      <c r="L129">
        <v>1242.0546340048099</v>
      </c>
      <c r="M129">
        <v>53.217582686937199</v>
      </c>
      <c r="N129">
        <v>0.89672008635983402</v>
      </c>
      <c r="O129">
        <v>7.8658892128279998</v>
      </c>
      <c r="P129">
        <v>159.337668229245</v>
      </c>
      <c r="Q129">
        <v>2.4409911578232999E-2</v>
      </c>
    </row>
    <row r="130" spans="1:17" x14ac:dyDescent="0.3">
      <c r="A130" t="s">
        <v>331</v>
      </c>
      <c r="B130" t="s">
        <v>332</v>
      </c>
      <c r="C130" t="s">
        <v>3129</v>
      </c>
      <c r="D130" t="s">
        <v>333</v>
      </c>
      <c r="E130">
        <v>76155.928377809905</v>
      </c>
      <c r="F130">
        <v>800.65</v>
      </c>
      <c r="G130">
        <v>-30.620329712522398</v>
      </c>
      <c r="H130">
        <v>5.0796415612399404</v>
      </c>
      <c r="I130">
        <v>3.4386847858254099</v>
      </c>
      <c r="J130">
        <v>7.5272791391958203</v>
      </c>
      <c r="K130">
        <v>727.30167271218295</v>
      </c>
      <c r="L130">
        <v>736.97427386621303</v>
      </c>
      <c r="M130">
        <v>87.011995882139203</v>
      </c>
      <c r="N130">
        <v>2.2078145254846402</v>
      </c>
      <c r="O130">
        <v>7.1379504152875697</v>
      </c>
      <c r="P130">
        <v>23.566633227872501</v>
      </c>
      <c r="Q130">
        <v>-0.120362916480376</v>
      </c>
    </row>
    <row r="131" spans="1:17" x14ac:dyDescent="0.3">
      <c r="A131" t="s">
        <v>334</v>
      </c>
      <c r="B131" t="s">
        <v>335</v>
      </c>
      <c r="C131" t="s">
        <v>3134</v>
      </c>
      <c r="D131" t="s">
        <v>336</v>
      </c>
      <c r="E131">
        <v>75673.357542240003</v>
      </c>
      <c r="F131">
        <v>3912.4</v>
      </c>
      <c r="G131">
        <v>2.7141023615384401</v>
      </c>
      <c r="H131">
        <v>-3.76415359267531</v>
      </c>
      <c r="I131">
        <v>-0.15690323020418001</v>
      </c>
      <c r="J131">
        <v>2.62289410101469</v>
      </c>
      <c r="K131">
        <v>4057.11846857094</v>
      </c>
      <c r="L131">
        <v>3779.7701136001801</v>
      </c>
      <c r="M131">
        <v>33.6268505945093</v>
      </c>
      <c r="N131">
        <v>0.69122983158915297</v>
      </c>
      <c r="O131">
        <v>19.663122380124701</v>
      </c>
      <c r="P131">
        <v>35.882608318138402</v>
      </c>
      <c r="Q131">
        <v>0.11699151568437099</v>
      </c>
    </row>
    <row r="132" spans="1:17" x14ac:dyDescent="0.3">
      <c r="A132" t="s">
        <v>337</v>
      </c>
      <c r="B132" t="s">
        <v>338</v>
      </c>
      <c r="C132" t="s">
        <v>3133</v>
      </c>
      <c r="D132" t="s">
        <v>54</v>
      </c>
      <c r="E132">
        <v>75444.917174999995</v>
      </c>
      <c r="F132">
        <v>6309.95</v>
      </c>
      <c r="G132">
        <v>45.908888570098703</v>
      </c>
      <c r="H132">
        <v>13.189158184311401</v>
      </c>
      <c r="I132">
        <v>10.4738204720555</v>
      </c>
      <c r="J132">
        <v>5.7822790428585602</v>
      </c>
      <c r="K132">
        <v>5614.13121334472</v>
      </c>
      <c r="L132">
        <v>5032.8301283607398</v>
      </c>
      <c r="M132">
        <v>83.805703819426299</v>
      </c>
      <c r="N132">
        <v>1.02161803711231</v>
      </c>
      <c r="O132">
        <v>0.582413489805788</v>
      </c>
      <c r="P132">
        <v>83.0562808239048</v>
      </c>
      <c r="Q132">
        <v>4.4504127205201999E-2</v>
      </c>
    </row>
    <row r="133" spans="1:17" x14ac:dyDescent="0.3">
      <c r="A133" t="s">
        <v>339</v>
      </c>
      <c r="B133" t="s">
        <v>340</v>
      </c>
      <c r="C133" t="s">
        <v>3136</v>
      </c>
      <c r="D133" t="s">
        <v>127</v>
      </c>
      <c r="E133">
        <v>74920</v>
      </c>
      <c r="F133">
        <v>936.5</v>
      </c>
      <c r="G133">
        <v>5.4554242861766102</v>
      </c>
      <c r="H133">
        <v>-1.9047279415624601</v>
      </c>
      <c r="I133">
        <v>-9.7796429648371408</v>
      </c>
      <c r="J133">
        <v>3.6105096519202702</v>
      </c>
      <c r="K133">
        <v>958.98068579441599</v>
      </c>
      <c r="L133">
        <v>926.01925648010899</v>
      </c>
      <c r="M133">
        <v>49.929043090170701</v>
      </c>
      <c r="N133">
        <v>0.65197885272821599</v>
      </c>
      <c r="O133">
        <v>21.612386545648601</v>
      </c>
      <c r="P133">
        <v>47.352686649358802</v>
      </c>
      <c r="Q133">
        <v>2.3988523096683E-2</v>
      </c>
    </row>
    <row r="134" spans="1:17" x14ac:dyDescent="0.3">
      <c r="A134" t="s">
        <v>341</v>
      </c>
      <c r="B134" t="s">
        <v>342</v>
      </c>
      <c r="C134" t="s">
        <v>3143</v>
      </c>
      <c r="D134" t="s">
        <v>163</v>
      </c>
      <c r="E134">
        <v>74374.470716625001</v>
      </c>
      <c r="F134">
        <v>2509.0500000000002</v>
      </c>
      <c r="G134">
        <v>-24.481962803528699</v>
      </c>
      <c r="H134">
        <v>1.2830601858824899</v>
      </c>
      <c r="I134">
        <v>-6.5449656602040198</v>
      </c>
      <c r="J134">
        <v>4.2492256469550096</v>
      </c>
      <c r="K134">
        <v>2495.2554696238699</v>
      </c>
      <c r="L134">
        <v>2426.6115587177001</v>
      </c>
      <c r="M134">
        <v>39.921962178452098</v>
      </c>
      <c r="N134">
        <v>1.15997437096936</v>
      </c>
      <c r="O134">
        <v>7.3693230505569698</v>
      </c>
      <c r="P134">
        <v>20.4970584704046</v>
      </c>
      <c r="Q134">
        <v>-1.6466312359357999E-2</v>
      </c>
    </row>
    <row r="135" spans="1:17" x14ac:dyDescent="0.3">
      <c r="A135" t="s">
        <v>343</v>
      </c>
      <c r="B135" t="s">
        <v>344</v>
      </c>
      <c r="C135" t="s">
        <v>3142</v>
      </c>
      <c r="D135" t="s">
        <v>141</v>
      </c>
      <c r="E135">
        <v>72916.734862600002</v>
      </c>
      <c r="F135">
        <v>1819</v>
      </c>
      <c r="G135">
        <v>160.16065319264101</v>
      </c>
      <c r="H135">
        <v>3.2479369205921298</v>
      </c>
      <c r="I135">
        <v>41.591466349655299</v>
      </c>
      <c r="J135">
        <v>2.3095890388339702</v>
      </c>
      <c r="K135">
        <v>1754.2514034114099</v>
      </c>
      <c r="L135">
        <v>1441.7881906856301</v>
      </c>
      <c r="M135">
        <v>56.444502190659001</v>
      </c>
      <c r="N135">
        <v>2.1656664429195498</v>
      </c>
      <c r="O135">
        <v>14.062671797690999</v>
      </c>
      <c r="P135">
        <v>207.653276955602</v>
      </c>
      <c r="Q135">
        <v>0.164102477575889</v>
      </c>
    </row>
    <row r="136" spans="1:17" x14ac:dyDescent="0.3">
      <c r="A136" t="s">
        <v>345</v>
      </c>
      <c r="B136" t="s">
        <v>346</v>
      </c>
      <c r="C136" t="s">
        <v>3140</v>
      </c>
      <c r="D136" t="s">
        <v>197</v>
      </c>
      <c r="E136">
        <v>72764.667899280001</v>
      </c>
      <c r="F136">
        <v>247.8</v>
      </c>
      <c r="G136">
        <v>9.3912124371591901</v>
      </c>
      <c r="H136">
        <v>-2.6179547003226502</v>
      </c>
      <c r="I136">
        <v>34.585422205103697</v>
      </c>
      <c r="J136">
        <v>-4.7054135527155802E-2</v>
      </c>
      <c r="K136">
        <v>244.53337211780499</v>
      </c>
      <c r="L136">
        <v>210.16718399662199</v>
      </c>
      <c r="M136">
        <v>32.777254940153099</v>
      </c>
      <c r="N136">
        <v>0.66372555145243906</v>
      </c>
      <c r="O136">
        <v>6.7998385794995704</v>
      </c>
      <c r="P136">
        <v>57.283402094573098</v>
      </c>
      <c r="Q136">
        <v>8.1819362845422003E-2</v>
      </c>
    </row>
    <row r="137" spans="1:17" x14ac:dyDescent="0.3">
      <c r="A137" t="s">
        <v>347</v>
      </c>
      <c r="B137" t="s">
        <v>348</v>
      </c>
      <c r="C137" t="s">
        <v>3129</v>
      </c>
      <c r="D137" t="s">
        <v>24</v>
      </c>
      <c r="E137">
        <v>72530.085376033996</v>
      </c>
      <c r="F137">
        <v>23.14</v>
      </c>
      <c r="G137">
        <v>1.83031646840824</v>
      </c>
      <c r="H137">
        <v>-6.2055931423245001</v>
      </c>
      <c r="I137">
        <v>-12.530689915476501</v>
      </c>
      <c r="J137">
        <v>-0.325760949724549</v>
      </c>
      <c r="K137">
        <v>24.2199625968668</v>
      </c>
      <c r="L137">
        <v>23.136845774194502</v>
      </c>
      <c r="M137">
        <v>25.056151593053801</v>
      </c>
      <c r="N137">
        <v>0.45039505103385702</v>
      </c>
      <c r="O137">
        <v>41.961970613656</v>
      </c>
      <c r="P137">
        <v>47.388535031847098</v>
      </c>
      <c r="Q137">
        <v>7.2102134698410994E-2</v>
      </c>
    </row>
    <row r="138" spans="1:17" x14ac:dyDescent="0.3">
      <c r="A138" t="s">
        <v>349</v>
      </c>
      <c r="B138" t="s">
        <v>350</v>
      </c>
      <c r="C138" t="s">
        <v>3134</v>
      </c>
      <c r="D138" t="s">
        <v>124</v>
      </c>
      <c r="E138">
        <v>72222.108595840007</v>
      </c>
      <c r="F138">
        <v>1551.2</v>
      </c>
      <c r="G138">
        <v>14.421257728139301</v>
      </c>
      <c r="H138">
        <v>-1.08883054726023</v>
      </c>
      <c r="I138">
        <v>20.6814201052124</v>
      </c>
      <c r="J138">
        <v>3.11501875601189</v>
      </c>
      <c r="K138">
        <v>1594.4577919608701</v>
      </c>
      <c r="L138">
        <v>1393.7588535259499</v>
      </c>
      <c r="M138">
        <v>37.221600909487499</v>
      </c>
      <c r="N138">
        <v>0.71986269024123395</v>
      </c>
      <c r="O138">
        <v>16.329293450232001</v>
      </c>
      <c r="P138">
        <v>54.764042701785897</v>
      </c>
      <c r="Q138">
        <v>8.3075094323487003E-2</v>
      </c>
    </row>
    <row r="139" spans="1:17" x14ac:dyDescent="0.3">
      <c r="A139" t="s">
        <v>351</v>
      </c>
      <c r="B139" t="s">
        <v>352</v>
      </c>
      <c r="C139" t="s">
        <v>3139</v>
      </c>
      <c r="D139" t="s">
        <v>353</v>
      </c>
      <c r="E139">
        <v>72185.970659074999</v>
      </c>
      <c r="F139">
        <v>12063.85</v>
      </c>
      <c r="G139">
        <v>114.641066445899</v>
      </c>
      <c r="H139">
        <v>5.1783439977751202</v>
      </c>
      <c r="I139">
        <v>58.082305145700602</v>
      </c>
      <c r="J139">
        <v>-5.4925752179371896</v>
      </c>
      <c r="K139">
        <v>11979.778791986901</v>
      </c>
      <c r="L139">
        <v>9209.7239760061093</v>
      </c>
      <c r="M139">
        <v>32.388544244631703</v>
      </c>
      <c r="N139">
        <v>1.6022931512912799</v>
      </c>
      <c r="O139">
        <v>13.0634084475519</v>
      </c>
      <c r="P139">
        <v>154.86378856859099</v>
      </c>
      <c r="Q139">
        <v>0.116312318133253</v>
      </c>
    </row>
    <row r="140" spans="1:17" x14ac:dyDescent="0.3">
      <c r="A140" t="s">
        <v>354</v>
      </c>
      <c r="B140" t="s">
        <v>355</v>
      </c>
      <c r="C140" t="s">
        <v>3129</v>
      </c>
      <c r="D140" t="s">
        <v>34</v>
      </c>
      <c r="E140">
        <v>70506.829585444997</v>
      </c>
      <c r="F140">
        <v>523.45000000000005</v>
      </c>
      <c r="G140">
        <v>8.0456157017301493</v>
      </c>
      <c r="H140">
        <v>-8.2458119552798603</v>
      </c>
      <c r="I140">
        <v>-13.4034068616398</v>
      </c>
      <c r="J140">
        <v>-0.79297354278141197</v>
      </c>
      <c r="K140">
        <v>555.33333044660196</v>
      </c>
      <c r="L140">
        <v>509.621981077947</v>
      </c>
      <c r="M140">
        <v>32.217236052690602</v>
      </c>
      <c r="N140">
        <v>1.19335158502705</v>
      </c>
      <c r="O140">
        <v>20.8711433756805</v>
      </c>
      <c r="P140">
        <v>37.677538137822197</v>
      </c>
      <c r="Q140">
        <v>0.16902388338767199</v>
      </c>
    </row>
    <row r="141" spans="1:17" x14ac:dyDescent="0.3">
      <c r="A141" t="s">
        <v>356</v>
      </c>
      <c r="B141" t="s">
        <v>357</v>
      </c>
      <c r="C141" t="s">
        <v>3143</v>
      </c>
      <c r="D141" t="s">
        <v>163</v>
      </c>
      <c r="E141">
        <v>69983.442604049997</v>
      </c>
      <c r="F141">
        <v>4613.25</v>
      </c>
      <c r="G141">
        <v>0.88180893232603097</v>
      </c>
      <c r="H141">
        <v>2.7977658251958699</v>
      </c>
      <c r="I141">
        <v>15.705076369025999</v>
      </c>
      <c r="J141">
        <v>2.2746388933546702</v>
      </c>
      <c r="K141">
        <v>4243.0905197729699</v>
      </c>
      <c r="L141">
        <v>3847.3630415841399</v>
      </c>
      <c r="M141">
        <v>69.506425957292194</v>
      </c>
      <c r="N141">
        <v>0.75650423343402395</v>
      </c>
      <c r="O141">
        <v>1.0339782149243899</v>
      </c>
      <c r="P141">
        <v>43.268633540372598</v>
      </c>
      <c r="Q141">
        <v>9.3698555152830001E-3</v>
      </c>
    </row>
    <row r="142" spans="1:17" x14ac:dyDescent="0.3">
      <c r="A142" t="s">
        <v>358</v>
      </c>
      <c r="B142" t="s">
        <v>359</v>
      </c>
      <c r="C142" t="s">
        <v>3131</v>
      </c>
      <c r="D142" t="s">
        <v>360</v>
      </c>
      <c r="E142">
        <v>69541.021235565</v>
      </c>
      <c r="F142">
        <v>1921.05</v>
      </c>
      <c r="G142">
        <v>21.727293658882601</v>
      </c>
      <c r="H142">
        <v>9.1227605376749104</v>
      </c>
      <c r="I142">
        <v>15.133402748616099</v>
      </c>
      <c r="J142">
        <v>2.0406989802835001</v>
      </c>
      <c r="K142">
        <v>1761.9767653004701</v>
      </c>
      <c r="L142">
        <v>1551.9210030950001</v>
      </c>
      <c r="M142">
        <v>57.468075029888098</v>
      </c>
      <c r="N142">
        <v>0.63623897302311905</v>
      </c>
      <c r="O142">
        <v>3.70370370370369</v>
      </c>
      <c r="P142">
        <v>64.199324757468204</v>
      </c>
      <c r="Q142">
        <v>5.9717534113341998E-2</v>
      </c>
    </row>
    <row r="143" spans="1:17" x14ac:dyDescent="0.3">
      <c r="A143" t="s">
        <v>361</v>
      </c>
      <c r="B143" t="s">
        <v>362</v>
      </c>
      <c r="C143" t="s">
        <v>3139</v>
      </c>
      <c r="D143" t="s">
        <v>89</v>
      </c>
      <c r="E143">
        <v>69516.418401869902</v>
      </c>
      <c r="F143">
        <v>596.29999999999995</v>
      </c>
      <c r="G143">
        <v>-26.751784668705099</v>
      </c>
      <c r="H143">
        <v>5.5731188969736998</v>
      </c>
      <c r="I143">
        <v>-7.3797374423317601</v>
      </c>
      <c r="J143">
        <v>5.0858685271861601</v>
      </c>
      <c r="K143">
        <v>549.70694787055902</v>
      </c>
      <c r="L143">
        <v>541.28236462181599</v>
      </c>
      <c r="M143">
        <v>72.432713358614095</v>
      </c>
      <c r="N143">
        <v>0.86688860458872796</v>
      </c>
      <c r="O143">
        <v>13.994633573704499</v>
      </c>
      <c r="P143">
        <v>35.831435079726603</v>
      </c>
      <c r="Q143">
        <v>-8.4678913098282002E-2</v>
      </c>
    </row>
    <row r="144" spans="1:17" x14ac:dyDescent="0.3">
      <c r="A144" t="s">
        <v>363</v>
      </c>
      <c r="B144" t="s">
        <v>364</v>
      </c>
      <c r="C144" t="s">
        <v>3140</v>
      </c>
      <c r="D144" t="s">
        <v>365</v>
      </c>
      <c r="E144">
        <v>67525.578688950001</v>
      </c>
      <c r="F144">
        <v>5315.85</v>
      </c>
      <c r="G144">
        <v>-7.4167362087147799</v>
      </c>
      <c r="H144">
        <v>-0.206196511173417</v>
      </c>
      <c r="I144">
        <v>23.428672496436899</v>
      </c>
      <c r="J144">
        <v>-1.4600217876630801</v>
      </c>
      <c r="K144">
        <v>5387.0826812403602</v>
      </c>
      <c r="L144">
        <v>4882.7543648710298</v>
      </c>
      <c r="M144">
        <v>51.230150848461498</v>
      </c>
      <c r="N144">
        <v>0.78423569125769699</v>
      </c>
      <c r="O144">
        <v>21.523368793325599</v>
      </c>
      <c r="P144">
        <v>47.621494029436199</v>
      </c>
      <c r="Q144">
        <v>0.10197011125854499</v>
      </c>
    </row>
    <row r="145" spans="1:17" x14ac:dyDescent="0.3">
      <c r="A145" t="s">
        <v>366</v>
      </c>
      <c r="B145" t="s">
        <v>367</v>
      </c>
      <c r="C145" t="s">
        <v>3129</v>
      </c>
      <c r="D145" t="s">
        <v>40</v>
      </c>
      <c r="E145">
        <v>67272.467999999993</v>
      </c>
      <c r="F145">
        <v>383.45</v>
      </c>
      <c r="G145">
        <v>39.8473065253635</v>
      </c>
      <c r="H145">
        <v>-3.50726913051539</v>
      </c>
      <c r="I145">
        <v>-7.7799287940151798</v>
      </c>
      <c r="J145">
        <v>-1.02836847196131</v>
      </c>
      <c r="K145">
        <v>396.14571693701498</v>
      </c>
      <c r="L145">
        <v>349.50674334825999</v>
      </c>
      <c r="M145">
        <v>32.109956139520499</v>
      </c>
      <c r="N145">
        <v>0.80550835994079195</v>
      </c>
      <c r="O145">
        <v>21.997652888251402</v>
      </c>
      <c r="P145">
        <v>89.358024691357997</v>
      </c>
      <c r="Q145">
        <v>0.106765186919645</v>
      </c>
    </row>
    <row r="146" spans="1:17" x14ac:dyDescent="0.3">
      <c r="A146" t="s">
        <v>368</v>
      </c>
      <c r="B146" t="s">
        <v>369</v>
      </c>
      <c r="C146" t="s">
        <v>3139</v>
      </c>
      <c r="D146" t="s">
        <v>81</v>
      </c>
      <c r="E146">
        <v>66844.476972980003</v>
      </c>
      <c r="F146">
        <v>648.20000000000005</v>
      </c>
      <c r="G146">
        <v>142.404924915343</v>
      </c>
      <c r="H146">
        <v>13.164968926822</v>
      </c>
      <c r="I146">
        <v>49.211387562185401</v>
      </c>
      <c r="J146">
        <v>7.2393654449045002</v>
      </c>
      <c r="K146">
        <v>557.03954507756998</v>
      </c>
      <c r="L146">
        <v>431.86599262531701</v>
      </c>
      <c r="M146">
        <v>75.961191144120704</v>
      </c>
      <c r="N146">
        <v>1.60938833983297</v>
      </c>
      <c r="O146">
        <v>2.24467756865165</v>
      </c>
      <c r="P146">
        <v>219.62524654832299</v>
      </c>
      <c r="Q146">
        <v>0.24435479268667601</v>
      </c>
    </row>
    <row r="147" spans="1:17" x14ac:dyDescent="0.3">
      <c r="A147" t="s">
        <v>370</v>
      </c>
      <c r="B147" t="s">
        <v>371</v>
      </c>
      <c r="C147" t="s">
        <v>3142</v>
      </c>
      <c r="D147" t="s">
        <v>141</v>
      </c>
      <c r="E147">
        <v>64468.445672925001</v>
      </c>
      <c r="F147">
        <v>3606.75</v>
      </c>
      <c r="G147">
        <v>73.694298587891495</v>
      </c>
      <c r="H147">
        <v>4.3006586040082597</v>
      </c>
      <c r="I147">
        <v>22.641600070105401</v>
      </c>
      <c r="J147">
        <v>0.15761374500716599</v>
      </c>
      <c r="K147">
        <v>3553.5029949694699</v>
      </c>
      <c r="L147">
        <v>3028.8238993923101</v>
      </c>
      <c r="M147">
        <v>49.225981807288399</v>
      </c>
      <c r="N147">
        <v>1.02385267298877</v>
      </c>
      <c r="O147">
        <v>14.701601164483201</v>
      </c>
      <c r="P147">
        <v>108.717919041694</v>
      </c>
      <c r="Q147">
        <v>0.18902289041194201</v>
      </c>
    </row>
    <row r="148" spans="1:17" x14ac:dyDescent="0.3">
      <c r="A148" t="s">
        <v>372</v>
      </c>
      <c r="B148" t="s">
        <v>373</v>
      </c>
      <c r="C148" t="s">
        <v>3142</v>
      </c>
      <c r="D148" t="s">
        <v>141</v>
      </c>
      <c r="E148">
        <v>63530.400859825</v>
      </c>
      <c r="F148">
        <v>1747.25</v>
      </c>
      <c r="G148">
        <v>25.899673561350198</v>
      </c>
      <c r="H148">
        <v>-0.14814943736799499</v>
      </c>
      <c r="I148">
        <v>18.442978946494598</v>
      </c>
      <c r="J148">
        <v>5.0509813272887403</v>
      </c>
      <c r="K148">
        <v>1750.39203234567</v>
      </c>
      <c r="L148">
        <v>1569.4116094835699</v>
      </c>
      <c r="M148">
        <v>46.967154764272699</v>
      </c>
      <c r="N148">
        <v>0.67004983489671899</v>
      </c>
      <c r="O148">
        <v>11.7785090857061</v>
      </c>
      <c r="P148">
        <v>66.230615545618804</v>
      </c>
      <c r="Q148">
        <v>9.2734437254332003E-2</v>
      </c>
    </row>
    <row r="149" spans="1:17" x14ac:dyDescent="0.3">
      <c r="A149" t="s">
        <v>374</v>
      </c>
      <c r="B149" t="s">
        <v>375</v>
      </c>
      <c r="C149" t="s">
        <v>3133</v>
      </c>
      <c r="D149" t="s">
        <v>54</v>
      </c>
      <c r="E149">
        <v>63526.382026649997</v>
      </c>
      <c r="F149">
        <v>29895.75</v>
      </c>
      <c r="G149">
        <v>2.65662583456337</v>
      </c>
      <c r="H149">
        <v>2.0520195801711201</v>
      </c>
      <c r="I149">
        <v>-1.1594705026902401</v>
      </c>
      <c r="J149">
        <v>0.23662237709851899</v>
      </c>
      <c r="K149">
        <v>28426.093231011499</v>
      </c>
      <c r="L149">
        <v>26657.0985274872</v>
      </c>
      <c r="M149">
        <v>65.916258677791106</v>
      </c>
      <c r="N149">
        <v>0.95275821583834897</v>
      </c>
      <c r="O149">
        <v>2.0914344012108601</v>
      </c>
      <c r="P149">
        <v>35.8897727272727</v>
      </c>
      <c r="Q149">
        <v>1.6500863339147E-2</v>
      </c>
    </row>
    <row r="150" spans="1:17" x14ac:dyDescent="0.3">
      <c r="A150" t="s">
        <v>376</v>
      </c>
      <c r="B150" t="s">
        <v>377</v>
      </c>
      <c r="C150" t="s">
        <v>3141</v>
      </c>
      <c r="D150" t="s">
        <v>92</v>
      </c>
      <c r="E150">
        <v>63376.8518683</v>
      </c>
      <c r="F150">
        <v>307</v>
      </c>
      <c r="G150">
        <v>68.443228808593204</v>
      </c>
      <c r="H150">
        <v>-6.3050447532623997</v>
      </c>
      <c r="I150">
        <v>11.9244482613736</v>
      </c>
      <c r="J150">
        <v>-3.4739700413119698</v>
      </c>
      <c r="K150">
        <v>316.38679285346001</v>
      </c>
      <c r="L150">
        <v>263.19108069470298</v>
      </c>
      <c r="M150">
        <v>31.9294451725888</v>
      </c>
      <c r="N150">
        <v>0.71767943569532</v>
      </c>
      <c r="O150">
        <v>17.573289902280099</v>
      </c>
      <c r="P150">
        <v>115.893108298171</v>
      </c>
    </row>
    <row r="151" spans="1:17" x14ac:dyDescent="0.3">
      <c r="A151" t="s">
        <v>378</v>
      </c>
      <c r="B151" t="s">
        <v>379</v>
      </c>
      <c r="C151" t="s">
        <v>3134</v>
      </c>
      <c r="D151" t="s">
        <v>202</v>
      </c>
      <c r="E151">
        <v>63255.630803649998</v>
      </c>
      <c r="F151">
        <v>1101.7</v>
      </c>
      <c r="G151">
        <v>54.800157483915001</v>
      </c>
      <c r="H151">
        <v>12.3682984013249</v>
      </c>
      <c r="I151">
        <v>62.859898395158297</v>
      </c>
      <c r="J151">
        <v>1.3180436658324901</v>
      </c>
      <c r="K151">
        <v>1064.1460399748401</v>
      </c>
      <c r="L151">
        <v>859.33495954024897</v>
      </c>
      <c r="M151">
        <v>39.054993340912397</v>
      </c>
      <c r="N151">
        <v>0.85837228908250596</v>
      </c>
      <c r="O151">
        <v>13.914858854497499</v>
      </c>
      <c r="P151">
        <v>100.820269777615</v>
      </c>
      <c r="Q151">
        <v>0.13142461828313801</v>
      </c>
    </row>
    <row r="152" spans="1:17" x14ac:dyDescent="0.3">
      <c r="A152" t="s">
        <v>380</v>
      </c>
      <c r="B152" t="s">
        <v>381</v>
      </c>
      <c r="C152" t="s">
        <v>3143</v>
      </c>
      <c r="D152" t="s">
        <v>382</v>
      </c>
      <c r="E152">
        <v>63028.045627469997</v>
      </c>
      <c r="F152">
        <v>974.05</v>
      </c>
      <c r="G152">
        <v>51.590550386536798</v>
      </c>
      <c r="H152">
        <v>2.8586150544703099</v>
      </c>
      <c r="I152">
        <v>30.014594266619198</v>
      </c>
      <c r="J152">
        <v>5.44353375869742</v>
      </c>
      <c r="K152">
        <v>962.50759039198397</v>
      </c>
      <c r="L152">
        <v>808.68124821210904</v>
      </c>
      <c r="M152">
        <v>45.469177802213203</v>
      </c>
      <c r="N152">
        <v>0.29695981528739002</v>
      </c>
      <c r="O152">
        <v>21.862327395924201</v>
      </c>
      <c r="P152">
        <v>111.199045967042</v>
      </c>
      <c r="Q152">
        <v>0.14855850266242701</v>
      </c>
    </row>
    <row r="153" spans="1:17" x14ac:dyDescent="0.3">
      <c r="A153" t="s">
        <v>383</v>
      </c>
      <c r="B153" t="s">
        <v>384</v>
      </c>
      <c r="C153" t="s">
        <v>3143</v>
      </c>
      <c r="D153" t="s">
        <v>267</v>
      </c>
      <c r="E153">
        <v>62988.795002225001</v>
      </c>
      <c r="F153">
        <v>7385.75</v>
      </c>
      <c r="G153">
        <v>-12.9985864840954</v>
      </c>
      <c r="H153">
        <v>-8.8030560466301999</v>
      </c>
      <c r="I153">
        <v>21.133978868971401</v>
      </c>
      <c r="J153">
        <v>4.1967764817837798</v>
      </c>
      <c r="K153">
        <v>7729.1357286943003</v>
      </c>
      <c r="L153">
        <v>7170.8613187719202</v>
      </c>
      <c r="M153">
        <v>54.815692864350702</v>
      </c>
      <c r="N153">
        <v>0.62220912520003402</v>
      </c>
      <c r="O153">
        <v>34.5164675219171</v>
      </c>
      <c r="P153">
        <v>38.699530516431899</v>
      </c>
      <c r="Q153">
        <v>0.116009378262925</v>
      </c>
    </row>
    <row r="154" spans="1:17" x14ac:dyDescent="0.3">
      <c r="A154" t="s">
        <v>385</v>
      </c>
      <c r="B154" t="s">
        <v>386</v>
      </c>
      <c r="C154" t="s">
        <v>3136</v>
      </c>
      <c r="D154" t="s">
        <v>387</v>
      </c>
      <c r="E154">
        <v>61854.932799802998</v>
      </c>
      <c r="F154">
        <v>216.49</v>
      </c>
      <c r="G154">
        <v>25.0910301975651</v>
      </c>
      <c r="H154">
        <v>8.8976389336435204</v>
      </c>
      <c r="I154">
        <v>27.883445038153098</v>
      </c>
      <c r="J154">
        <v>3.89707699139512</v>
      </c>
      <c r="K154">
        <v>195.53601899982399</v>
      </c>
      <c r="L154">
        <v>175.81137071805699</v>
      </c>
      <c r="M154">
        <v>62.460465906051503</v>
      </c>
      <c r="N154">
        <v>1.8412961703466699</v>
      </c>
      <c r="O154">
        <v>6.1480899810614797</v>
      </c>
      <c r="P154">
        <v>58.600732600732599</v>
      </c>
      <c r="Q154">
        <v>-6.6164823284252994E-2</v>
      </c>
    </row>
    <row r="155" spans="1:17" x14ac:dyDescent="0.3">
      <c r="A155" t="s">
        <v>388</v>
      </c>
      <c r="B155" t="s">
        <v>389</v>
      </c>
      <c r="C155" t="s">
        <v>3137</v>
      </c>
      <c r="D155" t="s">
        <v>390</v>
      </c>
      <c r="E155">
        <v>61829.922223299996</v>
      </c>
      <c r="F155">
        <v>210.98</v>
      </c>
      <c r="G155">
        <v>21.7476673167935</v>
      </c>
      <c r="H155">
        <v>-9.1753220965581708</v>
      </c>
      <c r="I155">
        <v>-23.019802573352599</v>
      </c>
      <c r="J155">
        <v>-3.8408616561092801</v>
      </c>
      <c r="K155">
        <v>230.53314637343601</v>
      </c>
      <c r="L155">
        <v>220.78275721124299</v>
      </c>
      <c r="M155">
        <v>30.888804634623899</v>
      </c>
      <c r="N155">
        <v>0.76570105945187805</v>
      </c>
      <c r="O155">
        <v>35.723765285809002</v>
      </c>
      <c r="P155">
        <v>55.532620715075502</v>
      </c>
      <c r="Q155">
        <v>7.1506296006254993E-2</v>
      </c>
    </row>
    <row r="156" spans="1:17" hidden="1" x14ac:dyDescent="0.3">
      <c r="A156" t="s">
        <v>391</v>
      </c>
      <c r="B156" t="s">
        <v>392</v>
      </c>
      <c r="C156" t="s">
        <v>3144</v>
      </c>
      <c r="D156" t="s">
        <v>130</v>
      </c>
      <c r="E156">
        <v>61119.769414440001</v>
      </c>
      <c r="F156">
        <v>227.4</v>
      </c>
      <c r="G156">
        <v>252.274760912852</v>
      </c>
      <c r="H156">
        <v>-7.9201771949094004</v>
      </c>
      <c r="I156">
        <v>49.841743050176703</v>
      </c>
      <c r="J156">
        <v>-6.46370859041338</v>
      </c>
      <c r="K156">
        <v>236.95534763874801</v>
      </c>
      <c r="M156">
        <v>24.9676294488306</v>
      </c>
      <c r="N156">
        <v>0.38175347105364998</v>
      </c>
      <c r="O156">
        <v>36.323658751099302</v>
      </c>
      <c r="P156">
        <v>385.897435897435</v>
      </c>
    </row>
    <row r="157" spans="1:17" x14ac:dyDescent="0.3">
      <c r="A157" t="s">
        <v>393</v>
      </c>
      <c r="B157" t="s">
        <v>394</v>
      </c>
      <c r="C157" t="s">
        <v>3134</v>
      </c>
      <c r="D157" t="s">
        <v>202</v>
      </c>
      <c r="E157">
        <v>60409.805418299999</v>
      </c>
      <c r="F157">
        <v>3864.9</v>
      </c>
      <c r="G157">
        <v>-13.813861474269499</v>
      </c>
      <c r="H157">
        <v>-3.7756756778415901</v>
      </c>
      <c r="I157">
        <v>25.062304974139501</v>
      </c>
      <c r="J157">
        <v>2.3382563930072</v>
      </c>
      <c r="K157">
        <v>4033.1258243044099</v>
      </c>
      <c r="L157">
        <v>3702.3592850064902</v>
      </c>
      <c r="M157">
        <v>42.902605003449402</v>
      </c>
      <c r="N157">
        <v>0.47191147103613601</v>
      </c>
      <c r="O157">
        <v>28.101632642500402</v>
      </c>
      <c r="P157">
        <v>47.955746114386301</v>
      </c>
      <c r="Q157">
        <v>0.10387486996048099</v>
      </c>
    </row>
    <row r="158" spans="1:17" hidden="1" x14ac:dyDescent="0.3">
      <c r="A158" t="s">
        <v>395</v>
      </c>
      <c r="B158" t="s">
        <v>396</v>
      </c>
      <c r="C158" t="s">
        <v>3144</v>
      </c>
      <c r="D158" t="s">
        <v>27</v>
      </c>
      <c r="E158">
        <v>59957.5</v>
      </c>
      <c r="F158">
        <v>1199.1500000000001</v>
      </c>
      <c r="G158">
        <v>20.717279048841799</v>
      </c>
      <c r="H158">
        <v>1.6309673036977099</v>
      </c>
      <c r="I158">
        <v>36.860980762885497</v>
      </c>
      <c r="J158">
        <v>0.43686280302742803</v>
      </c>
      <c r="K158">
        <v>1134.94100724547</v>
      </c>
      <c r="M158">
        <v>54.300771738358002</v>
      </c>
      <c r="N158">
        <v>0.47282727710509898</v>
      </c>
      <c r="O158">
        <v>14.130842680231799</v>
      </c>
      <c r="P158">
        <v>58.8278145695364</v>
      </c>
    </row>
    <row r="159" spans="1:17" x14ac:dyDescent="0.3">
      <c r="A159" t="s">
        <v>397</v>
      </c>
      <c r="B159" t="s">
        <v>398</v>
      </c>
      <c r="C159" t="s">
        <v>3137</v>
      </c>
      <c r="D159" t="s">
        <v>124</v>
      </c>
      <c r="E159">
        <v>59785.468261740003</v>
      </c>
      <c r="F159">
        <v>726.05</v>
      </c>
      <c r="G159">
        <v>25.566318332884101</v>
      </c>
      <c r="H159">
        <v>0.27031303274341401</v>
      </c>
      <c r="I159">
        <v>-6.7265810006247602</v>
      </c>
      <c r="J159">
        <v>-0.58110372740209304</v>
      </c>
      <c r="K159">
        <v>737.36870999145299</v>
      </c>
      <c r="L159">
        <v>665.95077121704401</v>
      </c>
      <c r="M159">
        <v>47.489808367376703</v>
      </c>
      <c r="N159">
        <v>1.4496117510811299</v>
      </c>
      <c r="O159">
        <v>16.796363886784601</v>
      </c>
      <c r="P159">
        <v>69.975418471262998</v>
      </c>
      <c r="Q159">
        <v>0.16574509151434999</v>
      </c>
    </row>
    <row r="160" spans="1:17" x14ac:dyDescent="0.3">
      <c r="A160" t="s">
        <v>399</v>
      </c>
      <c r="B160" t="s">
        <v>400</v>
      </c>
      <c r="C160" t="s">
        <v>3128</v>
      </c>
      <c r="D160" t="s">
        <v>294</v>
      </c>
      <c r="E160">
        <v>59502.390240264998</v>
      </c>
      <c r="F160">
        <v>5622.05</v>
      </c>
      <c r="G160">
        <v>-4.8168322089895703</v>
      </c>
      <c r="H160">
        <v>12.5266840946753</v>
      </c>
      <c r="I160">
        <v>-4.2191479297890799</v>
      </c>
      <c r="J160">
        <v>-1.72146310111732</v>
      </c>
      <c r="K160">
        <v>5254.9686422815903</v>
      </c>
      <c r="L160">
        <v>4981.2988905743096</v>
      </c>
      <c r="M160">
        <v>57.248180198718202</v>
      </c>
      <c r="N160">
        <v>1.00569392631413</v>
      </c>
      <c r="O160">
        <v>6.7226367606122199</v>
      </c>
      <c r="P160">
        <v>36.756263682802199</v>
      </c>
      <c r="Q160">
        <v>7.2313601912630003E-3</v>
      </c>
    </row>
    <row r="161" spans="1:17" x14ac:dyDescent="0.3">
      <c r="A161" t="s">
        <v>401</v>
      </c>
      <c r="B161" t="s">
        <v>402</v>
      </c>
      <c r="C161" t="s">
        <v>3139</v>
      </c>
      <c r="D161" t="s">
        <v>353</v>
      </c>
      <c r="E161">
        <v>58852.814280099999</v>
      </c>
      <c r="F161">
        <v>1778.65</v>
      </c>
      <c r="G161">
        <v>72.153859730608602</v>
      </c>
      <c r="H161">
        <v>18.121483541289798</v>
      </c>
      <c r="I161">
        <v>56.9075157838246</v>
      </c>
      <c r="J161">
        <v>1.4198079750089601</v>
      </c>
      <c r="K161">
        <v>1591.47084645991</v>
      </c>
      <c r="L161">
        <v>1310.92833507559</v>
      </c>
      <c r="M161">
        <v>65.558979374777294</v>
      </c>
      <c r="N161">
        <v>1.1384968158069</v>
      </c>
      <c r="O161">
        <v>2.8167430354482299</v>
      </c>
      <c r="P161">
        <v>120.48469071525901</v>
      </c>
      <c r="Q161">
        <v>2.7505060787887E-2</v>
      </c>
    </row>
    <row r="162" spans="1:17" x14ac:dyDescent="0.3">
      <c r="A162" t="s">
        <v>403</v>
      </c>
      <c r="B162" t="s">
        <v>404</v>
      </c>
      <c r="C162" t="s">
        <v>3129</v>
      </c>
      <c r="D162" t="s">
        <v>34</v>
      </c>
      <c r="E162">
        <v>58620.062936928</v>
      </c>
      <c r="F162">
        <v>49.03</v>
      </c>
      <c r="G162">
        <v>20.7599680134444</v>
      </c>
      <c r="H162">
        <v>-8.1943364175578797</v>
      </c>
      <c r="I162">
        <v>-26.841144546459699</v>
      </c>
      <c r="J162">
        <v>-1.19207329815409</v>
      </c>
      <c r="K162">
        <v>52.716693188288602</v>
      </c>
      <c r="L162">
        <v>49.847994950410303</v>
      </c>
      <c r="M162">
        <v>19.2946275552945</v>
      </c>
      <c r="N162">
        <v>0.33934444906289901</v>
      </c>
      <c r="O162">
        <v>44.095451764225999</v>
      </c>
      <c r="P162">
        <v>49.938837920489199</v>
      </c>
      <c r="Q162">
        <v>0.111624884593854</v>
      </c>
    </row>
    <row r="163" spans="1:17" x14ac:dyDescent="0.3">
      <c r="A163" t="s">
        <v>405</v>
      </c>
      <c r="B163" t="s">
        <v>406</v>
      </c>
      <c r="C163" t="s">
        <v>3128</v>
      </c>
      <c r="D163" t="s">
        <v>21</v>
      </c>
      <c r="E163">
        <v>57723.192590699997</v>
      </c>
      <c r="F163">
        <v>3051.5</v>
      </c>
      <c r="G163">
        <v>-3.4696599697081401</v>
      </c>
      <c r="H163">
        <v>11.5890819000874</v>
      </c>
      <c r="I163">
        <v>10.356160787961599</v>
      </c>
      <c r="J163">
        <v>0.48539472562540298</v>
      </c>
      <c r="K163">
        <v>2842.9874840976499</v>
      </c>
      <c r="L163">
        <v>2568.3451209688201</v>
      </c>
      <c r="M163">
        <v>53.513580308223801</v>
      </c>
      <c r="N163">
        <v>0.42832956434894398</v>
      </c>
      <c r="O163">
        <v>3.7194822218580899</v>
      </c>
      <c r="P163">
        <v>47.479580493934499</v>
      </c>
      <c r="Q163">
        <v>-3.2267561789769E-2</v>
      </c>
    </row>
    <row r="164" spans="1:17" x14ac:dyDescent="0.3">
      <c r="A164" t="s">
        <v>407</v>
      </c>
      <c r="B164" t="s">
        <v>408</v>
      </c>
      <c r="C164" t="s">
        <v>3134</v>
      </c>
      <c r="D164" t="s">
        <v>409</v>
      </c>
      <c r="E164">
        <v>57486.732790299997</v>
      </c>
      <c r="F164">
        <v>2973.7</v>
      </c>
      <c r="G164">
        <v>-3.6543647984768501</v>
      </c>
      <c r="H164">
        <v>-10.030871438120499</v>
      </c>
      <c r="I164">
        <v>19.752438783978999</v>
      </c>
      <c r="J164">
        <v>4.6592189027908502</v>
      </c>
      <c r="K164">
        <v>2981.47203849076</v>
      </c>
      <c r="L164">
        <v>2762.5681502142002</v>
      </c>
      <c r="M164">
        <v>65.855213786336506</v>
      </c>
      <c r="N164">
        <v>0.94944780515713201</v>
      </c>
      <c r="O164">
        <v>13.4949725930658</v>
      </c>
      <c r="P164">
        <v>35.550186890327197</v>
      </c>
      <c r="Q164">
        <v>-8.0770054312539995E-3</v>
      </c>
    </row>
    <row r="165" spans="1:17" x14ac:dyDescent="0.3">
      <c r="A165" t="s">
        <v>410</v>
      </c>
      <c r="B165" t="s">
        <v>411</v>
      </c>
      <c r="C165" t="s">
        <v>3141</v>
      </c>
      <c r="D165" t="s">
        <v>412</v>
      </c>
      <c r="E165">
        <v>57435.131714219999</v>
      </c>
      <c r="F165">
        <v>942.65</v>
      </c>
      <c r="G165">
        <v>8.2282326379779498</v>
      </c>
      <c r="H165">
        <v>-6.9196352304077804</v>
      </c>
      <c r="I165">
        <v>-13.571143218529199</v>
      </c>
      <c r="J165">
        <v>0.71494924558122297</v>
      </c>
      <c r="K165">
        <v>999.11225287684397</v>
      </c>
      <c r="L165">
        <v>947.45172615631805</v>
      </c>
      <c r="M165">
        <v>27.611375425938299</v>
      </c>
      <c r="N165">
        <v>0.77573068792478095</v>
      </c>
      <c r="O165">
        <v>25.179016602132201</v>
      </c>
      <c r="P165">
        <v>40.233561440047502</v>
      </c>
      <c r="Q165">
        <v>1.6669113879110001E-3</v>
      </c>
    </row>
    <row r="166" spans="1:17" x14ac:dyDescent="0.3">
      <c r="A166" t="s">
        <v>413</v>
      </c>
      <c r="B166" t="s">
        <v>414</v>
      </c>
      <c r="C166" t="s">
        <v>3134</v>
      </c>
      <c r="D166" t="s">
        <v>409</v>
      </c>
      <c r="E166">
        <v>56941.904003725002</v>
      </c>
      <c r="F166">
        <v>134260.75</v>
      </c>
      <c r="G166">
        <v>-3.9958368937348498</v>
      </c>
      <c r="H166">
        <v>-4.7560892332245599</v>
      </c>
      <c r="I166">
        <v>-18.458127275265099</v>
      </c>
      <c r="J166">
        <v>2.2717823140292799</v>
      </c>
      <c r="K166">
        <v>134699.521561331</v>
      </c>
      <c r="L166">
        <v>128582.539616883</v>
      </c>
      <c r="M166">
        <v>39.3392685945918</v>
      </c>
      <c r="N166">
        <v>0.67403359765492799</v>
      </c>
      <c r="O166">
        <v>12.79916133345</v>
      </c>
      <c r="P166">
        <v>26.178985949908299</v>
      </c>
      <c r="Q166">
        <v>4.8890815279209E-2</v>
      </c>
    </row>
    <row r="167" spans="1:17" x14ac:dyDescent="0.3">
      <c r="A167" t="s">
        <v>415</v>
      </c>
      <c r="B167" t="s">
        <v>416</v>
      </c>
      <c r="C167" t="s">
        <v>3129</v>
      </c>
      <c r="D167" t="s">
        <v>417</v>
      </c>
      <c r="E167">
        <v>56463.435215771999</v>
      </c>
      <c r="F167">
        <v>216.78</v>
      </c>
      <c r="G167">
        <v>-10.613830410125299</v>
      </c>
      <c r="H167">
        <v>3.9360904642048502</v>
      </c>
      <c r="I167">
        <v>9.2195126407123205</v>
      </c>
      <c r="J167">
        <v>1.9066648707891301</v>
      </c>
      <c r="K167">
        <v>220.43840404087601</v>
      </c>
      <c r="L167">
        <v>205.52783472963799</v>
      </c>
      <c r="M167">
        <v>41.373865957380097</v>
      </c>
      <c r="N167">
        <v>0.920955928429676</v>
      </c>
      <c r="O167">
        <v>13.894270689177899</v>
      </c>
      <c r="P167">
        <v>39.858064516128998</v>
      </c>
      <c r="Q167">
        <v>7.1209126923791999E-2</v>
      </c>
    </row>
    <row r="168" spans="1:17" x14ac:dyDescent="0.3">
      <c r="A168" t="s">
        <v>418</v>
      </c>
      <c r="B168" t="s">
        <v>419</v>
      </c>
      <c r="C168" t="s">
        <v>3130</v>
      </c>
      <c r="D168" t="s">
        <v>27</v>
      </c>
      <c r="E168">
        <v>55328.474999999999</v>
      </c>
      <c r="F168">
        <v>1941.35</v>
      </c>
      <c r="G168">
        <v>-21.333448042371099</v>
      </c>
      <c r="H168">
        <v>1.3392122637697199</v>
      </c>
      <c r="I168">
        <v>-13.1193153740073</v>
      </c>
      <c r="J168">
        <v>3.02487374029181</v>
      </c>
      <c r="K168">
        <v>1894.8091692509599</v>
      </c>
      <c r="L168">
        <v>1814.1376883584801</v>
      </c>
      <c r="M168">
        <v>50.933273043198497</v>
      </c>
      <c r="N168">
        <v>0.74951470980748902</v>
      </c>
      <c r="O168">
        <v>7.3814613542122904</v>
      </c>
      <c r="P168">
        <v>25.783983413243401</v>
      </c>
      <c r="Q168">
        <v>2.2150078018631999E-2</v>
      </c>
    </row>
    <row r="169" spans="1:17" x14ac:dyDescent="0.3">
      <c r="A169" t="s">
        <v>420</v>
      </c>
      <c r="B169" t="s">
        <v>421</v>
      </c>
      <c r="C169" t="s">
        <v>3129</v>
      </c>
      <c r="D169" t="s">
        <v>24</v>
      </c>
      <c r="E169">
        <v>55100.125784541997</v>
      </c>
      <c r="F169">
        <v>73.66</v>
      </c>
      <c r="G169">
        <v>-51.292571396415099</v>
      </c>
      <c r="H169">
        <v>-0.774174902580677</v>
      </c>
      <c r="I169">
        <v>-20.532637617602401</v>
      </c>
      <c r="J169">
        <v>3.1733197893632701</v>
      </c>
      <c r="K169">
        <v>75.312277367339505</v>
      </c>
      <c r="L169">
        <v>78.352851423401304</v>
      </c>
      <c r="M169">
        <v>44.6436471066623</v>
      </c>
      <c r="N169">
        <v>0.71300349899277904</v>
      </c>
      <c r="O169">
        <v>35.419494976920902</v>
      </c>
      <c r="P169">
        <v>4.58611387192955</v>
      </c>
      <c r="Q169">
        <v>3.9262968502398E-2</v>
      </c>
    </row>
    <row r="170" spans="1:17" x14ac:dyDescent="0.3">
      <c r="A170" t="s">
        <v>422</v>
      </c>
      <c r="B170" t="s">
        <v>423</v>
      </c>
      <c r="C170" t="s">
        <v>3137</v>
      </c>
      <c r="D170" t="s">
        <v>124</v>
      </c>
      <c r="E170">
        <v>53440.736189082003</v>
      </c>
      <c r="F170">
        <v>129.38</v>
      </c>
      <c r="G170">
        <v>3.56680522302389</v>
      </c>
      <c r="H170">
        <v>-9.6529291430444903</v>
      </c>
      <c r="I170">
        <v>-17.5358703468541</v>
      </c>
      <c r="J170">
        <v>-1.02669383255487</v>
      </c>
      <c r="K170">
        <v>139.31388139509701</v>
      </c>
      <c r="L170">
        <v>133.45937690496601</v>
      </c>
      <c r="M170">
        <v>35.1007921624335</v>
      </c>
      <c r="N170">
        <v>0.53450770453798002</v>
      </c>
      <c r="O170">
        <v>35.530993971247398</v>
      </c>
      <c r="P170">
        <v>58.166259168704102</v>
      </c>
      <c r="Q170">
        <v>-1.7745081401289001E-2</v>
      </c>
    </row>
    <row r="171" spans="1:17" x14ac:dyDescent="0.3">
      <c r="A171" t="s">
        <v>424</v>
      </c>
      <c r="B171" t="s">
        <v>425</v>
      </c>
      <c r="C171" t="s">
        <v>3131</v>
      </c>
      <c r="D171" t="s">
        <v>252</v>
      </c>
      <c r="E171">
        <v>53140.146846019998</v>
      </c>
      <c r="F171">
        <v>2009.8</v>
      </c>
      <c r="G171">
        <v>1.64250142058245</v>
      </c>
      <c r="H171">
        <v>-0.62884996877424804</v>
      </c>
      <c r="I171">
        <v>6.6729184479050598</v>
      </c>
      <c r="J171">
        <v>1.2872301673076501</v>
      </c>
      <c r="K171">
        <v>2002.0566106224501</v>
      </c>
      <c r="L171">
        <v>1877.0166341628901</v>
      </c>
      <c r="M171">
        <v>47.756302005517803</v>
      </c>
      <c r="N171">
        <v>0.932631528598169</v>
      </c>
      <c r="O171">
        <v>8.5904070056721906</v>
      </c>
      <c r="P171">
        <v>30.923066901178998</v>
      </c>
      <c r="Q171">
        <v>-1.1470309345929E-2</v>
      </c>
    </row>
    <row r="172" spans="1:17" x14ac:dyDescent="0.3">
      <c r="A172" t="s">
        <v>426</v>
      </c>
      <c r="B172" t="s">
        <v>427</v>
      </c>
      <c r="C172" t="s">
        <v>3127</v>
      </c>
      <c r="D172" t="s">
        <v>428</v>
      </c>
      <c r="E172">
        <v>53100.003115200001</v>
      </c>
      <c r="F172">
        <v>354</v>
      </c>
      <c r="G172">
        <v>17.823556339557399</v>
      </c>
      <c r="H172">
        <v>-0.92692195763240903</v>
      </c>
      <c r="I172">
        <v>13.324657936661801</v>
      </c>
      <c r="J172">
        <v>1.6570023766781099</v>
      </c>
      <c r="K172">
        <v>354.32681982825</v>
      </c>
      <c r="L172">
        <v>303.76368014037502</v>
      </c>
      <c r="M172">
        <v>31.544532035680401</v>
      </c>
      <c r="N172">
        <v>0.52530147088651802</v>
      </c>
      <c r="O172">
        <v>8.5310734463276798</v>
      </c>
      <c r="P172">
        <v>84.663536776212794</v>
      </c>
      <c r="Q172">
        <v>3.9369762035334002E-2</v>
      </c>
    </row>
    <row r="173" spans="1:17" x14ac:dyDescent="0.3">
      <c r="A173" t="s">
        <v>429</v>
      </c>
      <c r="B173" t="s">
        <v>430</v>
      </c>
      <c r="C173" t="s">
        <v>3129</v>
      </c>
      <c r="D173" t="s">
        <v>51</v>
      </c>
      <c r="E173">
        <v>52899.955190000001</v>
      </c>
      <c r="F173">
        <v>4800.8</v>
      </c>
      <c r="G173">
        <v>56.497415672031401</v>
      </c>
      <c r="H173">
        <v>16.024585837012999</v>
      </c>
      <c r="I173">
        <v>3.7354727827463701</v>
      </c>
      <c r="J173">
        <v>5.0195689419315404</v>
      </c>
      <c r="K173">
        <v>4451.9713688309303</v>
      </c>
      <c r="L173">
        <v>4091.0136872817102</v>
      </c>
      <c r="M173">
        <v>59.873844577999002</v>
      </c>
      <c r="N173">
        <v>1.2726780659580399</v>
      </c>
      <c r="O173">
        <v>7.6070654890851399</v>
      </c>
      <c r="P173">
        <v>85.9297844735772</v>
      </c>
      <c r="Q173">
        <v>6.7368737481315999E-2</v>
      </c>
    </row>
    <row r="174" spans="1:17" x14ac:dyDescent="0.3">
      <c r="A174" t="s">
        <v>431</v>
      </c>
      <c r="B174" t="s">
        <v>432</v>
      </c>
      <c r="C174" t="s">
        <v>3129</v>
      </c>
      <c r="D174" t="s">
        <v>34</v>
      </c>
      <c r="E174">
        <v>52697.130548950001</v>
      </c>
      <c r="F174">
        <v>115.75</v>
      </c>
      <c r="G174">
        <v>-2.0618034382512298</v>
      </c>
      <c r="H174">
        <v>-8.4736864371151395</v>
      </c>
      <c r="I174">
        <v>-30.9187706834959</v>
      </c>
      <c r="J174">
        <v>1.22305739385308</v>
      </c>
      <c r="K174">
        <v>120.53900915471399</v>
      </c>
      <c r="L174">
        <v>120.64141285973599</v>
      </c>
      <c r="M174">
        <v>34.834479852861001</v>
      </c>
      <c r="N174">
        <v>0.52450254208311797</v>
      </c>
      <c r="O174">
        <v>36.457883369330403</v>
      </c>
      <c r="P174">
        <v>33.969907407407398</v>
      </c>
      <c r="Q174">
        <v>7.2960354191347998E-2</v>
      </c>
    </row>
    <row r="175" spans="1:17" x14ac:dyDescent="0.3">
      <c r="A175" t="s">
        <v>433</v>
      </c>
      <c r="B175" t="s">
        <v>434</v>
      </c>
      <c r="C175" t="s">
        <v>3131</v>
      </c>
      <c r="D175" t="s">
        <v>182</v>
      </c>
      <c r="E175">
        <v>52458.33471648</v>
      </c>
      <c r="F175">
        <v>16160.55</v>
      </c>
      <c r="G175">
        <v>-28.158254243745102</v>
      </c>
      <c r="H175">
        <v>-8.0803822294113701</v>
      </c>
      <c r="I175">
        <v>-7.4006609401290397</v>
      </c>
      <c r="J175">
        <v>-1.34365398875065</v>
      </c>
      <c r="K175">
        <v>16708.374764587199</v>
      </c>
      <c r="L175">
        <v>16473.367394831399</v>
      </c>
      <c r="M175">
        <v>19.018061260046199</v>
      </c>
      <c r="N175">
        <v>1.12939739479118</v>
      </c>
      <c r="O175">
        <v>19.1172330149654</v>
      </c>
      <c r="P175">
        <v>5.3120153270686803</v>
      </c>
      <c r="Q175">
        <v>-4.9458925772444998E-2</v>
      </c>
    </row>
    <row r="176" spans="1:17" x14ac:dyDescent="0.3">
      <c r="A176" t="s">
        <v>435</v>
      </c>
      <c r="B176" t="s">
        <v>436</v>
      </c>
      <c r="C176" t="s">
        <v>3129</v>
      </c>
      <c r="D176" t="s">
        <v>51</v>
      </c>
      <c r="E176">
        <v>52262.662067400001</v>
      </c>
      <c r="F176">
        <v>703</v>
      </c>
      <c r="G176">
        <v>-28.998124330770001</v>
      </c>
      <c r="H176">
        <v>7.3547211790743203</v>
      </c>
      <c r="I176">
        <v>13.448102711582299</v>
      </c>
      <c r="J176">
        <v>10.278194072598501</v>
      </c>
      <c r="K176">
        <v>647.82283189813097</v>
      </c>
      <c r="L176">
        <v>653.63820285152599</v>
      </c>
      <c r="M176">
        <v>79.292075914857506</v>
      </c>
      <c r="N176">
        <v>1.3436996383011</v>
      </c>
      <c r="O176">
        <v>15.704125177809299</v>
      </c>
      <c r="P176">
        <v>26.9640599602672</v>
      </c>
      <c r="Q176">
        <v>-7.1693759120910003E-3</v>
      </c>
    </row>
    <row r="177" spans="1:17" x14ac:dyDescent="0.3">
      <c r="A177" t="s">
        <v>437</v>
      </c>
      <c r="B177" t="s">
        <v>438</v>
      </c>
      <c r="C177" t="s">
        <v>3129</v>
      </c>
      <c r="D177" t="s">
        <v>34</v>
      </c>
      <c r="E177">
        <v>51382.480498008001</v>
      </c>
      <c r="F177">
        <v>59.19</v>
      </c>
      <c r="G177">
        <v>27.415385912852599</v>
      </c>
      <c r="H177">
        <v>-3.3335265776554799</v>
      </c>
      <c r="I177">
        <v>-19.589992407692399</v>
      </c>
      <c r="J177">
        <v>-0.41367916320791498</v>
      </c>
      <c r="K177">
        <v>61.388822291551598</v>
      </c>
      <c r="L177">
        <v>57.757564413981797</v>
      </c>
      <c r="M177">
        <v>32.011653694472898</v>
      </c>
      <c r="N177">
        <v>0.356303362925942</v>
      </c>
      <c r="O177">
        <v>29.9205946950498</v>
      </c>
      <c r="P177">
        <v>61.721311475409799</v>
      </c>
      <c r="Q177">
        <v>0.109354549900699</v>
      </c>
    </row>
    <row r="178" spans="1:17" x14ac:dyDescent="0.3">
      <c r="A178" t="s">
        <v>439</v>
      </c>
      <c r="B178" t="s">
        <v>440</v>
      </c>
      <c r="C178" t="s">
        <v>3135</v>
      </c>
      <c r="D178" t="s">
        <v>106</v>
      </c>
      <c r="E178">
        <v>51287.756828924998</v>
      </c>
      <c r="F178">
        <v>130.51</v>
      </c>
      <c r="G178">
        <v>83.605139639685802</v>
      </c>
      <c r="H178">
        <v>-10.002792915358301</v>
      </c>
      <c r="I178">
        <v>-1.32243314539332</v>
      </c>
      <c r="J178">
        <v>0.46998049504724598</v>
      </c>
      <c r="K178">
        <v>137.46895660963301</v>
      </c>
      <c r="L178">
        <v>120.610260807667</v>
      </c>
      <c r="M178">
        <v>30.2934769474098</v>
      </c>
      <c r="N178">
        <v>0.49119932407203498</v>
      </c>
      <c r="O178">
        <v>30.641330166270698</v>
      </c>
      <c r="P178">
        <v>112.730236348818</v>
      </c>
      <c r="Q178">
        <v>0.180029639056627</v>
      </c>
    </row>
    <row r="179" spans="1:17" x14ac:dyDescent="0.3">
      <c r="A179" t="s">
        <v>441</v>
      </c>
      <c r="B179" t="s">
        <v>442</v>
      </c>
      <c r="C179" t="s">
        <v>3140</v>
      </c>
      <c r="D179" t="s">
        <v>443</v>
      </c>
      <c r="E179">
        <v>51025.700359549999</v>
      </c>
      <c r="F179">
        <v>1899.5</v>
      </c>
      <c r="G179">
        <v>-26.662024632108501</v>
      </c>
      <c r="H179">
        <v>-12.183251634164399</v>
      </c>
      <c r="I179">
        <v>-19.826640096467202</v>
      </c>
      <c r="J179">
        <v>1.16498103278903</v>
      </c>
      <c r="K179">
        <v>2053.1761051052699</v>
      </c>
      <c r="L179">
        <v>2036.0595092830299</v>
      </c>
      <c r="M179">
        <v>32.801996776901497</v>
      </c>
      <c r="N179">
        <v>0.82308942062357804</v>
      </c>
      <c r="O179">
        <v>29.1918926033166</v>
      </c>
      <c r="P179">
        <v>9.1666666666666501</v>
      </c>
      <c r="Q179">
        <v>-9.2837721903799996E-4</v>
      </c>
    </row>
    <row r="180" spans="1:17" x14ac:dyDescent="0.3">
      <c r="A180" t="s">
        <v>444</v>
      </c>
      <c r="B180" t="s">
        <v>445</v>
      </c>
      <c r="C180" t="s">
        <v>3129</v>
      </c>
      <c r="D180" t="s">
        <v>130</v>
      </c>
      <c r="E180">
        <v>50868.279000000002</v>
      </c>
      <c r="F180">
        <v>254.1</v>
      </c>
      <c r="G180">
        <v>200.51236554904</v>
      </c>
      <c r="H180">
        <v>-16.059812393666601</v>
      </c>
      <c r="I180">
        <v>19.127497848948401</v>
      </c>
      <c r="J180">
        <v>-10.1299979957991</v>
      </c>
      <c r="K180">
        <v>285.18590490306599</v>
      </c>
      <c r="L180">
        <v>223.46709237568501</v>
      </c>
      <c r="M180">
        <v>19.926466070998998</v>
      </c>
      <c r="N180">
        <v>0.55815391417193205</v>
      </c>
      <c r="O180">
        <v>39.197166469893702</v>
      </c>
      <c r="P180">
        <v>275.60975609756002</v>
      </c>
      <c r="Q180">
        <v>0.171733888755565</v>
      </c>
    </row>
    <row r="181" spans="1:17" x14ac:dyDescent="0.3">
      <c r="A181" t="s">
        <v>446</v>
      </c>
      <c r="B181" t="s">
        <v>447</v>
      </c>
      <c r="C181" t="s">
        <v>3143</v>
      </c>
      <c r="D181" t="s">
        <v>382</v>
      </c>
      <c r="E181">
        <v>49804.465417585001</v>
      </c>
      <c r="F181">
        <v>1691.15</v>
      </c>
      <c r="G181">
        <v>21.836275385554401</v>
      </c>
      <c r="H181">
        <v>2.5896796692909798</v>
      </c>
      <c r="I181">
        <v>43.3412805025675</v>
      </c>
      <c r="J181">
        <v>0.73334039327186396</v>
      </c>
      <c r="K181">
        <v>1644.6125980157501</v>
      </c>
      <c r="L181">
        <v>1373.2002645601201</v>
      </c>
      <c r="M181">
        <v>34.9272262870942</v>
      </c>
      <c r="N181">
        <v>0.54271789894128297</v>
      </c>
      <c r="O181">
        <v>5.7860036070129697</v>
      </c>
      <c r="P181">
        <v>65.953584220597605</v>
      </c>
      <c r="Q181">
        <v>0.10026398350346299</v>
      </c>
    </row>
    <row r="182" spans="1:17" hidden="1" x14ac:dyDescent="0.3">
      <c r="A182" t="s">
        <v>448</v>
      </c>
      <c r="B182" t="s">
        <v>449</v>
      </c>
      <c r="C182" t="s">
        <v>3144</v>
      </c>
      <c r="D182" t="s">
        <v>106</v>
      </c>
      <c r="E182">
        <v>49407.124604639997</v>
      </c>
      <c r="F182">
        <v>1096.05</v>
      </c>
      <c r="G182">
        <v>3.77243920788781</v>
      </c>
      <c r="H182">
        <v>-2.08782932597618</v>
      </c>
      <c r="I182">
        <v>19.916140921931401</v>
      </c>
      <c r="J182">
        <v>3.0156006308313001</v>
      </c>
      <c r="O182">
        <v>8.4713288627343797</v>
      </c>
      <c r="P182">
        <v>36.647550180775397</v>
      </c>
    </row>
    <row r="183" spans="1:17" x14ac:dyDescent="0.3">
      <c r="A183" t="s">
        <v>450</v>
      </c>
      <c r="B183" t="s">
        <v>451</v>
      </c>
      <c r="C183" t="s">
        <v>3140</v>
      </c>
      <c r="D183" t="s">
        <v>168</v>
      </c>
      <c r="E183">
        <v>49262.128027874998</v>
      </c>
      <c r="F183">
        <v>11623.45</v>
      </c>
      <c r="G183">
        <v>140.35771128049899</v>
      </c>
      <c r="H183">
        <v>-2.0649994899910902</v>
      </c>
      <c r="I183">
        <v>74.196302226292204</v>
      </c>
      <c r="J183">
        <v>0.87253152720250504</v>
      </c>
      <c r="K183">
        <v>11672.361727695001</v>
      </c>
      <c r="L183">
        <v>9122.7275317899603</v>
      </c>
      <c r="M183">
        <v>41.185048396185898</v>
      </c>
      <c r="N183">
        <v>0.47024394465728703</v>
      </c>
      <c r="O183">
        <v>23.7326267158201</v>
      </c>
      <c r="P183">
        <v>198.35083036012199</v>
      </c>
      <c r="Q183">
        <v>0.15933373649714899</v>
      </c>
    </row>
    <row r="184" spans="1:17" x14ac:dyDescent="0.3">
      <c r="A184" t="s">
        <v>452</v>
      </c>
      <c r="B184" t="s">
        <v>453</v>
      </c>
      <c r="C184" t="s">
        <v>3140</v>
      </c>
      <c r="D184" t="s">
        <v>316</v>
      </c>
      <c r="E184">
        <v>48968.540985300002</v>
      </c>
      <c r="F184">
        <v>1861.35</v>
      </c>
      <c r="G184">
        <v>263.02506191269498</v>
      </c>
      <c r="H184">
        <v>-24.121331460706202</v>
      </c>
      <c r="I184">
        <v>107.158417004857</v>
      </c>
      <c r="J184">
        <v>-1.2158697186451299</v>
      </c>
      <c r="K184">
        <v>2148.0647610881501</v>
      </c>
      <c r="L184">
        <v>1561.7041640212501</v>
      </c>
      <c r="M184">
        <v>26.2111499201255</v>
      </c>
      <c r="N184">
        <v>0.75073290337738896</v>
      </c>
      <c r="O184">
        <v>60.069304537029502</v>
      </c>
      <c r="P184">
        <v>327.30716253443501</v>
      </c>
      <c r="Q184">
        <v>0.209200456927296</v>
      </c>
    </row>
    <row r="185" spans="1:17" x14ac:dyDescent="0.3">
      <c r="A185" t="s">
        <v>454</v>
      </c>
      <c r="B185" t="s">
        <v>455</v>
      </c>
      <c r="C185" t="s">
        <v>3140</v>
      </c>
      <c r="D185" t="s">
        <v>255</v>
      </c>
      <c r="E185">
        <v>48769.683213359996</v>
      </c>
      <c r="F185">
        <v>4330.3999999999996</v>
      </c>
      <c r="G185">
        <v>24.3666104370993</v>
      </c>
      <c r="H185">
        <v>-10.8164477889843</v>
      </c>
      <c r="I185">
        <v>10.5451443980356</v>
      </c>
      <c r="J185">
        <v>-0.86415725827876899</v>
      </c>
      <c r="K185">
        <v>4646.3396185023103</v>
      </c>
      <c r="L185">
        <v>4215.6206731454104</v>
      </c>
      <c r="M185">
        <v>39.364749723177802</v>
      </c>
      <c r="N185">
        <v>0.71745372771271498</v>
      </c>
      <c r="O185">
        <v>34.859366340291899</v>
      </c>
      <c r="P185">
        <v>73.198680131986706</v>
      </c>
      <c r="Q185">
        <v>0.123091262534111</v>
      </c>
    </row>
    <row r="186" spans="1:17" hidden="1" x14ac:dyDescent="0.3">
      <c r="A186" t="s">
        <v>456</v>
      </c>
      <c r="B186" t="s">
        <v>457</v>
      </c>
      <c r="C186" t="s">
        <v>3144</v>
      </c>
      <c r="D186" t="s">
        <v>98</v>
      </c>
      <c r="E186">
        <v>48329.463049945</v>
      </c>
      <c r="F186">
        <v>109.57</v>
      </c>
      <c r="G186">
        <v>-6.5826952274981902</v>
      </c>
      <c r="H186">
        <v>84.587155819597101</v>
      </c>
      <c r="I186">
        <v>9.56100648654545</v>
      </c>
      <c r="J186">
        <v>-3.5333516673171301</v>
      </c>
      <c r="M186">
        <v>36.178104717052499</v>
      </c>
      <c r="O186">
        <v>43.652459614858003</v>
      </c>
      <c r="P186">
        <v>44.171052631578902</v>
      </c>
    </row>
    <row r="187" spans="1:17" x14ac:dyDescent="0.3">
      <c r="A187" t="s">
        <v>458</v>
      </c>
      <c r="B187" t="s">
        <v>459</v>
      </c>
      <c r="C187" t="s">
        <v>3133</v>
      </c>
      <c r="D187" t="s">
        <v>54</v>
      </c>
      <c r="E187">
        <v>48048.177322119998</v>
      </c>
      <c r="F187">
        <v>1702.7</v>
      </c>
      <c r="G187">
        <v>88.004567331920697</v>
      </c>
      <c r="H187">
        <v>16.080516128498498</v>
      </c>
      <c r="I187">
        <v>73.215958309106995</v>
      </c>
      <c r="J187">
        <v>2.07653348882299</v>
      </c>
      <c r="K187">
        <v>1504.82292589382</v>
      </c>
      <c r="L187">
        <v>1159.74606544071</v>
      </c>
      <c r="M187">
        <v>65.074792145874298</v>
      </c>
      <c r="N187">
        <v>1.0293991961821201</v>
      </c>
      <c r="O187">
        <v>2.8073060433429098</v>
      </c>
      <c r="P187">
        <v>135.79836587730199</v>
      </c>
      <c r="Q187">
        <v>0.15601558815566099</v>
      </c>
    </row>
    <row r="188" spans="1:17" x14ac:dyDescent="0.3">
      <c r="A188" t="s">
        <v>460</v>
      </c>
      <c r="B188" t="s">
        <v>461</v>
      </c>
      <c r="C188" t="s">
        <v>3133</v>
      </c>
      <c r="D188" t="s">
        <v>54</v>
      </c>
      <c r="E188">
        <v>47969.012587439996</v>
      </c>
      <c r="F188">
        <v>2831.6</v>
      </c>
      <c r="G188">
        <v>68.975915104572806</v>
      </c>
      <c r="H188">
        <v>-3.01272878518586</v>
      </c>
      <c r="I188">
        <v>26.0523170951457</v>
      </c>
      <c r="J188">
        <v>2.5220689137393402</v>
      </c>
      <c r="K188">
        <v>2736.8022536461599</v>
      </c>
      <c r="L188">
        <v>2305.2937707485498</v>
      </c>
      <c r="M188">
        <v>49.6953071430165</v>
      </c>
      <c r="N188">
        <v>0.68125188022980399</v>
      </c>
      <c r="O188">
        <v>9.0549512643028596</v>
      </c>
      <c r="P188">
        <v>104.440272914335</v>
      </c>
      <c r="Q188">
        <v>6.6355385038360998E-2</v>
      </c>
    </row>
    <row r="189" spans="1:17" x14ac:dyDescent="0.3">
      <c r="A189" t="s">
        <v>462</v>
      </c>
      <c r="B189" t="s">
        <v>463</v>
      </c>
      <c r="C189" t="s">
        <v>3140</v>
      </c>
      <c r="D189" t="s">
        <v>86</v>
      </c>
      <c r="E189">
        <v>47275.565625000003</v>
      </c>
      <c r="F189">
        <v>1289.7</v>
      </c>
      <c r="G189">
        <v>97.707024029532406</v>
      </c>
      <c r="H189">
        <v>-6.4508122751481496</v>
      </c>
      <c r="I189">
        <v>33.857929532484803</v>
      </c>
      <c r="J189">
        <v>2.0723118645336802</v>
      </c>
      <c r="K189">
        <v>1373.2802208513499</v>
      </c>
      <c r="L189">
        <v>1131.23198806659</v>
      </c>
      <c r="M189">
        <v>34.020992290784001</v>
      </c>
      <c r="N189">
        <v>0.38523506057357298</v>
      </c>
      <c r="O189">
        <v>39.156392959602996</v>
      </c>
      <c r="P189">
        <v>186.6</v>
      </c>
      <c r="Q189">
        <v>0.18577165742888799</v>
      </c>
    </row>
    <row r="190" spans="1:17" x14ac:dyDescent="0.3">
      <c r="A190" t="s">
        <v>464</v>
      </c>
      <c r="B190" t="s">
        <v>465</v>
      </c>
      <c r="C190" t="s">
        <v>3128</v>
      </c>
      <c r="D190" t="s">
        <v>294</v>
      </c>
      <c r="E190">
        <v>47266.802406174997</v>
      </c>
      <c r="F190">
        <v>7589.45</v>
      </c>
      <c r="G190">
        <v>-21.6839134026906</v>
      </c>
      <c r="H190">
        <v>10.0620081424382</v>
      </c>
      <c r="I190">
        <v>-10.750565167323799</v>
      </c>
      <c r="J190">
        <v>-1.5154889067835</v>
      </c>
      <c r="K190">
        <v>7302.11661751273</v>
      </c>
      <c r="L190">
        <v>7391.6820297402501</v>
      </c>
      <c r="M190">
        <v>48.117884783164698</v>
      </c>
      <c r="N190">
        <v>4.1227187995639101</v>
      </c>
      <c r="O190">
        <v>21.220905335696202</v>
      </c>
      <c r="P190">
        <v>18.377994759171401</v>
      </c>
      <c r="Q190">
        <v>3.3077217905941002E-2</v>
      </c>
    </row>
    <row r="191" spans="1:17" x14ac:dyDescent="0.3">
      <c r="A191" t="s">
        <v>466</v>
      </c>
      <c r="B191" t="s">
        <v>467</v>
      </c>
      <c r="C191" t="s">
        <v>3131</v>
      </c>
      <c r="D191" t="s">
        <v>118</v>
      </c>
      <c r="E191">
        <v>47126.346217300001</v>
      </c>
      <c r="F191">
        <v>362.6</v>
      </c>
      <c r="G191">
        <v>-23.903744687601002</v>
      </c>
      <c r="H191">
        <v>-10.4915926385533</v>
      </c>
      <c r="I191">
        <v>-10.2356123696444</v>
      </c>
      <c r="J191">
        <v>1.6299109009733099</v>
      </c>
      <c r="K191">
        <v>358.588972200245</v>
      </c>
      <c r="L191">
        <v>358.062642185058</v>
      </c>
      <c r="M191">
        <v>43.169954728698301</v>
      </c>
      <c r="N191">
        <v>0.69210868505835899</v>
      </c>
      <c r="O191">
        <v>13.2101489244346</v>
      </c>
      <c r="P191">
        <v>26.8719384184744</v>
      </c>
      <c r="Q191">
        <v>-5.7228191923689997E-3</v>
      </c>
    </row>
    <row r="192" spans="1:17" x14ac:dyDescent="0.3">
      <c r="A192" t="s">
        <v>468</v>
      </c>
      <c r="B192" t="s">
        <v>469</v>
      </c>
      <c r="C192" t="s">
        <v>3128</v>
      </c>
      <c r="D192" t="s">
        <v>21</v>
      </c>
      <c r="E192">
        <v>46952.356492469997</v>
      </c>
      <c r="F192">
        <v>1730.3</v>
      </c>
      <c r="G192">
        <v>21.48667577002</v>
      </c>
      <c r="H192">
        <v>-5.72131507380118</v>
      </c>
      <c r="I192">
        <v>4.2855253945134297</v>
      </c>
      <c r="J192">
        <v>-5.9498107330762799</v>
      </c>
      <c r="K192">
        <v>1749.2293161996799</v>
      </c>
      <c r="L192">
        <v>1549.3442118462201</v>
      </c>
      <c r="M192">
        <v>30.0316759596971</v>
      </c>
      <c r="N192">
        <v>0.62690770806421503</v>
      </c>
      <c r="O192">
        <v>11.4662197306825</v>
      </c>
      <c r="P192">
        <v>66.695568400770696</v>
      </c>
      <c r="Q192">
        <v>0.18371236701089699</v>
      </c>
    </row>
    <row r="193" spans="1:17" x14ac:dyDescent="0.3">
      <c r="A193" t="s">
        <v>470</v>
      </c>
      <c r="B193" t="s">
        <v>471</v>
      </c>
      <c r="C193" t="s">
        <v>3127</v>
      </c>
      <c r="D193" t="s">
        <v>185</v>
      </c>
      <c r="E193">
        <v>45915.621337500001</v>
      </c>
      <c r="F193">
        <v>667</v>
      </c>
      <c r="G193">
        <v>17.600196377528601</v>
      </c>
      <c r="H193">
        <v>0.36539658539140801</v>
      </c>
      <c r="I193">
        <v>7.0862759813992904</v>
      </c>
      <c r="J193">
        <v>13.108174796485899</v>
      </c>
      <c r="K193">
        <v>623.98100112218697</v>
      </c>
      <c r="L193">
        <v>570.56505631247103</v>
      </c>
      <c r="M193">
        <v>66.155336674681806</v>
      </c>
      <c r="N193">
        <v>2.9378483719456101</v>
      </c>
      <c r="O193">
        <v>3.4407796101949102</v>
      </c>
      <c r="P193">
        <v>67.988918272257905</v>
      </c>
      <c r="Q193">
        <v>-3.9980759065860003E-2</v>
      </c>
    </row>
    <row r="194" spans="1:17" x14ac:dyDescent="0.3">
      <c r="A194" t="s">
        <v>472</v>
      </c>
      <c r="B194" t="s">
        <v>473</v>
      </c>
      <c r="C194" t="s">
        <v>3143</v>
      </c>
      <c r="D194" t="s">
        <v>382</v>
      </c>
      <c r="E194">
        <v>45772.053948180001</v>
      </c>
      <c r="F194">
        <v>609.79999999999995</v>
      </c>
      <c r="G194">
        <v>-26.651389903590999</v>
      </c>
      <c r="H194">
        <v>12.289493863782599</v>
      </c>
      <c r="I194">
        <v>18.285749186490499</v>
      </c>
      <c r="J194">
        <v>7.6441502782488904</v>
      </c>
      <c r="K194">
        <v>565.528374121458</v>
      </c>
      <c r="L194">
        <v>554.05797705591499</v>
      </c>
      <c r="M194">
        <v>70.171511817751906</v>
      </c>
      <c r="N194">
        <v>1.0020430235890301</v>
      </c>
      <c r="O194">
        <v>4.7966546408658397</v>
      </c>
      <c r="P194">
        <v>36.176864671728403</v>
      </c>
      <c r="Q194">
        <v>-9.8281994664341996E-2</v>
      </c>
    </row>
    <row r="195" spans="1:17" x14ac:dyDescent="0.3">
      <c r="A195" t="s">
        <v>474</v>
      </c>
      <c r="B195" t="s">
        <v>475</v>
      </c>
      <c r="C195" t="s">
        <v>3129</v>
      </c>
      <c r="D195" t="s">
        <v>417</v>
      </c>
      <c r="E195">
        <v>45663.837305059998</v>
      </c>
      <c r="F195">
        <v>763.1</v>
      </c>
      <c r="G195">
        <v>211.30355382536601</v>
      </c>
      <c r="H195">
        <v>20.7519438465959</v>
      </c>
      <c r="I195">
        <v>76.768470299138102</v>
      </c>
      <c r="J195">
        <v>7.7017723625229202</v>
      </c>
      <c r="K195">
        <v>654.375480011999</v>
      </c>
      <c r="L195">
        <v>512.90648699304495</v>
      </c>
      <c r="M195">
        <v>67.608203907750706</v>
      </c>
      <c r="N195">
        <v>1.5885419645191301</v>
      </c>
      <c r="O195">
        <v>5.6807757829904402</v>
      </c>
      <c r="P195">
        <v>262.81944609532798</v>
      </c>
      <c r="Q195">
        <v>0.14724078154163101</v>
      </c>
    </row>
    <row r="196" spans="1:17" x14ac:dyDescent="0.3">
      <c r="A196" t="s">
        <v>476</v>
      </c>
      <c r="B196" t="s">
        <v>477</v>
      </c>
      <c r="C196" t="s">
        <v>3138</v>
      </c>
      <c r="D196" t="s">
        <v>78</v>
      </c>
      <c r="E196">
        <v>45621.037673220002</v>
      </c>
      <c r="F196">
        <v>2429.4</v>
      </c>
      <c r="G196">
        <v>-7.8409718985003698</v>
      </c>
      <c r="H196">
        <v>-3.5269579439176502</v>
      </c>
      <c r="I196">
        <v>-18.628471513906</v>
      </c>
      <c r="J196">
        <v>5.7999012974849196</v>
      </c>
      <c r="K196">
        <v>2443.1416832635</v>
      </c>
      <c r="L196">
        <v>2407.7854254579402</v>
      </c>
      <c r="M196">
        <v>72.778218328815399</v>
      </c>
      <c r="N196">
        <v>0.87417236596584003</v>
      </c>
      <c r="O196">
        <v>17.065942207952499</v>
      </c>
      <c r="P196">
        <v>34.742096505823604</v>
      </c>
      <c r="Q196">
        <v>-4.3377260231065001E-2</v>
      </c>
    </row>
    <row r="197" spans="1:17" hidden="1" x14ac:dyDescent="0.3">
      <c r="A197" t="s">
        <v>478</v>
      </c>
      <c r="B197" t="s">
        <v>479</v>
      </c>
      <c r="C197" t="s">
        <v>3128</v>
      </c>
      <c r="D197" t="s">
        <v>21</v>
      </c>
      <c r="E197">
        <v>45136.708990450003</v>
      </c>
      <c r="F197">
        <v>1112.6500000000001</v>
      </c>
      <c r="G197">
        <v>-44.859283260795401</v>
      </c>
      <c r="H197">
        <v>6.5504179003858098</v>
      </c>
      <c r="I197">
        <v>-6.5128847050963596</v>
      </c>
      <c r="J197">
        <v>2.5166109216565098</v>
      </c>
      <c r="K197">
        <v>1032.0438805559199</v>
      </c>
      <c r="M197">
        <v>72.443909654190705</v>
      </c>
      <c r="N197">
        <v>3.6912472397578102</v>
      </c>
      <c r="O197">
        <v>25.8257313620635</v>
      </c>
      <c r="P197">
        <v>14.694361406040599</v>
      </c>
    </row>
    <row r="198" spans="1:17" x14ac:dyDescent="0.3">
      <c r="A198" t="s">
        <v>480</v>
      </c>
      <c r="B198" t="s">
        <v>481</v>
      </c>
      <c r="C198" t="s">
        <v>624</v>
      </c>
      <c r="D198" t="s">
        <v>482</v>
      </c>
      <c r="E198">
        <v>45017.481618959901</v>
      </c>
      <c r="F198">
        <v>40360.400000000001</v>
      </c>
      <c r="G198">
        <v>-27.8182048964321</v>
      </c>
      <c r="H198">
        <v>-4.4922866536032702</v>
      </c>
      <c r="I198">
        <v>2.4427278784400501</v>
      </c>
      <c r="J198">
        <v>-0.187217799004637</v>
      </c>
      <c r="K198">
        <v>40623.901968958598</v>
      </c>
      <c r="L198">
        <v>38669.063802111603</v>
      </c>
      <c r="M198">
        <v>33.660901849174103</v>
      </c>
      <c r="N198">
        <v>0.72876815737815903</v>
      </c>
      <c r="O198">
        <v>6.3468151950922103</v>
      </c>
      <c r="P198">
        <v>22.045173805301101</v>
      </c>
      <c r="Q198">
        <v>-1.1030236834192001E-2</v>
      </c>
    </row>
    <row r="199" spans="1:17" x14ac:dyDescent="0.3">
      <c r="A199" t="s">
        <v>483</v>
      </c>
      <c r="B199" t="s">
        <v>484</v>
      </c>
      <c r="C199" t="s">
        <v>3129</v>
      </c>
      <c r="D199" t="s">
        <v>24</v>
      </c>
      <c r="E199">
        <v>44955.076774424997</v>
      </c>
      <c r="F199">
        <v>183.45</v>
      </c>
      <c r="G199">
        <v>0.84777899352026798</v>
      </c>
      <c r="H199">
        <v>-6.0161567404647096</v>
      </c>
      <c r="I199">
        <v>6.0798298764988798</v>
      </c>
      <c r="J199">
        <v>-1.79313933059791</v>
      </c>
      <c r="K199">
        <v>191.35833128006499</v>
      </c>
      <c r="L199">
        <v>169.420276811848</v>
      </c>
      <c r="M199">
        <v>17.161511660791199</v>
      </c>
      <c r="N199">
        <v>0.60770367203432096</v>
      </c>
      <c r="O199">
        <v>12.6137912237667</v>
      </c>
      <c r="P199">
        <v>33.661202185792298</v>
      </c>
      <c r="Q199">
        <v>0.103458447948547</v>
      </c>
    </row>
    <row r="200" spans="1:17" x14ac:dyDescent="0.3">
      <c r="A200" t="s">
        <v>485</v>
      </c>
      <c r="B200" t="s">
        <v>486</v>
      </c>
      <c r="C200" t="s">
        <v>3133</v>
      </c>
      <c r="D200" t="s">
        <v>487</v>
      </c>
      <c r="E200">
        <v>44741.368153099997</v>
      </c>
      <c r="F200">
        <v>373.7</v>
      </c>
      <c r="G200">
        <v>11.990425352347801</v>
      </c>
      <c r="H200">
        <v>8.5091550101385902</v>
      </c>
      <c r="I200">
        <v>25.556896142378999</v>
      </c>
      <c r="J200">
        <v>9.0627859673424993</v>
      </c>
      <c r="K200">
        <v>349.45519398551397</v>
      </c>
      <c r="L200">
        <v>310.02236764737802</v>
      </c>
      <c r="M200">
        <v>64.829048865693494</v>
      </c>
      <c r="N200">
        <v>1.0702255703571399</v>
      </c>
      <c r="O200">
        <v>5.6194808670056098</v>
      </c>
      <c r="P200">
        <v>71.816091954022994</v>
      </c>
      <c r="Q200">
        <v>-2.3001224623754001E-2</v>
      </c>
    </row>
    <row r="201" spans="1:17" x14ac:dyDescent="0.3">
      <c r="A201" t="s">
        <v>488</v>
      </c>
      <c r="B201" t="s">
        <v>489</v>
      </c>
      <c r="C201" t="s">
        <v>3128</v>
      </c>
      <c r="D201" t="s">
        <v>21</v>
      </c>
      <c r="E201">
        <v>44182.293642769997</v>
      </c>
      <c r="F201">
        <v>6624.65</v>
      </c>
      <c r="G201">
        <v>-8.9662444910153507</v>
      </c>
      <c r="H201">
        <v>6.9607214490527296</v>
      </c>
      <c r="I201">
        <v>-5.8158295939377203</v>
      </c>
      <c r="J201">
        <v>5.5087463739770497</v>
      </c>
      <c r="K201">
        <v>6008.8370529511403</v>
      </c>
      <c r="L201">
        <v>5648.6738421730697</v>
      </c>
      <c r="M201">
        <v>81.245546293834593</v>
      </c>
      <c r="N201">
        <v>0.82345321861889598</v>
      </c>
      <c r="O201">
        <v>3.3631965462326199</v>
      </c>
      <c r="P201">
        <v>54.519797072715498</v>
      </c>
      <c r="Q201">
        <v>1.0574364844859E-2</v>
      </c>
    </row>
    <row r="202" spans="1:17" x14ac:dyDescent="0.3">
      <c r="A202" t="s">
        <v>490</v>
      </c>
      <c r="B202" t="s">
        <v>491</v>
      </c>
      <c r="C202" t="s">
        <v>3129</v>
      </c>
      <c r="D202" t="s">
        <v>215</v>
      </c>
      <c r="E202">
        <v>43484.673417359998</v>
      </c>
      <c r="F202">
        <v>687.2</v>
      </c>
      <c r="G202">
        <v>83.620643986008503</v>
      </c>
      <c r="H202">
        <v>10.086805951381701</v>
      </c>
      <c r="I202">
        <v>24.7606585894763</v>
      </c>
      <c r="J202">
        <v>5.6174443103448999</v>
      </c>
      <c r="K202">
        <v>662.84600432870297</v>
      </c>
      <c r="L202">
        <v>560.02485156291505</v>
      </c>
      <c r="M202">
        <v>49.397212781765298</v>
      </c>
      <c r="N202">
        <v>0.63260854298647196</v>
      </c>
      <c r="O202">
        <v>7.6033178114086102</v>
      </c>
      <c r="P202">
        <v>116.100628930817</v>
      </c>
      <c r="Q202">
        <v>3.6141989079151997E-2</v>
      </c>
    </row>
    <row r="203" spans="1:17" x14ac:dyDescent="0.3">
      <c r="A203" t="s">
        <v>492</v>
      </c>
      <c r="B203" t="s">
        <v>493</v>
      </c>
      <c r="C203" t="s">
        <v>3140</v>
      </c>
      <c r="D203" t="s">
        <v>135</v>
      </c>
      <c r="E203">
        <v>43345.478092270001</v>
      </c>
      <c r="F203">
        <v>49024.9</v>
      </c>
      <c r="G203">
        <v>-1.49847664937766</v>
      </c>
      <c r="H203">
        <v>-11.2810406654049</v>
      </c>
      <c r="I203">
        <v>19.703349283464402</v>
      </c>
      <c r="J203">
        <v>-1.1899992382522899</v>
      </c>
      <c r="K203">
        <v>52110.054764795699</v>
      </c>
      <c r="L203">
        <v>47207.587332593699</v>
      </c>
      <c r="M203">
        <v>21.816141457121599</v>
      </c>
      <c r="N203">
        <v>0.59523990336065002</v>
      </c>
      <c r="O203">
        <v>22.374548443750001</v>
      </c>
      <c r="P203">
        <v>40.160445083581799</v>
      </c>
      <c r="Q203">
        <v>-2.3697614420211999E-2</v>
      </c>
    </row>
    <row r="204" spans="1:17" x14ac:dyDescent="0.3">
      <c r="A204" t="s">
        <v>494</v>
      </c>
      <c r="B204" t="s">
        <v>495</v>
      </c>
      <c r="C204" t="s">
        <v>3129</v>
      </c>
      <c r="D204" t="s">
        <v>34</v>
      </c>
      <c r="E204">
        <v>42629.869306779998</v>
      </c>
      <c r="F204">
        <v>60.2</v>
      </c>
      <c r="G204">
        <v>19.746780377572801</v>
      </c>
      <c r="H204">
        <v>-6.7932801652242496</v>
      </c>
      <c r="I204">
        <v>-13.6411186935545</v>
      </c>
      <c r="J204">
        <v>-0.54367915696503399</v>
      </c>
      <c r="K204">
        <v>63.385743180935499</v>
      </c>
      <c r="L204">
        <v>58.6838327038393</v>
      </c>
      <c r="M204">
        <v>24.7775919118315</v>
      </c>
      <c r="N204">
        <v>0.41521155158470502</v>
      </c>
      <c r="O204">
        <v>22.0930232558139</v>
      </c>
      <c r="P204">
        <v>55.756791720569197</v>
      </c>
      <c r="Q204">
        <v>0.14057206029100799</v>
      </c>
    </row>
    <row r="205" spans="1:17" x14ac:dyDescent="0.3">
      <c r="A205" t="s">
        <v>496</v>
      </c>
      <c r="B205" t="s">
        <v>497</v>
      </c>
      <c r="C205" t="s">
        <v>3136</v>
      </c>
      <c r="D205" t="s">
        <v>498</v>
      </c>
      <c r="E205">
        <v>42583.026618060001</v>
      </c>
      <c r="F205">
        <v>647.65</v>
      </c>
      <c r="G205">
        <v>-6.9453241620502197</v>
      </c>
      <c r="H205">
        <v>5.5711974904110404</v>
      </c>
      <c r="I205">
        <v>33.452711487120901</v>
      </c>
      <c r="J205">
        <v>0.614353132809626</v>
      </c>
      <c r="K205">
        <v>607.78031841049005</v>
      </c>
      <c r="L205">
        <v>542.19049077060902</v>
      </c>
      <c r="M205">
        <v>52.569677059803297</v>
      </c>
      <c r="N205">
        <v>0.48594635794784202</v>
      </c>
      <c r="O205">
        <v>3.0880877016907302</v>
      </c>
      <c r="P205">
        <v>53.817836361477198</v>
      </c>
      <c r="Q205">
        <v>-7.8543054511465996E-2</v>
      </c>
    </row>
    <row r="206" spans="1:17" x14ac:dyDescent="0.3">
      <c r="A206" t="s">
        <v>499</v>
      </c>
      <c r="B206" t="s">
        <v>500</v>
      </c>
      <c r="C206" t="s">
        <v>3134</v>
      </c>
      <c r="D206" t="s">
        <v>202</v>
      </c>
      <c r="E206">
        <v>42161.50673098</v>
      </c>
      <c r="F206">
        <v>718.9</v>
      </c>
      <c r="G206">
        <v>-1.71002301897931</v>
      </c>
      <c r="H206">
        <v>5.7105416050181699</v>
      </c>
      <c r="I206">
        <v>-5.0626763720761998</v>
      </c>
      <c r="J206">
        <v>6.8831780561976803</v>
      </c>
      <c r="K206">
        <v>685.32551465037602</v>
      </c>
      <c r="L206">
        <v>642.218779087901</v>
      </c>
      <c r="M206">
        <v>58.359962356099203</v>
      </c>
      <c r="N206">
        <v>1.53102015194299</v>
      </c>
      <c r="O206">
        <v>6.3430240645430498</v>
      </c>
      <c r="P206">
        <v>47.285392337635699</v>
      </c>
      <c r="Q206">
        <v>1.1230461721768999E-2</v>
      </c>
    </row>
    <row r="207" spans="1:17" x14ac:dyDescent="0.3">
      <c r="A207" t="s">
        <v>501</v>
      </c>
      <c r="B207" t="s">
        <v>502</v>
      </c>
      <c r="C207" t="s">
        <v>3133</v>
      </c>
      <c r="D207" t="s">
        <v>54</v>
      </c>
      <c r="E207">
        <v>41849.925088465003</v>
      </c>
      <c r="F207">
        <v>3350.35</v>
      </c>
      <c r="G207">
        <v>65.862350370502099</v>
      </c>
      <c r="H207">
        <v>13.916294975450599</v>
      </c>
      <c r="I207">
        <v>50.2416955562135</v>
      </c>
      <c r="J207">
        <v>7.0237559388218704</v>
      </c>
      <c r="K207">
        <v>2822.5246047841201</v>
      </c>
      <c r="L207">
        <v>2342.5062170727902</v>
      </c>
      <c r="M207">
        <v>74.849608549987394</v>
      </c>
      <c r="N207">
        <v>1.07086815403113</v>
      </c>
      <c r="O207">
        <v>1.7625024251197701</v>
      </c>
      <c r="P207">
        <v>103.04536226174901</v>
      </c>
      <c r="Q207">
        <v>9.7668721440747994E-2</v>
      </c>
    </row>
    <row r="208" spans="1:17" x14ac:dyDescent="0.3">
      <c r="A208" t="s">
        <v>503</v>
      </c>
      <c r="B208" t="s">
        <v>504</v>
      </c>
      <c r="C208" t="s">
        <v>3143</v>
      </c>
      <c r="D208" t="s">
        <v>505</v>
      </c>
      <c r="E208">
        <v>41840.766499999998</v>
      </c>
      <c r="F208">
        <v>3808.9</v>
      </c>
      <c r="G208">
        <v>0.13449213235677601</v>
      </c>
      <c r="H208">
        <v>3.9342290194599401</v>
      </c>
      <c r="I208">
        <v>-4.5431186648631199</v>
      </c>
      <c r="J208">
        <v>10.945474546578</v>
      </c>
      <c r="K208">
        <v>3292.7924313367298</v>
      </c>
      <c r="L208">
        <v>3267.4811554558</v>
      </c>
      <c r="M208">
        <v>85.855918979555796</v>
      </c>
      <c r="N208">
        <v>2.74091862624788</v>
      </c>
      <c r="O208">
        <v>2.9168526346189099</v>
      </c>
      <c r="P208">
        <v>53.832794830371498</v>
      </c>
      <c r="Q208">
        <v>8.5971718127708999E-2</v>
      </c>
    </row>
    <row r="209" spans="1:17" x14ac:dyDescent="0.3">
      <c r="A209" t="s">
        <v>506</v>
      </c>
      <c r="B209" t="s">
        <v>507</v>
      </c>
      <c r="C209" t="s">
        <v>3133</v>
      </c>
      <c r="D209" t="s">
        <v>274</v>
      </c>
      <c r="E209">
        <v>41281.111532640003</v>
      </c>
      <c r="F209">
        <v>546.79999999999995</v>
      </c>
      <c r="G209">
        <v>36.620541346011699</v>
      </c>
      <c r="H209">
        <v>7.5250322868854198</v>
      </c>
      <c r="I209">
        <v>33.010899601686198</v>
      </c>
      <c r="J209">
        <v>4.6163704083418597</v>
      </c>
      <c r="K209">
        <v>512.67669724236202</v>
      </c>
      <c r="L209">
        <v>448.99962452345</v>
      </c>
      <c r="M209">
        <v>52.234702933159603</v>
      </c>
      <c r="N209">
        <v>1.0325603856041901</v>
      </c>
      <c r="O209">
        <v>4.2245793708851602</v>
      </c>
      <c r="P209">
        <v>74.251115360101906</v>
      </c>
      <c r="Q209">
        <v>7.4498368300316004E-2</v>
      </c>
    </row>
    <row r="210" spans="1:17" x14ac:dyDescent="0.3">
      <c r="A210" t="s">
        <v>508</v>
      </c>
      <c r="B210" t="s">
        <v>509</v>
      </c>
      <c r="C210" t="s">
        <v>3129</v>
      </c>
      <c r="D210" t="s">
        <v>51</v>
      </c>
      <c r="E210">
        <v>41186.765645895997</v>
      </c>
      <c r="F210">
        <v>165.23</v>
      </c>
      <c r="G210">
        <v>2.4111423118366502</v>
      </c>
      <c r="H210">
        <v>-3.4947506519115801</v>
      </c>
      <c r="I210">
        <v>-6.7938489308926</v>
      </c>
      <c r="J210">
        <v>1.00151907801901</v>
      </c>
      <c r="K210">
        <v>171.092942047853</v>
      </c>
      <c r="L210">
        <v>161.62448913225501</v>
      </c>
      <c r="M210">
        <v>36.112867324187398</v>
      </c>
      <c r="N210">
        <v>0.50255433485706902</v>
      </c>
      <c r="O210">
        <v>17.563396477637198</v>
      </c>
      <c r="P210">
        <v>35.157464212678903</v>
      </c>
      <c r="Q210">
        <v>7.7940043296865005E-2</v>
      </c>
    </row>
    <row r="211" spans="1:17" x14ac:dyDescent="0.3">
      <c r="A211" t="s">
        <v>510</v>
      </c>
      <c r="B211" t="s">
        <v>511</v>
      </c>
      <c r="C211" t="s">
        <v>3129</v>
      </c>
      <c r="D211" t="s">
        <v>40</v>
      </c>
      <c r="E211">
        <v>41134.080000000002</v>
      </c>
      <c r="F211">
        <v>249.6</v>
      </c>
      <c r="G211">
        <v>58.575429064300302</v>
      </c>
      <c r="H211">
        <v>-4.0157607486365201</v>
      </c>
      <c r="I211">
        <v>-14.655326765878399</v>
      </c>
      <c r="J211">
        <v>1.8050652428215199</v>
      </c>
      <c r="K211">
        <v>259.60432125661299</v>
      </c>
      <c r="L211">
        <v>232.233335146641</v>
      </c>
      <c r="M211">
        <v>33.619552209848202</v>
      </c>
      <c r="N211">
        <v>0.35363719807734001</v>
      </c>
      <c r="O211">
        <v>30.088141025641001</v>
      </c>
      <c r="P211">
        <v>102.023472278429</v>
      </c>
      <c r="Q211">
        <v>3.9969399818023998E-2</v>
      </c>
    </row>
    <row r="212" spans="1:17" x14ac:dyDescent="0.3">
      <c r="A212" t="s">
        <v>512</v>
      </c>
      <c r="B212" t="s">
        <v>513</v>
      </c>
      <c r="C212" t="s">
        <v>3134</v>
      </c>
      <c r="D212" t="s">
        <v>514</v>
      </c>
      <c r="E212">
        <v>41055</v>
      </c>
      <c r="F212">
        <v>483</v>
      </c>
      <c r="G212">
        <v>50.230247265664502</v>
      </c>
      <c r="H212">
        <v>-4.2043327056374498</v>
      </c>
      <c r="I212">
        <v>39.4883709692918</v>
      </c>
      <c r="J212">
        <v>2.05817649085138</v>
      </c>
      <c r="K212">
        <v>506.229852145221</v>
      </c>
      <c r="L212">
        <v>429.28431071092803</v>
      </c>
      <c r="M212">
        <v>37.443277379813303</v>
      </c>
      <c r="N212">
        <v>0.53807468134186298</v>
      </c>
      <c r="O212">
        <v>28.436853002070301</v>
      </c>
      <c r="P212">
        <v>99.834505585436403</v>
      </c>
      <c r="Q212">
        <v>0.13122490719857899</v>
      </c>
    </row>
    <row r="213" spans="1:17" x14ac:dyDescent="0.3">
      <c r="A213" t="s">
        <v>515</v>
      </c>
      <c r="B213" t="s">
        <v>516</v>
      </c>
      <c r="C213" t="s">
        <v>3140</v>
      </c>
      <c r="D213" t="s">
        <v>255</v>
      </c>
      <c r="E213">
        <v>40968.0527095</v>
      </c>
      <c r="F213">
        <v>4343.5</v>
      </c>
      <c r="G213">
        <v>-7.6616297616172302</v>
      </c>
      <c r="H213">
        <v>-4.08251069994036</v>
      </c>
      <c r="I213">
        <v>8.30771647262908</v>
      </c>
      <c r="J213">
        <v>1.5699822971144</v>
      </c>
      <c r="K213">
        <v>4344.3537367214603</v>
      </c>
      <c r="L213">
        <v>3968.0856921108698</v>
      </c>
      <c r="M213">
        <v>40.580612872372299</v>
      </c>
      <c r="N213">
        <v>0.61383022336247095</v>
      </c>
      <c r="O213">
        <v>13.962242431219</v>
      </c>
      <c r="P213">
        <v>30.042963428691099</v>
      </c>
      <c r="Q213">
        <v>7.8612173492791995E-2</v>
      </c>
    </row>
    <row r="214" spans="1:17" x14ac:dyDescent="0.3">
      <c r="A214" t="s">
        <v>517</v>
      </c>
      <c r="B214" t="s">
        <v>518</v>
      </c>
      <c r="C214" t="s">
        <v>3145</v>
      </c>
      <c r="D214" t="s">
        <v>163</v>
      </c>
      <c r="E214">
        <v>40777.310457009997</v>
      </c>
      <c r="F214">
        <v>1210.9000000000001</v>
      </c>
      <c r="G214">
        <v>95.641853007242503</v>
      </c>
      <c r="H214">
        <v>34.118409827200303</v>
      </c>
      <c r="I214">
        <v>41.369773958305501</v>
      </c>
      <c r="J214">
        <v>20.323398927834699</v>
      </c>
      <c r="K214">
        <v>956.87580122534405</v>
      </c>
      <c r="L214">
        <v>825.28380880468899</v>
      </c>
      <c r="M214">
        <v>92.038165223639893</v>
      </c>
      <c r="N214">
        <v>2.5662809478626198</v>
      </c>
      <c r="O214">
        <v>8.5143281856470292</v>
      </c>
      <c r="P214">
        <v>125.01161386230601</v>
      </c>
      <c r="Q214">
        <v>8.3239847377008999E-2</v>
      </c>
    </row>
    <row r="215" spans="1:17" x14ac:dyDescent="0.3">
      <c r="A215" t="s">
        <v>519</v>
      </c>
      <c r="B215" t="s">
        <v>520</v>
      </c>
      <c r="C215" t="s">
        <v>3129</v>
      </c>
      <c r="D215" t="s">
        <v>51</v>
      </c>
      <c r="E215">
        <v>40390.217557440003</v>
      </c>
      <c r="F215">
        <v>327.2</v>
      </c>
      <c r="G215">
        <v>-15.565055632076801</v>
      </c>
      <c r="H215">
        <v>8.2608915274175807</v>
      </c>
      <c r="I215">
        <v>4.5486526339336404</v>
      </c>
      <c r="J215">
        <v>6.1463068344988896</v>
      </c>
      <c r="K215">
        <v>304.46177861540701</v>
      </c>
      <c r="L215">
        <v>288.48859024150403</v>
      </c>
      <c r="M215">
        <v>68.645259884488198</v>
      </c>
      <c r="N215">
        <v>1.2752792299175799</v>
      </c>
      <c r="O215">
        <v>1.9101466992664999</v>
      </c>
      <c r="P215">
        <v>37.855487676427202</v>
      </c>
      <c r="Q215">
        <v>7.4054168002880005E-2</v>
      </c>
    </row>
    <row r="216" spans="1:17" x14ac:dyDescent="0.3">
      <c r="A216" t="s">
        <v>521</v>
      </c>
      <c r="B216" t="s">
        <v>522</v>
      </c>
      <c r="C216" t="s">
        <v>3137</v>
      </c>
      <c r="D216" t="s">
        <v>390</v>
      </c>
      <c r="E216">
        <v>40231.869029939997</v>
      </c>
      <c r="F216">
        <v>769.8</v>
      </c>
      <c r="G216">
        <v>9.3299040729799501</v>
      </c>
      <c r="H216">
        <v>2.0138063135685198</v>
      </c>
      <c r="I216">
        <v>21.470954264258001</v>
      </c>
      <c r="J216">
        <v>1.8877299612295799</v>
      </c>
      <c r="K216">
        <v>747.939670453183</v>
      </c>
      <c r="L216">
        <v>661.38776869993603</v>
      </c>
      <c r="M216">
        <v>50.788096476667498</v>
      </c>
      <c r="N216">
        <v>0.59030833521232895</v>
      </c>
      <c r="O216">
        <v>5.3455442972200702</v>
      </c>
      <c r="P216">
        <v>56.463414634146297</v>
      </c>
    </row>
    <row r="217" spans="1:17" hidden="1" x14ac:dyDescent="0.3">
      <c r="A217" t="s">
        <v>523</v>
      </c>
      <c r="B217" t="s">
        <v>524</v>
      </c>
      <c r="C217" t="s">
        <v>3144</v>
      </c>
      <c r="D217" t="s">
        <v>168</v>
      </c>
      <c r="E217">
        <v>40191.624598950002</v>
      </c>
      <c r="F217">
        <v>1569.7</v>
      </c>
      <c r="G217">
        <v>357.37653423590501</v>
      </c>
      <c r="H217">
        <v>-7.6493277019621804</v>
      </c>
      <c r="I217">
        <v>59.0974162535312</v>
      </c>
      <c r="J217">
        <v>0.203028309202228</v>
      </c>
      <c r="K217">
        <v>1612.20784151115</v>
      </c>
      <c r="L217">
        <v>1166.2984711361901</v>
      </c>
      <c r="M217">
        <v>33.366301142884097</v>
      </c>
      <c r="N217">
        <v>1.23785762674488</v>
      </c>
      <c r="O217">
        <v>20.398802318914399</v>
      </c>
      <c r="P217">
        <v>398.31746031746002</v>
      </c>
      <c r="Q217">
        <v>0.22648889311017301</v>
      </c>
    </row>
    <row r="218" spans="1:17" x14ac:dyDescent="0.3">
      <c r="A218" t="s">
        <v>525</v>
      </c>
      <c r="B218" t="s">
        <v>526</v>
      </c>
      <c r="C218" t="s">
        <v>3140</v>
      </c>
      <c r="D218" t="s">
        <v>527</v>
      </c>
      <c r="E218">
        <v>40037.5935063</v>
      </c>
      <c r="F218">
        <v>3687</v>
      </c>
      <c r="G218">
        <v>-9.7630210241456901</v>
      </c>
      <c r="H218">
        <v>-5.4193610214159502</v>
      </c>
      <c r="I218">
        <v>19.1464806417445</v>
      </c>
      <c r="J218">
        <v>-0.97674469745151604</v>
      </c>
      <c r="K218">
        <v>3850.6989767810801</v>
      </c>
      <c r="L218">
        <v>3478.58377012441</v>
      </c>
      <c r="M218">
        <v>27.842074711594901</v>
      </c>
      <c r="N218">
        <v>0.492545452952595</v>
      </c>
      <c r="O218">
        <v>19.597233523189502</v>
      </c>
      <c r="P218">
        <v>39.216130493883</v>
      </c>
      <c r="Q218">
        <v>0.116658114341576</v>
      </c>
    </row>
    <row r="219" spans="1:17" x14ac:dyDescent="0.3">
      <c r="A219" t="s">
        <v>528</v>
      </c>
      <c r="B219" t="s">
        <v>529</v>
      </c>
      <c r="C219" t="s">
        <v>3143</v>
      </c>
      <c r="D219" t="s">
        <v>267</v>
      </c>
      <c r="E219">
        <v>39950.88563931</v>
      </c>
      <c r="F219">
        <v>2929.1</v>
      </c>
      <c r="G219">
        <v>1.07423297812462</v>
      </c>
      <c r="H219">
        <v>-2.8876697693969202</v>
      </c>
      <c r="I219">
        <v>23.194809364810499</v>
      </c>
      <c r="J219">
        <v>5.4653969632211998</v>
      </c>
      <c r="K219">
        <v>2836.2358808549502</v>
      </c>
      <c r="L219">
        <v>2507.0705089306898</v>
      </c>
      <c r="M219">
        <v>50.084837254684402</v>
      </c>
      <c r="N219">
        <v>0.96828734768995395</v>
      </c>
      <c r="O219">
        <v>8.1902290806049596</v>
      </c>
      <c r="P219">
        <v>52.410437859354197</v>
      </c>
      <c r="Q219">
        <v>2.8852142690509999E-3</v>
      </c>
    </row>
    <row r="220" spans="1:17" x14ac:dyDescent="0.3">
      <c r="A220" t="s">
        <v>530</v>
      </c>
      <c r="B220" t="s">
        <v>531</v>
      </c>
      <c r="C220" t="s">
        <v>3140</v>
      </c>
      <c r="D220" t="s">
        <v>532</v>
      </c>
      <c r="E220">
        <v>39901.605433270001</v>
      </c>
      <c r="F220">
        <v>4421.6499999999996</v>
      </c>
      <c r="G220">
        <v>45.514404096928303</v>
      </c>
      <c r="H220">
        <v>5.4776279430758503</v>
      </c>
      <c r="I220">
        <v>21.150449339443401</v>
      </c>
      <c r="J220">
        <v>-0.32617599759738503</v>
      </c>
      <c r="K220">
        <v>4393.3458379307904</v>
      </c>
      <c r="L220">
        <v>3793.7739289014999</v>
      </c>
      <c r="M220">
        <v>40.101790914246699</v>
      </c>
      <c r="N220">
        <v>0.49817775522765301</v>
      </c>
      <c r="O220">
        <v>13.9778137120758</v>
      </c>
      <c r="P220">
        <v>90.4980397225453</v>
      </c>
      <c r="Q220">
        <v>0.225394071651325</v>
      </c>
    </row>
    <row r="221" spans="1:17" x14ac:dyDescent="0.3">
      <c r="A221" t="s">
        <v>533</v>
      </c>
      <c r="B221" t="s">
        <v>534</v>
      </c>
      <c r="C221" t="s">
        <v>3129</v>
      </c>
      <c r="D221" t="s">
        <v>535</v>
      </c>
      <c r="E221">
        <v>39678.887924044997</v>
      </c>
      <c r="F221">
        <v>1089.8499999999999</v>
      </c>
      <c r="G221">
        <v>88.341361800864505</v>
      </c>
      <c r="H221">
        <v>2.8767469354112101</v>
      </c>
      <c r="I221">
        <v>45.9498809392841</v>
      </c>
      <c r="J221">
        <v>2.64917491712183</v>
      </c>
      <c r="K221">
        <v>1020.02689378541</v>
      </c>
      <c r="L221">
        <v>820.21669840524896</v>
      </c>
      <c r="M221">
        <v>52.610829258992197</v>
      </c>
      <c r="N221">
        <v>0.58837667232439195</v>
      </c>
      <c r="O221">
        <v>11.4832316373812</v>
      </c>
      <c r="P221">
        <v>123.536047584863</v>
      </c>
      <c r="Q221">
        <v>0.12505884423588201</v>
      </c>
    </row>
    <row r="222" spans="1:17" x14ac:dyDescent="0.3">
      <c r="A222" t="s">
        <v>536</v>
      </c>
      <c r="B222" t="s">
        <v>537</v>
      </c>
      <c r="C222" t="s">
        <v>3145</v>
      </c>
      <c r="D222" t="s">
        <v>538</v>
      </c>
      <c r="E222">
        <v>39538.987566249998</v>
      </c>
      <c r="F222">
        <v>35098.75</v>
      </c>
      <c r="G222">
        <v>-18.722106577046599</v>
      </c>
      <c r="H222">
        <v>-13.8700803306981</v>
      </c>
      <c r="I222">
        <v>5.1653866500201602</v>
      </c>
      <c r="J222">
        <v>-0.28478952501104299</v>
      </c>
      <c r="K222">
        <v>36223.974124176202</v>
      </c>
      <c r="L222">
        <v>33552.061964610999</v>
      </c>
      <c r="M222">
        <v>40.072735059615901</v>
      </c>
      <c r="N222">
        <v>0.837597642798384</v>
      </c>
      <c r="O222">
        <v>16.404430357206401</v>
      </c>
      <c r="P222">
        <v>23.1580461736309</v>
      </c>
      <c r="Q222">
        <v>2.8320427369269E-2</v>
      </c>
    </row>
    <row r="223" spans="1:17" x14ac:dyDescent="0.3">
      <c r="A223" t="s">
        <v>539</v>
      </c>
      <c r="B223" t="s">
        <v>540</v>
      </c>
      <c r="C223" t="s">
        <v>3140</v>
      </c>
      <c r="D223" t="s">
        <v>443</v>
      </c>
      <c r="E223">
        <v>38939.471574839998</v>
      </c>
      <c r="F223">
        <v>1403.1</v>
      </c>
      <c r="G223">
        <v>-48.355087999371101</v>
      </c>
      <c r="H223">
        <v>-4.50800410812385</v>
      </c>
      <c r="I223">
        <v>-20.364530461031599</v>
      </c>
      <c r="J223">
        <v>-2.7084940581202299</v>
      </c>
      <c r="K223">
        <v>1470.0533369035199</v>
      </c>
      <c r="L223">
        <v>1505.9574079253</v>
      </c>
      <c r="M223">
        <v>39.486518164191899</v>
      </c>
      <c r="N223">
        <v>0.9179137028712</v>
      </c>
      <c r="O223">
        <v>28.287363694675999</v>
      </c>
      <c r="P223">
        <v>7.5172413793103301</v>
      </c>
      <c r="Q223">
        <v>3.0788601465726002E-2</v>
      </c>
    </row>
    <row r="224" spans="1:17" x14ac:dyDescent="0.3">
      <c r="A224" t="s">
        <v>541</v>
      </c>
      <c r="B224" t="s">
        <v>542</v>
      </c>
      <c r="C224" t="s">
        <v>3129</v>
      </c>
      <c r="D224" t="s">
        <v>40</v>
      </c>
      <c r="E224">
        <v>38711.523863069997</v>
      </c>
      <c r="F224">
        <v>1121.7</v>
      </c>
      <c r="G224">
        <v>-6.4292446638538303</v>
      </c>
      <c r="H224">
        <v>0.41517333396588901</v>
      </c>
      <c r="I224">
        <v>3.8134450347286899</v>
      </c>
      <c r="J224">
        <v>9.1037036154196098</v>
      </c>
      <c r="K224">
        <v>1056.94430796351</v>
      </c>
      <c r="L224">
        <v>986.68173640335795</v>
      </c>
      <c r="M224">
        <v>63.217454772626802</v>
      </c>
      <c r="N224">
        <v>2.4546793577597201</v>
      </c>
      <c r="O224">
        <v>2.7859498974770398</v>
      </c>
      <c r="P224">
        <v>31.308165057067601</v>
      </c>
      <c r="Q224">
        <v>-3.7137283385985001E-2</v>
      </c>
    </row>
    <row r="225" spans="1:17" hidden="1" x14ac:dyDescent="0.3">
      <c r="A225" t="s">
        <v>543</v>
      </c>
      <c r="B225" t="s">
        <v>544</v>
      </c>
      <c r="C225" t="s">
        <v>3144</v>
      </c>
      <c r="D225" t="s">
        <v>34</v>
      </c>
      <c r="E225">
        <v>38538.493737641998</v>
      </c>
      <c r="F225">
        <v>56.86</v>
      </c>
      <c r="G225">
        <v>16.860619498711198</v>
      </c>
      <c r="H225">
        <v>-12.1542073923542</v>
      </c>
      <c r="I225">
        <v>-22.6990025972149</v>
      </c>
      <c r="J225">
        <v>-2.9727993698386199</v>
      </c>
      <c r="K225">
        <v>60.527194389524603</v>
      </c>
      <c r="L225">
        <v>56.056214724301903</v>
      </c>
      <c r="M225">
        <v>21.0276000543642</v>
      </c>
      <c r="N225">
        <v>0.32203687467221598</v>
      </c>
      <c r="O225">
        <v>36.299683432993298</v>
      </c>
      <c r="P225">
        <v>55.567715458276297</v>
      </c>
      <c r="Q225">
        <v>0.114665631531748</v>
      </c>
    </row>
    <row r="226" spans="1:17" x14ac:dyDescent="0.3">
      <c r="A226" t="s">
        <v>545</v>
      </c>
      <c r="B226" t="s">
        <v>546</v>
      </c>
      <c r="C226" t="s">
        <v>3129</v>
      </c>
      <c r="D226" t="s">
        <v>547</v>
      </c>
      <c r="E226">
        <v>38440.284254899998</v>
      </c>
      <c r="F226">
        <v>603.79999999999995</v>
      </c>
      <c r="G226">
        <v>-59.546778918032899</v>
      </c>
      <c r="H226">
        <v>20.425138051909499</v>
      </c>
      <c r="I226">
        <v>43.037595052796298</v>
      </c>
      <c r="J226">
        <v>13.8055973724409</v>
      </c>
      <c r="K226">
        <v>516.52080223748999</v>
      </c>
      <c r="L226">
        <v>523.66877330297496</v>
      </c>
      <c r="M226">
        <v>59.5103666095318</v>
      </c>
      <c r="N226">
        <v>1.8097192923232199</v>
      </c>
      <c r="O226">
        <v>65.336204041073202</v>
      </c>
      <c r="P226">
        <v>94.774193548387004</v>
      </c>
      <c r="Q226">
        <v>-6.6781328264959999E-2</v>
      </c>
    </row>
    <row r="227" spans="1:17" x14ac:dyDescent="0.3">
      <c r="A227" t="s">
        <v>548</v>
      </c>
      <c r="B227" t="s">
        <v>549</v>
      </c>
      <c r="C227" t="s">
        <v>3129</v>
      </c>
      <c r="D227" t="s">
        <v>550</v>
      </c>
      <c r="E227">
        <v>38233.668190575001</v>
      </c>
      <c r="F227">
        <v>2824.25</v>
      </c>
      <c r="G227">
        <v>107.584297561958</v>
      </c>
      <c r="H227">
        <v>14.857736636655501</v>
      </c>
      <c r="I227">
        <v>12.262680890961899</v>
      </c>
      <c r="J227">
        <v>3.3417790375338599</v>
      </c>
      <c r="K227">
        <v>2626.8899499993099</v>
      </c>
      <c r="L227">
        <v>2350.9454552380398</v>
      </c>
      <c r="M227">
        <v>59.867342533851101</v>
      </c>
      <c r="N227">
        <v>0.91390164568508003</v>
      </c>
      <c r="O227">
        <v>15.595290785164099</v>
      </c>
      <c r="P227">
        <v>154.89620938628099</v>
      </c>
      <c r="Q227">
        <v>0.18166449756153599</v>
      </c>
    </row>
    <row r="228" spans="1:17" x14ac:dyDescent="0.3">
      <c r="A228" t="s">
        <v>551</v>
      </c>
      <c r="B228" t="s">
        <v>552</v>
      </c>
      <c r="C228" t="s">
        <v>3129</v>
      </c>
      <c r="D228" t="s">
        <v>553</v>
      </c>
      <c r="E228">
        <v>38207.375979999997</v>
      </c>
      <c r="F228">
        <v>694.6</v>
      </c>
      <c r="G228">
        <v>27.8880052089016</v>
      </c>
      <c r="H228">
        <v>-2.3231166394198</v>
      </c>
      <c r="I228">
        <v>-2.07571842441974</v>
      </c>
      <c r="J228">
        <v>5.7877305079799699</v>
      </c>
      <c r="K228">
        <v>700.35699481308097</v>
      </c>
      <c r="L228">
        <v>638.986064478304</v>
      </c>
      <c r="M228">
        <v>57.230486653445901</v>
      </c>
      <c r="N228">
        <v>0.90812761306160406</v>
      </c>
      <c r="O228">
        <v>19.025338324215301</v>
      </c>
      <c r="P228">
        <v>60.787037037037003</v>
      </c>
      <c r="Q228">
        <v>5.0392881474778002E-2</v>
      </c>
    </row>
    <row r="229" spans="1:17" x14ac:dyDescent="0.3">
      <c r="A229" t="s">
        <v>554</v>
      </c>
      <c r="B229" t="s">
        <v>555</v>
      </c>
      <c r="C229" t="s">
        <v>3127</v>
      </c>
      <c r="D229" t="s">
        <v>185</v>
      </c>
      <c r="E229">
        <v>37964.543387999998</v>
      </c>
      <c r="F229">
        <v>542.35</v>
      </c>
      <c r="G229">
        <v>-10.6276259008045</v>
      </c>
      <c r="H229">
        <v>-0.572125740795982</v>
      </c>
      <c r="I229">
        <v>15.5170443520765</v>
      </c>
      <c r="J229">
        <v>2.9157455099129899</v>
      </c>
      <c r="K229">
        <v>529.41732657043701</v>
      </c>
      <c r="L229">
        <v>480.27752895502601</v>
      </c>
      <c r="M229">
        <v>47.060603247064698</v>
      </c>
      <c r="N229">
        <v>0.92106226010229497</v>
      </c>
      <c r="O229">
        <v>5.1627178021572604</v>
      </c>
      <c r="P229">
        <v>44.357199893531998</v>
      </c>
      <c r="Q229">
        <v>-4.4430402544082002E-2</v>
      </c>
    </row>
    <row r="230" spans="1:17" x14ac:dyDescent="0.3">
      <c r="A230" t="s">
        <v>556</v>
      </c>
      <c r="B230" t="s">
        <v>557</v>
      </c>
      <c r="C230" t="s">
        <v>3132</v>
      </c>
      <c r="D230" t="s">
        <v>46</v>
      </c>
      <c r="E230">
        <v>37387.449000000001</v>
      </c>
      <c r="F230">
        <v>61.91</v>
      </c>
      <c r="G230">
        <v>75.926152074882097</v>
      </c>
      <c r="H230">
        <v>-4.7645098972591002</v>
      </c>
      <c r="I230">
        <v>-8.6720723525275307</v>
      </c>
      <c r="J230">
        <v>-2.2130140788039201</v>
      </c>
      <c r="K230">
        <v>64.835582983283302</v>
      </c>
      <c r="L230">
        <v>58.731754800249597</v>
      </c>
      <c r="M230">
        <v>31.818625702618199</v>
      </c>
      <c r="N230">
        <v>0.319780747289377</v>
      </c>
      <c r="O230">
        <v>26.231626554676101</v>
      </c>
      <c r="P230">
        <v>115.33913043478201</v>
      </c>
      <c r="Q230">
        <v>0.122620119999078</v>
      </c>
    </row>
    <row r="231" spans="1:17" x14ac:dyDescent="0.3">
      <c r="A231" t="s">
        <v>558</v>
      </c>
      <c r="B231" t="s">
        <v>559</v>
      </c>
      <c r="C231" t="s">
        <v>3135</v>
      </c>
      <c r="D231" t="s">
        <v>160</v>
      </c>
      <c r="E231">
        <v>37321.3243312349</v>
      </c>
      <c r="F231">
        <v>269.14999999999998</v>
      </c>
      <c r="G231">
        <v>65.868678623049405</v>
      </c>
      <c r="H231">
        <v>0.14828878158634201</v>
      </c>
      <c r="I231">
        <v>8.2222586984037207</v>
      </c>
      <c r="J231">
        <v>2.1658124262044001</v>
      </c>
      <c r="K231">
        <v>266.64051283280298</v>
      </c>
      <c r="L231">
        <v>229.96277646157799</v>
      </c>
      <c r="M231">
        <v>43.096748366631402</v>
      </c>
      <c r="N231">
        <v>0.49755930992923397</v>
      </c>
      <c r="O231">
        <v>15.8461824261564</v>
      </c>
      <c r="P231">
        <v>130.436643835616</v>
      </c>
      <c r="Q231">
        <v>0.17257992777070799</v>
      </c>
    </row>
    <row r="232" spans="1:17" x14ac:dyDescent="0.3">
      <c r="A232" t="s">
        <v>560</v>
      </c>
      <c r="B232" t="s">
        <v>561</v>
      </c>
      <c r="C232" t="s">
        <v>3131</v>
      </c>
      <c r="D232" t="s">
        <v>43</v>
      </c>
      <c r="E232">
        <v>37313.635115700003</v>
      </c>
      <c r="F232">
        <v>7205.85</v>
      </c>
      <c r="G232">
        <v>216.29613474062401</v>
      </c>
      <c r="H232">
        <v>54.002101799381698</v>
      </c>
      <c r="I232">
        <v>117.16340573688301</v>
      </c>
      <c r="J232">
        <v>5.6698568663174402</v>
      </c>
      <c r="K232">
        <v>5042.7888068880302</v>
      </c>
      <c r="L232">
        <v>3689.8495598059399</v>
      </c>
      <c r="M232">
        <v>82.170739421485294</v>
      </c>
      <c r="N232">
        <v>1.3142027305120401</v>
      </c>
      <c r="O232">
        <v>1.58412956139801</v>
      </c>
      <c r="P232">
        <v>261.72129913156903</v>
      </c>
      <c r="Q232">
        <v>0.20015109151917601</v>
      </c>
    </row>
    <row r="233" spans="1:17" x14ac:dyDescent="0.3">
      <c r="A233" t="s">
        <v>562</v>
      </c>
      <c r="B233" t="s">
        <v>563</v>
      </c>
      <c r="C233" t="s">
        <v>3129</v>
      </c>
      <c r="D233" t="s">
        <v>40</v>
      </c>
      <c r="E233">
        <v>37220.986715250001</v>
      </c>
      <c r="F233">
        <v>635.70000000000005</v>
      </c>
      <c r="G233">
        <v>-28.7745457127251</v>
      </c>
      <c r="H233">
        <v>5.2161277227271503</v>
      </c>
      <c r="I233">
        <v>4.2382946507381298</v>
      </c>
      <c r="J233">
        <v>6.2488807222645102</v>
      </c>
      <c r="K233">
        <v>593.15822831827495</v>
      </c>
      <c r="L233">
        <v>572.51403400115498</v>
      </c>
      <c r="M233">
        <v>66.907527984316104</v>
      </c>
      <c r="N233">
        <v>2.0708793630596101</v>
      </c>
      <c r="O233">
        <v>6.18216139688532</v>
      </c>
      <c r="P233">
        <v>39.775725593667502</v>
      </c>
      <c r="Q233">
        <v>-7.9957261681989994E-2</v>
      </c>
    </row>
    <row r="234" spans="1:17" x14ac:dyDescent="0.3">
      <c r="A234" t="s">
        <v>564</v>
      </c>
      <c r="B234" t="s">
        <v>565</v>
      </c>
      <c r="C234" t="s">
        <v>3131</v>
      </c>
      <c r="D234" t="s">
        <v>182</v>
      </c>
      <c r="E234">
        <v>36347.355000000003</v>
      </c>
      <c r="F234">
        <v>832.7</v>
      </c>
      <c r="G234">
        <v>30.8786219897903</v>
      </c>
      <c r="H234">
        <v>7.7964625629820699</v>
      </c>
      <c r="I234">
        <v>75.642324865518702</v>
      </c>
      <c r="J234">
        <v>3.5542389221413502</v>
      </c>
      <c r="K234">
        <v>776.41023633791895</v>
      </c>
      <c r="L234">
        <v>626.50101410526304</v>
      </c>
      <c r="M234">
        <v>61.675086645145797</v>
      </c>
      <c r="N234">
        <v>0.55439041241902298</v>
      </c>
      <c r="O234">
        <v>3.2784916536567601</v>
      </c>
      <c r="P234">
        <v>99.640374011028499</v>
      </c>
      <c r="Q234">
        <v>1.5077106913690999E-2</v>
      </c>
    </row>
    <row r="235" spans="1:17" x14ac:dyDescent="0.3">
      <c r="A235" t="s">
        <v>566</v>
      </c>
      <c r="B235" t="s">
        <v>567</v>
      </c>
      <c r="C235" t="s">
        <v>3138</v>
      </c>
      <c r="D235" t="s">
        <v>78</v>
      </c>
      <c r="E235">
        <v>36300.237978545003</v>
      </c>
      <c r="F235">
        <v>4697.95</v>
      </c>
      <c r="G235">
        <v>11.1921798510123</v>
      </c>
      <c r="H235">
        <v>7.4415964447930598</v>
      </c>
      <c r="I235">
        <v>-1.2480644042191</v>
      </c>
      <c r="J235">
        <v>7.6913853222461102</v>
      </c>
      <c r="K235">
        <v>4372.8314725263699</v>
      </c>
      <c r="L235">
        <v>4079.0338637866998</v>
      </c>
      <c r="M235">
        <v>81.224990157633698</v>
      </c>
      <c r="N235">
        <v>1.04366957377207</v>
      </c>
      <c r="O235">
        <v>2.2786534552304798</v>
      </c>
      <c r="P235">
        <v>53.8974333775571</v>
      </c>
      <c r="Q235">
        <v>1.2560979814724999E-2</v>
      </c>
    </row>
    <row r="236" spans="1:17" x14ac:dyDescent="0.3">
      <c r="A236" t="s">
        <v>568</v>
      </c>
      <c r="B236" t="s">
        <v>569</v>
      </c>
      <c r="C236" t="s">
        <v>3133</v>
      </c>
      <c r="D236" t="s">
        <v>54</v>
      </c>
      <c r="E236">
        <v>36099.573179220002</v>
      </c>
      <c r="F236">
        <v>1422.9</v>
      </c>
      <c r="G236">
        <v>31.823983710780102</v>
      </c>
      <c r="H236">
        <v>8.5972809918680593</v>
      </c>
      <c r="I236">
        <v>8.1220581887550196</v>
      </c>
      <c r="J236">
        <v>6.5650212260767598</v>
      </c>
      <c r="K236">
        <v>1324.3366035020399</v>
      </c>
      <c r="L236">
        <v>1202.8612879831601</v>
      </c>
      <c r="M236">
        <v>62.613405772637698</v>
      </c>
      <c r="N236">
        <v>0.82639662726742003</v>
      </c>
      <c r="O236">
        <v>2.6073511842012702</v>
      </c>
      <c r="P236">
        <v>62.061503416856503</v>
      </c>
      <c r="Q236">
        <v>-2.6486950638982001E-2</v>
      </c>
    </row>
    <row r="237" spans="1:17" x14ac:dyDescent="0.3">
      <c r="A237" t="s">
        <v>570</v>
      </c>
      <c r="B237" t="s">
        <v>571</v>
      </c>
      <c r="C237" t="s">
        <v>3129</v>
      </c>
      <c r="D237" t="s">
        <v>215</v>
      </c>
      <c r="E237">
        <v>36087.34784848</v>
      </c>
      <c r="F237">
        <v>7132.55</v>
      </c>
      <c r="G237">
        <v>162.539690447477</v>
      </c>
      <c r="H237">
        <v>14.8383593904564</v>
      </c>
      <c r="I237">
        <v>-33.823486309044803</v>
      </c>
      <c r="J237">
        <v>1.5055495433502299</v>
      </c>
      <c r="K237">
        <v>6577.0089522385897</v>
      </c>
      <c r="L237">
        <v>5848.2769800431897</v>
      </c>
      <c r="M237">
        <v>61.641324828327903</v>
      </c>
      <c r="N237">
        <v>4.1781346859528101</v>
      </c>
      <c r="O237">
        <v>36.793292721396902</v>
      </c>
      <c r="P237">
        <v>192.56342418835499</v>
      </c>
      <c r="Q237">
        <v>0.15280934095813001</v>
      </c>
    </row>
    <row r="238" spans="1:17" x14ac:dyDescent="0.3">
      <c r="A238" t="s">
        <v>572</v>
      </c>
      <c r="B238" t="s">
        <v>573</v>
      </c>
      <c r="C238" t="s">
        <v>3133</v>
      </c>
      <c r="D238" t="s">
        <v>190</v>
      </c>
      <c r="E238">
        <v>36058.729505299998</v>
      </c>
      <c r="F238">
        <v>899.65</v>
      </c>
      <c r="G238">
        <v>-19.509174255780302</v>
      </c>
      <c r="H238">
        <v>9.1846341143977099</v>
      </c>
      <c r="I238">
        <v>20.162540522551001</v>
      </c>
      <c r="J238">
        <v>7.1908143060449801</v>
      </c>
      <c r="K238">
        <v>808.57853020603</v>
      </c>
      <c r="L238">
        <v>745.36501739659695</v>
      </c>
      <c r="M238">
        <v>74.544961571730497</v>
      </c>
      <c r="N238">
        <v>1.314139760644</v>
      </c>
      <c r="O238">
        <v>2.7066081253820999</v>
      </c>
      <c r="P238">
        <v>48.053978441536998</v>
      </c>
      <c r="Q238">
        <v>1.6918960902823001E-2</v>
      </c>
    </row>
    <row r="239" spans="1:17" x14ac:dyDescent="0.3">
      <c r="A239" t="s">
        <v>574</v>
      </c>
      <c r="B239" t="s">
        <v>575</v>
      </c>
      <c r="C239" t="s">
        <v>3140</v>
      </c>
      <c r="D239" t="s">
        <v>225</v>
      </c>
      <c r="E239">
        <v>35921.31905505</v>
      </c>
      <c r="F239">
        <v>8942.7000000000007</v>
      </c>
      <c r="G239">
        <v>56.526810093180501</v>
      </c>
      <c r="H239">
        <v>3.8856729461926198</v>
      </c>
      <c r="I239">
        <v>36.741016435286603</v>
      </c>
      <c r="J239">
        <v>-1.07849850836262</v>
      </c>
      <c r="K239">
        <v>8557.0535298096001</v>
      </c>
      <c r="L239">
        <v>7227.2368980597703</v>
      </c>
      <c r="M239">
        <v>56.282029276311498</v>
      </c>
      <c r="N239">
        <v>1.1296745538695501</v>
      </c>
      <c r="O239">
        <v>8.0199492323347297</v>
      </c>
      <c r="P239">
        <v>96.7309405695555</v>
      </c>
      <c r="Q239">
        <v>0.27648452327182899</v>
      </c>
    </row>
    <row r="240" spans="1:17" hidden="1" x14ac:dyDescent="0.3">
      <c r="A240" t="s">
        <v>576</v>
      </c>
      <c r="B240" t="s">
        <v>577</v>
      </c>
      <c r="C240" t="s">
        <v>3144</v>
      </c>
      <c r="D240" t="s">
        <v>40</v>
      </c>
      <c r="E240">
        <v>35706.991181509999</v>
      </c>
      <c r="F240">
        <v>389.05</v>
      </c>
      <c r="G240">
        <v>0.41528378866969001</v>
      </c>
      <c r="H240">
        <v>16.967482476338301</v>
      </c>
      <c r="I240">
        <v>16.558985502713298</v>
      </c>
      <c r="J240">
        <v>6.4577664690367502</v>
      </c>
      <c r="K240">
        <v>353.36829180003701</v>
      </c>
      <c r="M240">
        <v>65.873163248938496</v>
      </c>
      <c r="N240">
        <v>1.7006241582522099</v>
      </c>
      <c r="O240">
        <v>4.7166174013622797</v>
      </c>
      <c r="P240">
        <v>39.669718183450001</v>
      </c>
    </row>
    <row r="241" spans="1:17" x14ac:dyDescent="0.3">
      <c r="A241" t="s">
        <v>578</v>
      </c>
      <c r="B241" t="s">
        <v>579</v>
      </c>
      <c r="C241" t="s">
        <v>3134</v>
      </c>
      <c r="D241" t="s">
        <v>202</v>
      </c>
      <c r="E241">
        <v>35470.95038016</v>
      </c>
      <c r="F241">
        <v>2521.6999999999998</v>
      </c>
      <c r="G241">
        <v>27.121384059701501</v>
      </c>
      <c r="H241">
        <v>-1.50114118459162</v>
      </c>
      <c r="I241">
        <v>30.5399579539991</v>
      </c>
      <c r="J241">
        <v>1.2463245281887401</v>
      </c>
      <c r="K241">
        <v>2508.0917875881901</v>
      </c>
      <c r="L241">
        <v>2183.17052153439</v>
      </c>
      <c r="M241">
        <v>51.733486213569599</v>
      </c>
      <c r="N241">
        <v>0.88571692336624397</v>
      </c>
      <c r="O241">
        <v>21.398263076496001</v>
      </c>
      <c r="P241">
        <v>63.741436966332202</v>
      </c>
      <c r="Q241">
        <v>3.6260929552661997E-2</v>
      </c>
    </row>
    <row r="242" spans="1:17" x14ac:dyDescent="0.3">
      <c r="A242" t="s">
        <v>580</v>
      </c>
      <c r="B242" t="s">
        <v>581</v>
      </c>
      <c r="C242" t="s">
        <v>3139</v>
      </c>
      <c r="D242" t="s">
        <v>353</v>
      </c>
      <c r="E242">
        <v>35457.242116659902</v>
      </c>
      <c r="F242">
        <v>1724.45</v>
      </c>
      <c r="G242">
        <v>102.818854090889</v>
      </c>
      <c r="H242">
        <v>-1.29523657080495</v>
      </c>
      <c r="I242">
        <v>26.420925485401099</v>
      </c>
      <c r="J242">
        <v>1.08881893353759</v>
      </c>
      <c r="K242">
        <v>1672.82446248055</v>
      </c>
      <c r="L242">
        <v>1411.9054840909901</v>
      </c>
      <c r="M242">
        <v>57.172112378418099</v>
      </c>
      <c r="N242">
        <v>0.86872350985806401</v>
      </c>
      <c r="O242">
        <v>10.052480501029301</v>
      </c>
      <c r="P242">
        <v>132.546692738183</v>
      </c>
      <c r="Q242">
        <v>0.1783125888621</v>
      </c>
    </row>
    <row r="243" spans="1:17" x14ac:dyDescent="0.3">
      <c r="A243" t="s">
        <v>582</v>
      </c>
      <c r="B243" t="s">
        <v>583</v>
      </c>
      <c r="C243" t="s">
        <v>3138</v>
      </c>
      <c r="D243" t="s">
        <v>78</v>
      </c>
      <c r="E243">
        <v>35188.623891124997</v>
      </c>
      <c r="F243">
        <v>1876.25</v>
      </c>
      <c r="G243">
        <v>-45.431911530821402</v>
      </c>
      <c r="H243">
        <v>4.7897224532121498</v>
      </c>
      <c r="I243">
        <v>-14.163335466579801</v>
      </c>
      <c r="J243">
        <v>4.6044108988766999</v>
      </c>
      <c r="K243">
        <v>1830.95975588343</v>
      </c>
      <c r="L243">
        <v>1923.0247832104901</v>
      </c>
      <c r="M243">
        <v>56.3801053210966</v>
      </c>
      <c r="N243">
        <v>0.818803173957665</v>
      </c>
      <c r="O243">
        <v>29.550966022651501</v>
      </c>
      <c r="P243">
        <v>13.615719995155599</v>
      </c>
      <c r="Q243">
        <v>-6.6740494569621001E-2</v>
      </c>
    </row>
    <row r="244" spans="1:17" x14ac:dyDescent="0.3">
      <c r="A244" t="s">
        <v>584</v>
      </c>
      <c r="B244" t="s">
        <v>585</v>
      </c>
      <c r="C244" t="s">
        <v>3127</v>
      </c>
      <c r="D244" t="s">
        <v>18</v>
      </c>
      <c r="E244">
        <v>34563.000481217001</v>
      </c>
      <c r="F244">
        <v>197.21</v>
      </c>
      <c r="G244">
        <v>79.453537703234204</v>
      </c>
      <c r="H244">
        <v>-8.3422127831898205</v>
      </c>
      <c r="I244">
        <v>-26.519303784015801</v>
      </c>
      <c r="J244">
        <v>-2.6011020337843598</v>
      </c>
      <c r="K244">
        <v>211.22736684261099</v>
      </c>
      <c r="L244">
        <v>191.949503863281</v>
      </c>
      <c r="M244">
        <v>23.302119640838701</v>
      </c>
      <c r="N244">
        <v>0.36142278901420499</v>
      </c>
      <c r="O244">
        <v>46.671061305207601</v>
      </c>
      <c r="P244">
        <v>130.92505854800899</v>
      </c>
      <c r="Q244">
        <v>0.130317605283153</v>
      </c>
    </row>
    <row r="245" spans="1:17" x14ac:dyDescent="0.3">
      <c r="A245" t="s">
        <v>586</v>
      </c>
      <c r="B245" t="s">
        <v>587</v>
      </c>
      <c r="C245" t="s">
        <v>3129</v>
      </c>
      <c r="D245" t="s">
        <v>417</v>
      </c>
      <c r="E245">
        <v>34117.287070779901</v>
      </c>
      <c r="F245">
        <v>1816.9</v>
      </c>
      <c r="G245">
        <v>50.663093839384302</v>
      </c>
      <c r="H245">
        <v>19.3355747553226</v>
      </c>
      <c r="I245">
        <v>63.877150033876902</v>
      </c>
      <c r="J245">
        <v>11.930372937203099</v>
      </c>
      <c r="K245">
        <v>1539.7633863679</v>
      </c>
      <c r="L245">
        <v>1262.16312923433</v>
      </c>
      <c r="M245">
        <v>78.350824660352103</v>
      </c>
      <c r="N245">
        <v>0.93508072064390502</v>
      </c>
      <c r="O245">
        <v>3.9682976498431399</v>
      </c>
      <c r="P245">
        <v>89.043803974612402</v>
      </c>
      <c r="Q245">
        <v>0.123560329376268</v>
      </c>
    </row>
    <row r="246" spans="1:17" x14ac:dyDescent="0.3">
      <c r="A246" t="s">
        <v>588</v>
      </c>
      <c r="B246" t="s">
        <v>589</v>
      </c>
      <c r="C246" t="s">
        <v>3129</v>
      </c>
      <c r="D246" t="s">
        <v>550</v>
      </c>
      <c r="E246">
        <v>33738.3640275</v>
      </c>
      <c r="F246">
        <v>4613.5</v>
      </c>
      <c r="G246">
        <v>-6.4896414274868901</v>
      </c>
      <c r="H246">
        <v>5.03852295422225</v>
      </c>
      <c r="I246">
        <v>-16.362138000075699</v>
      </c>
      <c r="J246">
        <v>3.5810968059436301</v>
      </c>
      <c r="K246">
        <v>4435.6335319832097</v>
      </c>
      <c r="L246">
        <v>4323.3536979239498</v>
      </c>
      <c r="M246">
        <v>61.229394059152398</v>
      </c>
      <c r="N246">
        <v>0.53892992454192001</v>
      </c>
      <c r="O246">
        <v>14.197463964452099</v>
      </c>
      <c r="P246">
        <v>26.027808889010299</v>
      </c>
      <c r="Q246">
        <v>4.2990360621598001E-2</v>
      </c>
    </row>
    <row r="247" spans="1:17" x14ac:dyDescent="0.3">
      <c r="A247" t="s">
        <v>590</v>
      </c>
      <c r="B247" t="s">
        <v>591</v>
      </c>
      <c r="C247" t="s">
        <v>3139</v>
      </c>
      <c r="D247" t="s">
        <v>592</v>
      </c>
      <c r="E247">
        <v>33565.924983719997</v>
      </c>
      <c r="F247">
        <v>1234.3</v>
      </c>
      <c r="G247">
        <v>-11.8692394593615</v>
      </c>
      <c r="H247">
        <v>-7.9139315391751701</v>
      </c>
      <c r="I247">
        <v>-1.14807695994647</v>
      </c>
      <c r="J247">
        <v>-2.0820309870866902</v>
      </c>
      <c r="K247">
        <v>1287.1716274686701</v>
      </c>
      <c r="L247">
        <v>1194.77024397631</v>
      </c>
      <c r="M247">
        <v>31.248630289823801</v>
      </c>
      <c r="N247">
        <v>0.78134433445558604</v>
      </c>
      <c r="O247">
        <v>16.762537470631099</v>
      </c>
      <c r="P247">
        <v>25.2397138653543</v>
      </c>
      <c r="Q247">
        <v>0.109015020238813</v>
      </c>
    </row>
    <row r="248" spans="1:17" x14ac:dyDescent="0.3">
      <c r="A248" t="s">
        <v>593</v>
      </c>
      <c r="B248" t="s">
        <v>594</v>
      </c>
      <c r="C248" t="s">
        <v>3136</v>
      </c>
      <c r="D248" t="s">
        <v>111</v>
      </c>
      <c r="E248">
        <v>32962.54206159</v>
      </c>
      <c r="F248">
        <v>309.14999999999998</v>
      </c>
      <c r="G248">
        <v>7.4835735892147399</v>
      </c>
      <c r="H248">
        <v>-7.7760331509165503</v>
      </c>
      <c r="I248">
        <v>27.6169427341828</v>
      </c>
      <c r="J248">
        <v>1.3623230801503401</v>
      </c>
      <c r="K248">
        <v>315.53362790131098</v>
      </c>
      <c r="L248">
        <v>278.580228979455</v>
      </c>
      <c r="M248">
        <v>39.105288896248602</v>
      </c>
      <c r="N248">
        <v>1.1013377629502801</v>
      </c>
      <c r="O248">
        <v>12.8578360019408</v>
      </c>
      <c r="P248">
        <v>55.5471698113207</v>
      </c>
      <c r="Q248">
        <v>2.4619859255912001E-2</v>
      </c>
    </row>
    <row r="249" spans="1:17" hidden="1" x14ac:dyDescent="0.3">
      <c r="A249" t="s">
        <v>595</v>
      </c>
      <c r="B249" t="s">
        <v>596</v>
      </c>
      <c r="C249" t="s">
        <v>3144</v>
      </c>
      <c r="D249" t="s">
        <v>111</v>
      </c>
      <c r="E249">
        <v>32334.790045320002</v>
      </c>
      <c r="F249">
        <v>622.79999999999995</v>
      </c>
      <c r="G249">
        <v>-35.015623419351698</v>
      </c>
      <c r="H249">
        <v>-10.551947823273901</v>
      </c>
      <c r="I249">
        <v>-18.871921705308001</v>
      </c>
      <c r="J249">
        <v>-1.4577024744831699</v>
      </c>
      <c r="M249">
        <v>41.525802345664303</v>
      </c>
      <c r="O249">
        <v>13.631984585741799</v>
      </c>
      <c r="P249">
        <v>2.9421487603305598</v>
      </c>
    </row>
    <row r="250" spans="1:17" x14ac:dyDescent="0.3">
      <c r="A250" t="s">
        <v>597</v>
      </c>
      <c r="B250" t="s">
        <v>598</v>
      </c>
      <c r="C250" t="s">
        <v>3134</v>
      </c>
      <c r="D250" t="s">
        <v>409</v>
      </c>
      <c r="E250">
        <v>32247.25053315</v>
      </c>
      <c r="F250">
        <v>507.75</v>
      </c>
      <c r="G250">
        <v>6.1066771980063796</v>
      </c>
      <c r="H250">
        <v>-7.1790883671504897</v>
      </c>
      <c r="I250">
        <v>-15.7281841132493</v>
      </c>
      <c r="J250">
        <v>4.7672734387654696</v>
      </c>
      <c r="K250">
        <v>508.55591435684101</v>
      </c>
      <c r="L250">
        <v>482.22263319084101</v>
      </c>
      <c r="M250">
        <v>55.950268305359501</v>
      </c>
      <c r="N250">
        <v>0.54276936980908497</v>
      </c>
      <c r="O250">
        <v>11.8759231905465</v>
      </c>
      <c r="P250">
        <v>39.109589041095802</v>
      </c>
      <c r="Q250">
        <v>0.11511051017896699</v>
      </c>
    </row>
    <row r="251" spans="1:17" hidden="1" x14ac:dyDescent="0.3">
      <c r="A251" t="s">
        <v>599</v>
      </c>
      <c r="B251" t="s">
        <v>600</v>
      </c>
      <c r="C251" t="s">
        <v>3144</v>
      </c>
      <c r="D251" t="s">
        <v>141</v>
      </c>
      <c r="E251">
        <v>32216.064643341</v>
      </c>
      <c r="F251">
        <v>392.69</v>
      </c>
      <c r="G251">
        <v>0.92486005792957104</v>
      </c>
      <c r="H251">
        <v>2.6667112663713799</v>
      </c>
      <c r="I251">
        <v>-5.5617470436214198</v>
      </c>
      <c r="J251">
        <v>4.4936882197752199</v>
      </c>
      <c r="K251">
        <v>373.04502492763203</v>
      </c>
      <c r="L251">
        <v>356.01464234605697</v>
      </c>
      <c r="M251">
        <v>56.330526885428</v>
      </c>
      <c r="N251">
        <v>1.4727311227609801</v>
      </c>
      <c r="O251">
        <v>1.6068654663984301</v>
      </c>
      <c r="P251">
        <v>38.271126760563298</v>
      </c>
      <c r="Q251">
        <v>-0.123824141917355</v>
      </c>
    </row>
    <row r="252" spans="1:17" x14ac:dyDescent="0.3">
      <c r="A252" t="s">
        <v>601</v>
      </c>
      <c r="B252" t="s">
        <v>602</v>
      </c>
      <c r="C252" t="s">
        <v>3132</v>
      </c>
      <c r="D252" t="s">
        <v>46</v>
      </c>
      <c r="E252">
        <v>32167.8</v>
      </c>
      <c r="F252">
        <v>178.71</v>
      </c>
      <c r="G252">
        <v>172.12091475900601</v>
      </c>
      <c r="H252">
        <v>2.2299604759765201</v>
      </c>
      <c r="I252">
        <v>29.803380144571101</v>
      </c>
      <c r="J252">
        <v>-5.7021362496726002</v>
      </c>
      <c r="K252">
        <v>176.25462113165599</v>
      </c>
      <c r="L252">
        <v>138.40247288541099</v>
      </c>
      <c r="M252">
        <v>40.323859103729198</v>
      </c>
      <c r="N252">
        <v>1.4255213460429501</v>
      </c>
      <c r="O252">
        <v>17.368921716747799</v>
      </c>
      <c r="P252">
        <v>233.725490196078</v>
      </c>
      <c r="Q252">
        <v>0.139984308953467</v>
      </c>
    </row>
    <row r="253" spans="1:17" x14ac:dyDescent="0.3">
      <c r="A253" t="s">
        <v>603</v>
      </c>
      <c r="B253" t="s">
        <v>604</v>
      </c>
      <c r="C253" t="s">
        <v>3137</v>
      </c>
      <c r="D253" t="s">
        <v>179</v>
      </c>
      <c r="E253">
        <v>31957.393093800001</v>
      </c>
      <c r="F253">
        <v>174</v>
      </c>
      <c r="G253">
        <v>45.381585838668698</v>
      </c>
      <c r="H253">
        <v>-3.8204563717151099</v>
      </c>
      <c r="I253">
        <v>-3.8330711154349402</v>
      </c>
      <c r="J253">
        <v>-2.1565426134351999</v>
      </c>
      <c r="K253">
        <v>180.94882956632799</v>
      </c>
      <c r="L253">
        <v>162.06926646104199</v>
      </c>
      <c r="M253">
        <v>39.411542362034197</v>
      </c>
      <c r="N253">
        <v>0.83879516480687499</v>
      </c>
      <c r="O253">
        <v>20.1149425287356</v>
      </c>
      <c r="P253">
        <v>96.388261851015798</v>
      </c>
      <c r="Q253">
        <v>5.6882130388656998E-2</v>
      </c>
    </row>
    <row r="254" spans="1:17" x14ac:dyDescent="0.3">
      <c r="A254" t="s">
        <v>605</v>
      </c>
      <c r="B254" t="s">
        <v>606</v>
      </c>
      <c r="C254" t="s">
        <v>3129</v>
      </c>
      <c r="D254" t="s">
        <v>24</v>
      </c>
      <c r="E254">
        <v>31628.192170524999</v>
      </c>
      <c r="F254">
        <v>196.33</v>
      </c>
      <c r="G254">
        <v>-42.823529685437897</v>
      </c>
      <c r="H254">
        <v>-4.1054183949988303</v>
      </c>
      <c r="I254">
        <v>-9.8478277784397203</v>
      </c>
      <c r="J254">
        <v>5.82794947134916</v>
      </c>
      <c r="K254">
        <v>199.11936239747601</v>
      </c>
      <c r="L254">
        <v>204.87059929371901</v>
      </c>
      <c r="M254">
        <v>42.741438972202197</v>
      </c>
      <c r="N254">
        <v>1.3292417167994699</v>
      </c>
      <c r="O254">
        <v>34.009066367849996</v>
      </c>
      <c r="P254">
        <v>16.068578185042799</v>
      </c>
      <c r="Q254">
        <v>-7.6966912158837997E-2</v>
      </c>
    </row>
    <row r="255" spans="1:17" x14ac:dyDescent="0.3">
      <c r="A255" t="s">
        <v>607</v>
      </c>
      <c r="B255" t="s">
        <v>608</v>
      </c>
      <c r="C255" t="s">
        <v>3146</v>
      </c>
      <c r="D255" t="s">
        <v>609</v>
      </c>
      <c r="E255">
        <v>31556.325946500001</v>
      </c>
      <c r="F255">
        <v>800.75</v>
      </c>
      <c r="G255">
        <v>3.4039556800583299</v>
      </c>
      <c r="H255">
        <v>-14.2000627715429</v>
      </c>
      <c r="I255">
        <v>19.431451748507001</v>
      </c>
      <c r="J255">
        <v>-0.29170245800303402</v>
      </c>
      <c r="K255">
        <v>801.29121127827602</v>
      </c>
      <c r="L255">
        <v>708.73957234115801</v>
      </c>
      <c r="M255">
        <v>44.720348284045997</v>
      </c>
      <c r="N255">
        <v>0.63505368498437897</v>
      </c>
      <c r="O255">
        <v>15.017171401810799</v>
      </c>
      <c r="P255">
        <v>41.076462297392503</v>
      </c>
      <c r="Q255">
        <v>4.3488339170544003E-2</v>
      </c>
    </row>
    <row r="256" spans="1:17" x14ac:dyDescent="0.3">
      <c r="A256" t="s">
        <v>610</v>
      </c>
      <c r="B256" t="s">
        <v>611</v>
      </c>
      <c r="C256" t="s">
        <v>3133</v>
      </c>
      <c r="D256" t="s">
        <v>54</v>
      </c>
      <c r="E256">
        <v>31401.678403800001</v>
      </c>
      <c r="F256">
        <v>1906</v>
      </c>
      <c r="G256">
        <v>-14.0341934726973</v>
      </c>
      <c r="H256">
        <v>-15.1788441495548</v>
      </c>
      <c r="I256">
        <v>-1.3301330397321001</v>
      </c>
      <c r="J256">
        <v>3.9018612235536398</v>
      </c>
      <c r="K256">
        <v>1924.6621254619299</v>
      </c>
      <c r="L256">
        <v>1836.4013555526701</v>
      </c>
      <c r="M256">
        <v>54.288297995953201</v>
      </c>
      <c r="N256">
        <v>1.37984265511645</v>
      </c>
      <c r="O256">
        <v>16.524134312696699</v>
      </c>
      <c r="P256">
        <v>29.215958781058202</v>
      </c>
      <c r="Q256">
        <v>-0.108691146578256</v>
      </c>
    </row>
    <row r="257" spans="1:17" x14ac:dyDescent="0.3">
      <c r="A257" t="s">
        <v>612</v>
      </c>
      <c r="B257" t="s">
        <v>613</v>
      </c>
      <c r="C257" t="s">
        <v>3129</v>
      </c>
      <c r="D257" t="s">
        <v>202</v>
      </c>
      <c r="E257">
        <v>31209.636574939999</v>
      </c>
      <c r="F257">
        <v>14155.6</v>
      </c>
      <c r="G257">
        <v>134.15912406623201</v>
      </c>
      <c r="H257">
        <v>3.07033827227602</v>
      </c>
      <c r="I257">
        <v>47.881697468299897</v>
      </c>
      <c r="J257">
        <v>0.37912814988696297</v>
      </c>
      <c r="K257">
        <v>13296.5046028754</v>
      </c>
      <c r="L257">
        <v>10404.4726251339</v>
      </c>
      <c r="M257">
        <v>59.6794817472395</v>
      </c>
      <c r="N257">
        <v>1.75900683317304</v>
      </c>
      <c r="O257">
        <v>5.8944869874819803</v>
      </c>
      <c r="P257">
        <v>174.19251740869501</v>
      </c>
      <c r="Q257">
        <v>0.208182038056655</v>
      </c>
    </row>
    <row r="258" spans="1:17" x14ac:dyDescent="0.3">
      <c r="A258" t="s">
        <v>614</v>
      </c>
      <c r="B258" t="s">
        <v>615</v>
      </c>
      <c r="C258" t="s">
        <v>3134</v>
      </c>
      <c r="D258" t="s">
        <v>532</v>
      </c>
      <c r="E258">
        <v>30907.965552612</v>
      </c>
      <c r="F258">
        <v>69.91</v>
      </c>
      <c r="G258">
        <v>-19.910876978667499</v>
      </c>
      <c r="H258">
        <v>-6.1315253390315103</v>
      </c>
      <c r="I258">
        <v>-10.852578742575799</v>
      </c>
      <c r="J258">
        <v>0.76887808623642695</v>
      </c>
      <c r="K258">
        <v>71.407155094384095</v>
      </c>
      <c r="L258">
        <v>68.272256149427193</v>
      </c>
      <c r="M258">
        <v>38.849348037291897</v>
      </c>
      <c r="N258">
        <v>0.46292606296940098</v>
      </c>
      <c r="O258">
        <v>14.4328422257187</v>
      </c>
      <c r="P258">
        <v>20.847018150388902</v>
      </c>
      <c r="Q258">
        <v>3.5144118059948999E-2</v>
      </c>
    </row>
    <row r="259" spans="1:17" x14ac:dyDescent="0.3">
      <c r="A259" t="s">
        <v>616</v>
      </c>
      <c r="B259" t="s">
        <v>617</v>
      </c>
      <c r="C259" t="s">
        <v>3133</v>
      </c>
      <c r="D259" t="s">
        <v>54</v>
      </c>
      <c r="E259">
        <v>30551.61319434</v>
      </c>
      <c r="F259">
        <v>1200.1500000000001</v>
      </c>
      <c r="G259">
        <v>105.344759946015</v>
      </c>
      <c r="H259">
        <v>10.960233269228</v>
      </c>
      <c r="I259">
        <v>67.192125787909504</v>
      </c>
      <c r="J259">
        <v>9.3015500122863006</v>
      </c>
      <c r="K259">
        <v>961.83195628677402</v>
      </c>
      <c r="L259">
        <v>762.05757385506001</v>
      </c>
      <c r="M259">
        <v>89.506812897944798</v>
      </c>
      <c r="N259">
        <v>0.71607826220805704</v>
      </c>
      <c r="O259">
        <v>1.98725159355079</v>
      </c>
      <c r="P259">
        <v>136.71597633136</v>
      </c>
      <c r="Q259">
        <v>9.2853060105588997E-2</v>
      </c>
    </row>
    <row r="260" spans="1:17" x14ac:dyDescent="0.3">
      <c r="A260" t="s">
        <v>618</v>
      </c>
      <c r="B260" t="s">
        <v>619</v>
      </c>
      <c r="C260" t="s">
        <v>3142</v>
      </c>
      <c r="D260" t="s">
        <v>141</v>
      </c>
      <c r="E260">
        <v>30486.9854075</v>
      </c>
      <c r="F260">
        <v>1318.75</v>
      </c>
      <c r="G260">
        <v>84.579039073403806</v>
      </c>
      <c r="H260">
        <v>4.5654000901586604</v>
      </c>
      <c r="I260">
        <v>30.182725849397201</v>
      </c>
      <c r="J260">
        <v>8.3292315878731191</v>
      </c>
      <c r="K260">
        <v>1217.4127778377999</v>
      </c>
      <c r="L260">
        <v>1066.3045052958701</v>
      </c>
      <c r="M260">
        <v>83.340193750911695</v>
      </c>
      <c r="N260">
        <v>1.06983945347272</v>
      </c>
      <c r="O260">
        <v>10.1876777251184</v>
      </c>
      <c r="P260">
        <v>133.407079646017</v>
      </c>
      <c r="Q260">
        <v>0.15382535775362399</v>
      </c>
    </row>
    <row r="261" spans="1:17" x14ac:dyDescent="0.3">
      <c r="A261" t="s">
        <v>620</v>
      </c>
      <c r="B261" t="s">
        <v>621</v>
      </c>
      <c r="C261" t="s">
        <v>3141</v>
      </c>
      <c r="D261" t="s">
        <v>412</v>
      </c>
      <c r="E261">
        <v>30426.147725805</v>
      </c>
      <c r="F261">
        <v>411.45</v>
      </c>
      <c r="G261">
        <v>-32.073755305228701</v>
      </c>
      <c r="H261">
        <v>-3.27084120844816</v>
      </c>
      <c r="I261">
        <v>-20.9898117334738</v>
      </c>
      <c r="J261">
        <v>1.3296519715031601</v>
      </c>
      <c r="K261">
        <v>411.94292625310499</v>
      </c>
      <c r="L261">
        <v>415.99000884652298</v>
      </c>
      <c r="M261">
        <v>39.111786869170899</v>
      </c>
      <c r="N261">
        <v>0.56640485850440103</v>
      </c>
      <c r="O261">
        <v>18.604933770810501</v>
      </c>
      <c r="P261">
        <v>16.1631846414455</v>
      </c>
      <c r="Q261">
        <v>-7.2475217579916998E-2</v>
      </c>
    </row>
    <row r="262" spans="1:17" x14ac:dyDescent="0.3">
      <c r="A262" t="s">
        <v>622</v>
      </c>
      <c r="B262" t="s">
        <v>623</v>
      </c>
      <c r="C262" t="s">
        <v>3136</v>
      </c>
      <c r="D262" t="s">
        <v>624</v>
      </c>
      <c r="E262">
        <v>30344.108479474999</v>
      </c>
      <c r="F262">
        <v>1249.25</v>
      </c>
      <c r="G262">
        <v>-29.846603957252</v>
      </c>
      <c r="H262">
        <v>13.1638275139159</v>
      </c>
      <c r="I262">
        <v>16.788976493127901</v>
      </c>
      <c r="J262">
        <v>6.9125877397787097</v>
      </c>
      <c r="K262">
        <v>1148.1686788009499</v>
      </c>
      <c r="L262">
        <v>1114.1401920574999</v>
      </c>
      <c r="M262">
        <v>60.758092498612697</v>
      </c>
      <c r="N262">
        <v>1.2614593464167501</v>
      </c>
      <c r="O262">
        <v>19.103462077246299</v>
      </c>
      <c r="P262">
        <v>40.990914733931497</v>
      </c>
      <c r="Q262">
        <v>1.3070975683259999E-2</v>
      </c>
    </row>
    <row r="263" spans="1:17" x14ac:dyDescent="0.3">
      <c r="A263" t="s">
        <v>625</v>
      </c>
      <c r="B263" t="s">
        <v>626</v>
      </c>
      <c r="C263" t="s">
        <v>3134</v>
      </c>
      <c r="D263" t="s">
        <v>202</v>
      </c>
      <c r="E263">
        <v>30246.562987679899</v>
      </c>
      <c r="F263">
        <v>15946.45</v>
      </c>
      <c r="G263">
        <v>-21.6079528375057</v>
      </c>
      <c r="H263">
        <v>-3.2891088641850099</v>
      </c>
      <c r="I263">
        <v>-0.16855628596875599</v>
      </c>
      <c r="J263">
        <v>4.7548530902792097</v>
      </c>
      <c r="K263">
        <v>15621.139649221899</v>
      </c>
      <c r="L263">
        <v>15062.5252284894</v>
      </c>
      <c r="M263">
        <v>67.123324117983501</v>
      </c>
      <c r="N263">
        <v>0.415099591157016</v>
      </c>
      <c r="O263">
        <v>14.445534899617099</v>
      </c>
      <c r="P263">
        <v>22.901348747591499</v>
      </c>
      <c r="Q263">
        <v>7.6111245069124006E-2</v>
      </c>
    </row>
    <row r="264" spans="1:17" x14ac:dyDescent="0.3">
      <c r="A264" t="s">
        <v>627</v>
      </c>
      <c r="B264" t="s">
        <v>628</v>
      </c>
      <c r="C264" t="s">
        <v>3137</v>
      </c>
      <c r="D264" t="s">
        <v>629</v>
      </c>
      <c r="E264">
        <v>30156.644063700001</v>
      </c>
      <c r="F264">
        <v>311.85000000000002</v>
      </c>
      <c r="G264">
        <v>63.7175090044557</v>
      </c>
      <c r="H264">
        <v>3.45708547084701</v>
      </c>
      <c r="I264">
        <v>0.41686091840730199</v>
      </c>
      <c r="J264">
        <v>-2.7862945723377699</v>
      </c>
      <c r="K264">
        <v>320.49156041849199</v>
      </c>
      <c r="L264">
        <v>289.62811684282502</v>
      </c>
      <c r="M264">
        <v>39.400102142622401</v>
      </c>
      <c r="N264">
        <v>1.1265551074639899</v>
      </c>
      <c r="O264">
        <v>33.3333333333333</v>
      </c>
      <c r="P264">
        <v>129.89310726133399</v>
      </c>
      <c r="Q264">
        <v>0.102796824666467</v>
      </c>
    </row>
    <row r="265" spans="1:17" x14ac:dyDescent="0.3">
      <c r="A265" t="s">
        <v>630</v>
      </c>
      <c r="B265" t="s">
        <v>631</v>
      </c>
      <c r="C265" t="s">
        <v>3140</v>
      </c>
      <c r="D265" t="s">
        <v>225</v>
      </c>
      <c r="E265">
        <v>30089.5426539</v>
      </c>
      <c r="F265">
        <v>4700.7</v>
      </c>
      <c r="G265">
        <v>119.185147771684</v>
      </c>
      <c r="H265">
        <v>7.3103710994222499</v>
      </c>
      <c r="I265">
        <v>41.776418093139398</v>
      </c>
      <c r="J265">
        <v>0.65577728064425</v>
      </c>
      <c r="K265">
        <v>4435.4301202558199</v>
      </c>
      <c r="L265">
        <v>3373.8495392388299</v>
      </c>
      <c r="M265">
        <v>41.338651442983704</v>
      </c>
      <c r="N265">
        <v>1.4127001988123999</v>
      </c>
      <c r="O265">
        <v>14.4510392069266</v>
      </c>
      <c r="P265">
        <v>148.058047493403</v>
      </c>
    </row>
    <row r="266" spans="1:17" x14ac:dyDescent="0.3">
      <c r="A266" t="s">
        <v>632</v>
      </c>
      <c r="B266" t="s">
        <v>633</v>
      </c>
      <c r="C266" t="s">
        <v>3129</v>
      </c>
      <c r="D266" t="s">
        <v>51</v>
      </c>
      <c r="E266">
        <v>29947.251275609899</v>
      </c>
      <c r="F266">
        <v>385.3</v>
      </c>
      <c r="G266">
        <v>-29.976965389720998</v>
      </c>
      <c r="H266">
        <v>7.2883310270208899</v>
      </c>
      <c r="I266">
        <v>-23.4884089825069</v>
      </c>
      <c r="J266">
        <v>0.50568031629288202</v>
      </c>
      <c r="K266">
        <v>394.67941724869002</v>
      </c>
      <c r="L266">
        <v>416.78873324559999</v>
      </c>
      <c r="M266">
        <v>46.060181125750901</v>
      </c>
      <c r="N266">
        <v>0.51897459750378805</v>
      </c>
      <c r="O266">
        <v>34.881910199844199</v>
      </c>
      <c r="P266">
        <v>14.570324115373101</v>
      </c>
      <c r="Q266">
        <v>7.8193761136258005E-2</v>
      </c>
    </row>
    <row r="267" spans="1:17" x14ac:dyDescent="0.3">
      <c r="A267" t="s">
        <v>634</v>
      </c>
      <c r="B267" t="s">
        <v>635</v>
      </c>
      <c r="C267" t="s">
        <v>3133</v>
      </c>
      <c r="D267" t="s">
        <v>54</v>
      </c>
      <c r="E267">
        <v>29946.973638719999</v>
      </c>
      <c r="F267">
        <v>1928.4</v>
      </c>
      <c r="G267">
        <v>9.13019787787435</v>
      </c>
      <c r="H267">
        <v>-3.1203690947345799</v>
      </c>
      <c r="I267">
        <v>10.919265953614</v>
      </c>
      <c r="J267">
        <v>0.29970605286776503</v>
      </c>
      <c r="K267">
        <v>1888.8095357177299</v>
      </c>
      <c r="L267">
        <v>1714.1795319668299</v>
      </c>
      <c r="M267">
        <v>46.359277218395803</v>
      </c>
      <c r="N267">
        <v>0.84571830417179095</v>
      </c>
      <c r="O267">
        <v>5.2686164696121196</v>
      </c>
      <c r="P267">
        <v>54.960022499899502</v>
      </c>
      <c r="Q267">
        <v>8.6090803759797996E-2</v>
      </c>
    </row>
    <row r="268" spans="1:17" x14ac:dyDescent="0.3">
      <c r="A268" t="s">
        <v>636</v>
      </c>
      <c r="B268" t="s">
        <v>637</v>
      </c>
      <c r="C268" t="s">
        <v>3133</v>
      </c>
      <c r="D268" t="s">
        <v>54</v>
      </c>
      <c r="E268">
        <v>29861.243128192</v>
      </c>
      <c r="F268">
        <v>226.31</v>
      </c>
      <c r="G268">
        <v>91.5100550304997</v>
      </c>
      <c r="H268">
        <v>25.938278156778701</v>
      </c>
      <c r="I268">
        <v>67.335129293563</v>
      </c>
      <c r="J268">
        <v>20.863042440229599</v>
      </c>
      <c r="K268">
        <v>178.25674627946799</v>
      </c>
      <c r="L268">
        <v>149.472720003483</v>
      </c>
      <c r="M268">
        <v>89.128965592350994</v>
      </c>
      <c r="N268">
        <v>2.3309090190627999</v>
      </c>
      <c r="O268">
        <v>0.74676328929343905</v>
      </c>
      <c r="P268">
        <v>158.63999999999999</v>
      </c>
    </row>
    <row r="269" spans="1:17" x14ac:dyDescent="0.3">
      <c r="A269" t="s">
        <v>638</v>
      </c>
      <c r="B269" t="s">
        <v>639</v>
      </c>
      <c r="C269" t="s">
        <v>3133</v>
      </c>
      <c r="D269" t="s">
        <v>274</v>
      </c>
      <c r="E269">
        <v>29834.27140329</v>
      </c>
      <c r="F269">
        <v>1110.95</v>
      </c>
      <c r="G269">
        <v>32.505089134151198</v>
      </c>
      <c r="H269">
        <v>-5.0991051757115802</v>
      </c>
      <c r="I269">
        <v>-22.024343271868101</v>
      </c>
      <c r="J269">
        <v>2.77402816763697</v>
      </c>
      <c r="K269">
        <v>1167.52497629357</v>
      </c>
      <c r="L269">
        <v>1137.20789573859</v>
      </c>
      <c r="M269">
        <v>44.9528456188592</v>
      </c>
      <c r="N269">
        <v>1.51054969882032</v>
      </c>
      <c r="O269">
        <v>36.270759260092703</v>
      </c>
      <c r="P269">
        <v>64.585185185185196</v>
      </c>
    </row>
    <row r="270" spans="1:17" x14ac:dyDescent="0.3">
      <c r="A270" t="s">
        <v>640</v>
      </c>
      <c r="B270" t="s">
        <v>641</v>
      </c>
      <c r="C270" t="s">
        <v>3139</v>
      </c>
      <c r="D270" t="s">
        <v>353</v>
      </c>
      <c r="E270">
        <v>29821.837857279999</v>
      </c>
      <c r="F270">
        <v>463.4</v>
      </c>
      <c r="G270">
        <v>23.121163499756399</v>
      </c>
      <c r="H270">
        <v>4.7553798357043204</v>
      </c>
      <c r="I270">
        <v>48.498448895348098</v>
      </c>
      <c r="J270">
        <v>1.5741270717106901</v>
      </c>
      <c r="K270">
        <v>439.63540733020398</v>
      </c>
      <c r="L270">
        <v>372.15669258006301</v>
      </c>
      <c r="M270">
        <v>51.330002430995897</v>
      </c>
      <c r="N270">
        <v>0.62129152238947005</v>
      </c>
      <c r="O270">
        <v>4.4454035390591304</v>
      </c>
      <c r="P270">
        <v>77.377990430621907</v>
      </c>
      <c r="Q270">
        <v>-4.9645165004935002E-2</v>
      </c>
    </row>
    <row r="271" spans="1:17" x14ac:dyDescent="0.3">
      <c r="A271" t="s">
        <v>642</v>
      </c>
      <c r="B271" t="s">
        <v>643</v>
      </c>
      <c r="C271" t="s">
        <v>624</v>
      </c>
      <c r="D271" t="s">
        <v>624</v>
      </c>
      <c r="E271">
        <v>29594.256119999998</v>
      </c>
      <c r="F271">
        <v>865.8</v>
      </c>
      <c r="G271">
        <v>-11.943322077999699</v>
      </c>
      <c r="H271">
        <v>-2.21332540626236</v>
      </c>
      <c r="I271">
        <v>-2.2346471215706898</v>
      </c>
      <c r="J271">
        <v>2.5939323951984901</v>
      </c>
      <c r="K271">
        <v>861.25517059642902</v>
      </c>
      <c r="L271">
        <v>817.63017872477701</v>
      </c>
      <c r="M271">
        <v>56.706926687367996</v>
      </c>
      <c r="N271">
        <v>0.46943711553624001</v>
      </c>
      <c r="O271">
        <v>16.568491568491499</v>
      </c>
      <c r="P271">
        <v>21.943661971830899</v>
      </c>
      <c r="Q271">
        <v>6.2018763876400998E-2</v>
      </c>
    </row>
    <row r="272" spans="1:17" x14ac:dyDescent="0.3">
      <c r="A272" t="s">
        <v>644</v>
      </c>
      <c r="B272" t="s">
        <v>645</v>
      </c>
      <c r="C272" t="s">
        <v>3140</v>
      </c>
      <c r="D272" t="s">
        <v>168</v>
      </c>
      <c r="E272">
        <v>29450.098510591899</v>
      </c>
      <c r="F272">
        <v>225.88</v>
      </c>
      <c r="G272">
        <v>320.894280357985</v>
      </c>
      <c r="H272">
        <v>24.097432382012698</v>
      </c>
      <c r="I272">
        <v>70.557195585998102</v>
      </c>
      <c r="J272">
        <v>2.3135108676686902</v>
      </c>
      <c r="K272">
        <v>191.73924925230199</v>
      </c>
      <c r="L272">
        <v>143.341006368661</v>
      </c>
      <c r="M272">
        <v>66.784586930659103</v>
      </c>
      <c r="N272">
        <v>0.62973661474113796</v>
      </c>
      <c r="O272">
        <v>4.9229679475827703</v>
      </c>
      <c r="P272">
        <v>380.08501594048801</v>
      </c>
      <c r="Q272">
        <v>0.198000536995772</v>
      </c>
    </row>
    <row r="273" spans="1:17" x14ac:dyDescent="0.3">
      <c r="A273" t="s">
        <v>646</v>
      </c>
      <c r="B273" t="s">
        <v>647</v>
      </c>
      <c r="C273" t="s">
        <v>3131</v>
      </c>
      <c r="D273" t="s">
        <v>182</v>
      </c>
      <c r="E273">
        <v>29444.165007284999</v>
      </c>
      <c r="F273">
        <v>9036.0499999999993</v>
      </c>
      <c r="G273">
        <v>27.0615437642576</v>
      </c>
      <c r="H273">
        <v>16.056995644282502</v>
      </c>
      <c r="I273">
        <v>28.8367847098278</v>
      </c>
      <c r="J273">
        <v>3.0061579787900201</v>
      </c>
      <c r="K273">
        <v>8114.4220203278101</v>
      </c>
      <c r="L273">
        <v>7113.0515164789103</v>
      </c>
      <c r="M273">
        <v>71.545094080170898</v>
      </c>
      <c r="N273">
        <v>2.3806881734226701</v>
      </c>
      <c r="O273">
        <v>4.3044250529822303</v>
      </c>
      <c r="P273">
        <v>62.665166516651603</v>
      </c>
      <c r="Q273">
        <v>1.9921090747098E-2</v>
      </c>
    </row>
    <row r="274" spans="1:17" x14ac:dyDescent="0.3">
      <c r="A274" t="s">
        <v>648</v>
      </c>
      <c r="B274" t="s">
        <v>649</v>
      </c>
      <c r="C274" t="s">
        <v>3143</v>
      </c>
      <c r="D274" t="s">
        <v>163</v>
      </c>
      <c r="E274">
        <v>29340.088932999999</v>
      </c>
      <c r="F274">
        <v>6778.25</v>
      </c>
      <c r="G274">
        <v>113.714972327843</v>
      </c>
      <c r="H274">
        <v>7.7440577607834697</v>
      </c>
      <c r="I274">
        <v>101.73307007235501</v>
      </c>
      <c r="J274">
        <v>-1.83509723722013</v>
      </c>
      <c r="K274">
        <v>6145.3780675871903</v>
      </c>
      <c r="L274">
        <v>4594.5374357885303</v>
      </c>
      <c r="M274">
        <v>56.671434978941697</v>
      </c>
      <c r="N274">
        <v>0.46575793295597701</v>
      </c>
      <c r="O274">
        <v>17.2854350311658</v>
      </c>
      <c r="P274">
        <v>178.940329218107</v>
      </c>
      <c r="Q274">
        <v>6.7566525424092E-2</v>
      </c>
    </row>
    <row r="275" spans="1:17" x14ac:dyDescent="0.3">
      <c r="A275" t="s">
        <v>650</v>
      </c>
      <c r="B275" t="s">
        <v>651</v>
      </c>
      <c r="C275" t="s">
        <v>3129</v>
      </c>
      <c r="D275" t="s">
        <v>550</v>
      </c>
      <c r="E275">
        <v>29291.35</v>
      </c>
      <c r="F275">
        <v>1401.5</v>
      </c>
      <c r="G275">
        <v>102.868896146501</v>
      </c>
      <c r="H275">
        <v>17.017221179074301</v>
      </c>
      <c r="I275">
        <v>42.0208145432726</v>
      </c>
      <c r="J275">
        <v>0.51813611562192396</v>
      </c>
      <c r="K275">
        <v>1295.7182922526399</v>
      </c>
      <c r="L275">
        <v>1054.48253765289</v>
      </c>
      <c r="M275">
        <v>43.805830405475803</v>
      </c>
      <c r="N275">
        <v>1.0498873087179801</v>
      </c>
      <c r="O275">
        <v>18.7584730645736</v>
      </c>
      <c r="P275">
        <v>133.75865232257499</v>
      </c>
      <c r="Q275">
        <v>8.2947940685021995E-2</v>
      </c>
    </row>
    <row r="276" spans="1:17" x14ac:dyDescent="0.3">
      <c r="A276" t="s">
        <v>652</v>
      </c>
      <c r="B276" t="s">
        <v>653</v>
      </c>
      <c r="C276" t="s">
        <v>3134</v>
      </c>
      <c r="D276" t="s">
        <v>202</v>
      </c>
      <c r="E276">
        <v>29096.4753939</v>
      </c>
      <c r="F276">
        <v>1384.7</v>
      </c>
      <c r="G276">
        <v>-19.942898620596299</v>
      </c>
      <c r="H276">
        <v>-2.9911276759711298</v>
      </c>
      <c r="I276">
        <v>22.922126336884698</v>
      </c>
      <c r="J276">
        <v>3.6111659807611698</v>
      </c>
      <c r="K276">
        <v>1346.6750054711199</v>
      </c>
      <c r="L276">
        <v>1250.22815297581</v>
      </c>
      <c r="M276">
        <v>66.0756287741482</v>
      </c>
      <c r="N276">
        <v>0.50094621472896805</v>
      </c>
      <c r="O276">
        <v>8.7564093305409099</v>
      </c>
      <c r="P276">
        <v>38.048950700363797</v>
      </c>
      <c r="Q276">
        <v>3.1417229781019997E-2</v>
      </c>
    </row>
    <row r="277" spans="1:17" x14ac:dyDescent="0.3">
      <c r="A277" t="s">
        <v>654</v>
      </c>
      <c r="B277" t="s">
        <v>655</v>
      </c>
      <c r="C277" t="s">
        <v>3140</v>
      </c>
      <c r="D277" t="s">
        <v>255</v>
      </c>
      <c r="E277">
        <v>28730.624016959999</v>
      </c>
      <c r="F277">
        <v>1509.85</v>
      </c>
      <c r="G277">
        <v>0.64526875830568597</v>
      </c>
      <c r="H277">
        <v>-7.4909751338305002</v>
      </c>
      <c r="I277">
        <v>32.119658222567601</v>
      </c>
      <c r="J277">
        <v>3.2548504698965202</v>
      </c>
      <c r="K277">
        <v>1586.5940334726899</v>
      </c>
      <c r="L277">
        <v>1429.15728822853</v>
      </c>
      <c r="M277">
        <v>38.456592377885201</v>
      </c>
      <c r="N277">
        <v>0.62684504095577398</v>
      </c>
      <c r="O277">
        <v>21.9425770771931</v>
      </c>
      <c r="P277">
        <v>47.216263650545997</v>
      </c>
      <c r="Q277">
        <v>4.3150636414749997E-2</v>
      </c>
    </row>
    <row r="278" spans="1:17" x14ac:dyDescent="0.3">
      <c r="A278" t="s">
        <v>656</v>
      </c>
      <c r="B278" t="s">
        <v>657</v>
      </c>
      <c r="C278" t="s">
        <v>3127</v>
      </c>
      <c r="D278" t="s">
        <v>428</v>
      </c>
      <c r="E278">
        <v>28676.7</v>
      </c>
      <c r="F278">
        <v>817</v>
      </c>
      <c r="G278">
        <v>103.512889699664</v>
      </c>
      <c r="H278">
        <v>10.638607024897199</v>
      </c>
      <c r="I278">
        <v>74.847423135293894</v>
      </c>
      <c r="J278">
        <v>14.003277385137199</v>
      </c>
      <c r="K278">
        <v>789.62450258787601</v>
      </c>
      <c r="L278">
        <v>624.18930610670395</v>
      </c>
      <c r="M278">
        <v>56.151563069343901</v>
      </c>
      <c r="N278">
        <v>0.674928282586163</v>
      </c>
      <c r="O278">
        <v>18.7270501835985</v>
      </c>
      <c r="P278">
        <v>191.78571428571399</v>
      </c>
      <c r="Q278">
        <v>0.112264175363749</v>
      </c>
    </row>
    <row r="279" spans="1:17" x14ac:dyDescent="0.3">
      <c r="A279" t="s">
        <v>658</v>
      </c>
      <c r="B279" t="s">
        <v>659</v>
      </c>
      <c r="C279" t="s">
        <v>3143</v>
      </c>
      <c r="D279" t="s">
        <v>382</v>
      </c>
      <c r="E279">
        <v>28471.039992459999</v>
      </c>
      <c r="F279">
        <v>6335.05</v>
      </c>
      <c r="G279">
        <v>-5.9517995019869598</v>
      </c>
      <c r="H279">
        <v>-6.9851844866055899</v>
      </c>
      <c r="I279">
        <v>5.2498456445223196</v>
      </c>
      <c r="J279">
        <v>3.5195590959036598</v>
      </c>
      <c r="K279">
        <v>6373.2742398383598</v>
      </c>
      <c r="L279">
        <v>5857.9743703586801</v>
      </c>
      <c r="M279">
        <v>45.3069148992642</v>
      </c>
      <c r="N279">
        <v>0.92227315389946596</v>
      </c>
      <c r="O279">
        <v>13.6036811074892</v>
      </c>
      <c r="P279">
        <v>31.6264622161275</v>
      </c>
      <c r="Q279">
        <v>-2.4502469448730999E-2</v>
      </c>
    </row>
    <row r="280" spans="1:17" x14ac:dyDescent="0.3">
      <c r="A280" t="s">
        <v>660</v>
      </c>
      <c r="B280" t="s">
        <v>661</v>
      </c>
      <c r="C280" t="s">
        <v>3139</v>
      </c>
      <c r="D280" t="s">
        <v>353</v>
      </c>
      <c r="E280">
        <v>28221.369865199998</v>
      </c>
      <c r="F280">
        <v>2224.4</v>
      </c>
      <c r="G280">
        <v>7.4652313881287302</v>
      </c>
      <c r="H280">
        <v>6.7408681276164302</v>
      </c>
      <c r="I280">
        <v>67.827188966325295</v>
      </c>
      <c r="J280">
        <v>3.60232012312246</v>
      </c>
      <c r="K280">
        <v>2030.05340887386</v>
      </c>
      <c r="L280">
        <v>1710.69028431537</v>
      </c>
      <c r="M280">
        <v>69.864416010106197</v>
      </c>
      <c r="N280">
        <v>1.02863544829142</v>
      </c>
      <c r="O280">
        <v>2.4995504405682398</v>
      </c>
      <c r="P280">
        <v>87.538993339516097</v>
      </c>
      <c r="Q280">
        <v>-5.7333369503124003E-2</v>
      </c>
    </row>
    <row r="281" spans="1:17" hidden="1" x14ac:dyDescent="0.3">
      <c r="A281" t="s">
        <v>662</v>
      </c>
      <c r="B281" t="s">
        <v>663</v>
      </c>
      <c r="C281" t="s">
        <v>3144</v>
      </c>
      <c r="D281" t="s">
        <v>54</v>
      </c>
      <c r="E281">
        <v>28199.816959439999</v>
      </c>
      <c r="F281">
        <v>6164.2</v>
      </c>
      <c r="G281">
        <v>33.3963288272356</v>
      </c>
      <c r="H281">
        <v>6.3486453567455996</v>
      </c>
      <c r="I281">
        <v>25.0668094388014</v>
      </c>
      <c r="J281">
        <v>4.0515050384835503</v>
      </c>
      <c r="K281">
        <v>5564.5653478062904</v>
      </c>
      <c r="L281">
        <v>4793.5949272930502</v>
      </c>
      <c r="M281">
        <v>64.596860880343002</v>
      </c>
      <c r="N281">
        <v>1.7039010800437699</v>
      </c>
      <c r="O281">
        <v>4.6551052853573696</v>
      </c>
      <c r="P281">
        <v>62.130457653866301</v>
      </c>
      <c r="Q281">
        <v>-6.9056603672476E-2</v>
      </c>
    </row>
    <row r="282" spans="1:17" x14ac:dyDescent="0.3">
      <c r="A282" t="s">
        <v>664</v>
      </c>
      <c r="B282" t="s">
        <v>665</v>
      </c>
      <c r="C282" t="s">
        <v>3133</v>
      </c>
      <c r="D282" t="s">
        <v>274</v>
      </c>
      <c r="E282">
        <v>28118.41704375</v>
      </c>
      <c r="F282">
        <v>3378.45</v>
      </c>
      <c r="G282">
        <v>24.142200125124099</v>
      </c>
      <c r="H282">
        <v>3.1497237262958899</v>
      </c>
      <c r="I282">
        <v>43.246578733896897</v>
      </c>
      <c r="J282">
        <v>3.0899103619923798</v>
      </c>
      <c r="K282">
        <v>3141.34125918175</v>
      </c>
      <c r="L282">
        <v>2721.6238991837999</v>
      </c>
      <c r="M282">
        <v>59.098222744662301</v>
      </c>
      <c r="N282">
        <v>0.74480606193135401</v>
      </c>
      <c r="O282">
        <v>2.3960692033329001</v>
      </c>
      <c r="P282">
        <v>73.815403611668401</v>
      </c>
      <c r="Q282">
        <v>-5.2247995411269003E-2</v>
      </c>
    </row>
    <row r="283" spans="1:17" hidden="1" x14ac:dyDescent="0.3">
      <c r="A283" t="s">
        <v>666</v>
      </c>
      <c r="B283" t="s">
        <v>667</v>
      </c>
      <c r="C283" t="s">
        <v>3144</v>
      </c>
      <c r="D283" t="s">
        <v>118</v>
      </c>
      <c r="E283">
        <v>28013.313919184999</v>
      </c>
      <c r="F283">
        <v>1256.8499999999999</v>
      </c>
      <c r="G283">
        <v>-21.191841379434901</v>
      </c>
      <c r="H283">
        <v>2.2450022366774198</v>
      </c>
      <c r="I283">
        <v>0.73771332438537995</v>
      </c>
      <c r="J283">
        <v>-2.6748060124289301</v>
      </c>
      <c r="K283">
        <v>1229.1657378490299</v>
      </c>
      <c r="L283">
        <v>1129.0659510241201</v>
      </c>
      <c r="M283">
        <v>35.185219797073401</v>
      </c>
      <c r="N283">
        <v>0.33149385914707502</v>
      </c>
      <c r="O283">
        <v>11.389585073795599</v>
      </c>
      <c r="P283">
        <v>30.928694202822999</v>
      </c>
      <c r="Q283">
        <v>-3.2604788587448003E-2</v>
      </c>
    </row>
    <row r="284" spans="1:17" x14ac:dyDescent="0.3">
      <c r="A284" t="s">
        <v>668</v>
      </c>
      <c r="B284" t="s">
        <v>669</v>
      </c>
      <c r="C284" t="s">
        <v>3133</v>
      </c>
      <c r="D284" t="s">
        <v>54</v>
      </c>
      <c r="E284">
        <v>27939.3486213</v>
      </c>
      <c r="F284">
        <v>1559.9</v>
      </c>
      <c r="G284">
        <v>47.497132052630398</v>
      </c>
      <c r="H284">
        <v>12.952801703418899</v>
      </c>
      <c r="I284">
        <v>42.319854510840599</v>
      </c>
      <c r="J284">
        <v>4.4141696544003297</v>
      </c>
      <c r="K284">
        <v>1388.0970279519299</v>
      </c>
      <c r="L284">
        <v>1108.1088347094501</v>
      </c>
      <c r="M284">
        <v>66.533373611192999</v>
      </c>
      <c r="N284">
        <v>0.74638940367262496</v>
      </c>
      <c r="O284">
        <v>2.4424642605295199</v>
      </c>
      <c r="P284">
        <v>115.396299364816</v>
      </c>
      <c r="Q284">
        <v>3.5426533098926002E-2</v>
      </c>
    </row>
    <row r="285" spans="1:17" x14ac:dyDescent="0.3">
      <c r="A285" t="s">
        <v>670</v>
      </c>
      <c r="B285" t="s">
        <v>671</v>
      </c>
      <c r="C285" t="s">
        <v>3140</v>
      </c>
      <c r="D285" t="s">
        <v>255</v>
      </c>
      <c r="E285">
        <v>27865.532197640001</v>
      </c>
      <c r="F285">
        <v>3704.6</v>
      </c>
      <c r="G285">
        <v>-7.9042995233621998</v>
      </c>
      <c r="H285">
        <v>-13.174130685976699</v>
      </c>
      <c r="I285">
        <v>30.098584904603399</v>
      </c>
      <c r="J285">
        <v>3.8879607423165901</v>
      </c>
      <c r="K285">
        <v>3902.5512783373701</v>
      </c>
      <c r="L285">
        <v>3599.7283871632799</v>
      </c>
      <c r="M285">
        <v>38.8300939764978</v>
      </c>
      <c r="N285">
        <v>0.75319966869256905</v>
      </c>
      <c r="O285">
        <v>30.051827457755198</v>
      </c>
      <c r="P285">
        <v>46.745890275302003</v>
      </c>
      <c r="Q285">
        <v>8.0523241788573993E-2</v>
      </c>
    </row>
    <row r="286" spans="1:17" x14ac:dyDescent="0.3">
      <c r="A286" t="s">
        <v>672</v>
      </c>
      <c r="B286" t="s">
        <v>673</v>
      </c>
      <c r="C286" t="s">
        <v>3130</v>
      </c>
      <c r="D286" t="s">
        <v>674</v>
      </c>
      <c r="E286">
        <v>27784.04581227</v>
      </c>
      <c r="F286">
        <v>289.14999999999998</v>
      </c>
      <c r="G286">
        <v>99.703891688107106</v>
      </c>
      <c r="H286">
        <v>-4.9271423188516697E-2</v>
      </c>
      <c r="I286">
        <v>-8.6604940174462701</v>
      </c>
      <c r="J286">
        <v>-3.3113488641181799</v>
      </c>
      <c r="K286">
        <v>298.27263275610198</v>
      </c>
      <c r="L286">
        <v>278.94404198048898</v>
      </c>
      <c r="M286">
        <v>33.897817425864801</v>
      </c>
      <c r="N286">
        <v>0.37900157164376203</v>
      </c>
      <c r="O286">
        <v>32.906795780736601</v>
      </c>
      <c r="P286">
        <v>136.13719885667601</v>
      </c>
      <c r="Q286">
        <v>7.9310432381629006E-2</v>
      </c>
    </row>
    <row r="287" spans="1:17" x14ac:dyDescent="0.3">
      <c r="A287" t="s">
        <v>675</v>
      </c>
      <c r="B287" t="s">
        <v>676</v>
      </c>
      <c r="C287" t="s">
        <v>3129</v>
      </c>
      <c r="D287" t="s">
        <v>550</v>
      </c>
      <c r="E287">
        <v>27370.699752689899</v>
      </c>
      <c r="F287">
        <v>5377.05</v>
      </c>
      <c r="G287">
        <v>172.881937599764</v>
      </c>
      <c r="H287">
        <v>23.0699609774477</v>
      </c>
      <c r="I287">
        <v>42.375451874208103</v>
      </c>
      <c r="J287">
        <v>8.63748836180417</v>
      </c>
      <c r="K287">
        <v>4512.9919565385098</v>
      </c>
      <c r="L287">
        <v>3690.5160268488098</v>
      </c>
      <c r="M287">
        <v>87.1563173290984</v>
      </c>
      <c r="N287">
        <v>0.78696908542454502</v>
      </c>
      <c r="O287">
        <v>0.83967975004881601</v>
      </c>
      <c r="P287">
        <v>215.92538190364201</v>
      </c>
      <c r="Q287">
        <v>0.13320079230809601</v>
      </c>
    </row>
    <row r="288" spans="1:17" x14ac:dyDescent="0.3">
      <c r="A288" t="s">
        <v>677</v>
      </c>
      <c r="B288" t="s">
        <v>678</v>
      </c>
      <c r="C288" t="s">
        <v>3133</v>
      </c>
      <c r="D288" t="s">
        <v>274</v>
      </c>
      <c r="E288">
        <v>27333.175794300001</v>
      </c>
      <c r="F288">
        <v>1345.8</v>
      </c>
      <c r="G288">
        <v>6.1342307780977503</v>
      </c>
      <c r="H288">
        <v>0.66758274102194903</v>
      </c>
      <c r="I288">
        <v>1.13092216039015</v>
      </c>
      <c r="J288">
        <v>3.4332301721304801</v>
      </c>
      <c r="K288">
        <v>1249.54519083521</v>
      </c>
      <c r="L288">
        <v>1208.9862479157</v>
      </c>
      <c r="M288">
        <v>85.686441860908303</v>
      </c>
      <c r="N288">
        <v>0.877660968417183</v>
      </c>
      <c r="O288">
        <v>7.3636498736810996</v>
      </c>
      <c r="P288">
        <v>37.3335374253788</v>
      </c>
      <c r="Q288">
        <v>0.111765896698682</v>
      </c>
    </row>
    <row r="289" spans="1:17" x14ac:dyDescent="0.3">
      <c r="A289" t="s">
        <v>679</v>
      </c>
      <c r="B289" t="s">
        <v>680</v>
      </c>
      <c r="C289" t="s">
        <v>3140</v>
      </c>
      <c r="D289" t="s">
        <v>255</v>
      </c>
      <c r="E289">
        <v>27129.721600000001</v>
      </c>
      <c r="F289">
        <v>2450.3000000000002</v>
      </c>
      <c r="G289">
        <v>-15.066281261724001</v>
      </c>
      <c r="H289">
        <v>-4.0822691369297397</v>
      </c>
      <c r="I289">
        <v>9.8855226072306603</v>
      </c>
      <c r="J289">
        <v>0.57486152333081797</v>
      </c>
      <c r="K289">
        <v>2501.52346862789</v>
      </c>
      <c r="L289">
        <v>2360.5195316498198</v>
      </c>
      <c r="M289">
        <v>48.490426114031202</v>
      </c>
      <c r="N289">
        <v>1.0464607869629301</v>
      </c>
      <c r="O289">
        <v>20.8015345059788</v>
      </c>
      <c r="P289">
        <v>30.668728668941899</v>
      </c>
      <c r="Q289">
        <v>4.6822761096262003E-2</v>
      </c>
    </row>
    <row r="290" spans="1:17" x14ac:dyDescent="0.3">
      <c r="A290" t="s">
        <v>681</v>
      </c>
      <c r="B290" t="s">
        <v>682</v>
      </c>
      <c r="C290" t="s">
        <v>3129</v>
      </c>
      <c r="D290" t="s">
        <v>535</v>
      </c>
      <c r="E290">
        <v>27013.569632279999</v>
      </c>
      <c r="F290">
        <v>833.8</v>
      </c>
      <c r="G290">
        <v>7.5961463337145396</v>
      </c>
      <c r="H290">
        <v>7.4226107592193697</v>
      </c>
      <c r="I290">
        <v>-4.9570124174411303</v>
      </c>
      <c r="J290">
        <v>3.1161690702341698</v>
      </c>
      <c r="K290">
        <v>788.27673440685101</v>
      </c>
      <c r="L290">
        <v>739.10511346675696</v>
      </c>
      <c r="M290">
        <v>61.721789448213002</v>
      </c>
      <c r="N290">
        <v>0.55475180481500197</v>
      </c>
      <c r="O290">
        <v>5.8887023266970404</v>
      </c>
      <c r="P290">
        <v>37.171999670971402</v>
      </c>
      <c r="Q290">
        <v>-2.1219969786619001E-2</v>
      </c>
    </row>
    <row r="291" spans="1:17" x14ac:dyDescent="0.3">
      <c r="A291" t="s">
        <v>683</v>
      </c>
      <c r="B291" t="s">
        <v>684</v>
      </c>
      <c r="C291" t="s">
        <v>3143</v>
      </c>
      <c r="D291" t="s">
        <v>163</v>
      </c>
      <c r="E291">
        <v>26918.822114869999</v>
      </c>
      <c r="F291">
        <v>1056.6500000000001</v>
      </c>
      <c r="G291">
        <v>-27.537091210805599</v>
      </c>
      <c r="H291">
        <v>-1.50101900219455</v>
      </c>
      <c r="I291">
        <v>-20.917147708713902</v>
      </c>
      <c r="J291">
        <v>1.6132222999642001</v>
      </c>
      <c r="K291">
        <v>1072.65379847194</v>
      </c>
      <c r="L291">
        <v>1060.7289640716999</v>
      </c>
      <c r="M291">
        <v>39.726906427491798</v>
      </c>
      <c r="N291">
        <v>0.75028252938262796</v>
      </c>
      <c r="O291">
        <v>27.667628826953099</v>
      </c>
      <c r="P291">
        <v>13.2529474812433</v>
      </c>
      <c r="Q291">
        <v>1.0075784210454001E-2</v>
      </c>
    </row>
    <row r="292" spans="1:17" x14ac:dyDescent="0.3">
      <c r="A292" t="s">
        <v>685</v>
      </c>
      <c r="B292" t="s">
        <v>686</v>
      </c>
      <c r="C292" t="s">
        <v>3143</v>
      </c>
      <c r="D292" t="s">
        <v>267</v>
      </c>
      <c r="E292">
        <v>26866.519240199999</v>
      </c>
      <c r="F292">
        <v>538.25</v>
      </c>
      <c r="G292">
        <v>-7.4190216428383096</v>
      </c>
      <c r="H292">
        <v>0.60950173938876295</v>
      </c>
      <c r="I292">
        <v>38.270785635745803</v>
      </c>
      <c r="J292">
        <v>-0.92320619569016205</v>
      </c>
      <c r="K292">
        <v>508.50450304847902</v>
      </c>
      <c r="L292">
        <v>453.82498713236703</v>
      </c>
      <c r="M292">
        <v>63.826914282926197</v>
      </c>
      <c r="N292">
        <v>0.70976447561978595</v>
      </c>
      <c r="O292">
        <v>5.4064096609382304</v>
      </c>
      <c r="P292">
        <v>60.145789943469197</v>
      </c>
      <c r="Q292">
        <v>4.1486845049440004E-3</v>
      </c>
    </row>
    <row r="293" spans="1:17" x14ac:dyDescent="0.3">
      <c r="A293" t="s">
        <v>687</v>
      </c>
      <c r="B293" t="s">
        <v>688</v>
      </c>
      <c r="C293" t="s">
        <v>3131</v>
      </c>
      <c r="D293" t="s">
        <v>252</v>
      </c>
      <c r="E293">
        <v>26737.86728034</v>
      </c>
      <c r="F293">
        <v>1998.9</v>
      </c>
      <c r="G293">
        <v>28.186219044367402</v>
      </c>
      <c r="H293">
        <v>15.7873704328056</v>
      </c>
      <c r="I293">
        <v>21.721470867290801</v>
      </c>
      <c r="J293">
        <v>11.196743398847699</v>
      </c>
      <c r="K293">
        <v>1781.8926626836401</v>
      </c>
      <c r="L293">
        <v>1645.91860985064</v>
      </c>
      <c r="M293">
        <v>79.952526739155203</v>
      </c>
      <c r="N293">
        <v>2.4053389433599599</v>
      </c>
      <c r="O293">
        <v>3.5069288108459502</v>
      </c>
      <c r="P293">
        <v>75.150054764512603</v>
      </c>
      <c r="Q293">
        <v>9.1112925391711994E-2</v>
      </c>
    </row>
    <row r="294" spans="1:17" x14ac:dyDescent="0.3">
      <c r="A294" t="s">
        <v>689</v>
      </c>
      <c r="B294" t="s">
        <v>690</v>
      </c>
      <c r="C294" t="s">
        <v>3140</v>
      </c>
      <c r="D294" t="s">
        <v>443</v>
      </c>
      <c r="E294">
        <v>26695.58958</v>
      </c>
      <c r="F294">
        <v>3808.65</v>
      </c>
      <c r="G294">
        <v>13.342429117990299</v>
      </c>
      <c r="H294">
        <v>2.68357331289375</v>
      </c>
      <c r="I294">
        <v>21.135016032509199</v>
      </c>
      <c r="J294">
        <v>3.3398292180736</v>
      </c>
      <c r="K294">
        <v>3571.7426161092599</v>
      </c>
      <c r="L294">
        <v>3266.24517611181</v>
      </c>
      <c r="M294">
        <v>78.573033945875693</v>
      </c>
      <c r="N294">
        <v>0.93657997643874302</v>
      </c>
      <c r="O294">
        <v>3.41722132514146</v>
      </c>
      <c r="P294">
        <v>51.729976296237197</v>
      </c>
      <c r="Q294">
        <v>0.11689745005312099</v>
      </c>
    </row>
    <row r="295" spans="1:17" x14ac:dyDescent="0.3">
      <c r="A295" t="s">
        <v>691</v>
      </c>
      <c r="B295" t="s">
        <v>692</v>
      </c>
      <c r="C295" t="s">
        <v>3147</v>
      </c>
      <c r="D295" t="s">
        <v>693</v>
      </c>
      <c r="E295">
        <v>26596.931423999999</v>
      </c>
      <c r="F295">
        <v>2408.1999999999998</v>
      </c>
      <c r="G295">
        <v>94.525162860576501</v>
      </c>
      <c r="H295">
        <v>5.7988547739058998</v>
      </c>
      <c r="I295">
        <v>56.986218254353403</v>
      </c>
      <c r="J295">
        <v>-1.6672100767715801</v>
      </c>
      <c r="K295">
        <v>2258.03073190241</v>
      </c>
      <c r="L295">
        <v>1854.64736568434</v>
      </c>
      <c r="M295">
        <v>61.130381253613002</v>
      </c>
      <c r="N295">
        <v>1.32905374670481</v>
      </c>
      <c r="O295">
        <v>4.8500955070176897</v>
      </c>
      <c r="P295">
        <v>141.884290879871</v>
      </c>
      <c r="Q295">
        <v>0.121756024656622</v>
      </c>
    </row>
    <row r="296" spans="1:17" x14ac:dyDescent="0.3">
      <c r="A296" t="s">
        <v>694</v>
      </c>
      <c r="B296" t="s">
        <v>695</v>
      </c>
      <c r="C296" t="s">
        <v>3129</v>
      </c>
      <c r="D296" t="s">
        <v>553</v>
      </c>
      <c r="E296">
        <v>26583.931631740001</v>
      </c>
      <c r="F296">
        <v>1023.4</v>
      </c>
      <c r="G296">
        <v>25.634445295761701</v>
      </c>
      <c r="H296">
        <v>28.659259395634798</v>
      </c>
      <c r="I296">
        <v>40.775410049805402</v>
      </c>
      <c r="J296">
        <v>11.0884383542046</v>
      </c>
      <c r="K296">
        <v>860.08549574722497</v>
      </c>
      <c r="L296">
        <v>771.72016211559003</v>
      </c>
      <c r="M296">
        <v>74.454571151068293</v>
      </c>
      <c r="N296">
        <v>1.5646240359154999</v>
      </c>
      <c r="O296">
        <v>8.4326753957397003</v>
      </c>
      <c r="P296">
        <v>69.437086092715205</v>
      </c>
      <c r="Q296">
        <v>6.5989641182747999E-2</v>
      </c>
    </row>
    <row r="297" spans="1:17" hidden="1" x14ac:dyDescent="0.3">
      <c r="A297" t="s">
        <v>696</v>
      </c>
      <c r="B297" t="s">
        <v>697</v>
      </c>
      <c r="C297" t="s">
        <v>3144</v>
      </c>
      <c r="D297" t="s">
        <v>54</v>
      </c>
      <c r="E297">
        <v>26365.982522210001</v>
      </c>
      <c r="F297">
        <v>1394.3</v>
      </c>
      <c r="G297">
        <v>-24.139063904128498</v>
      </c>
      <c r="H297">
        <v>8.3893327328591791</v>
      </c>
      <c r="I297">
        <v>-7.9953621900848599</v>
      </c>
      <c r="J297">
        <v>2.7561529008843402</v>
      </c>
      <c r="M297">
        <v>57.158532401069699</v>
      </c>
      <c r="O297">
        <v>4.3677831169762698</v>
      </c>
      <c r="P297">
        <v>13.8204081632653</v>
      </c>
    </row>
    <row r="298" spans="1:17" hidden="1" x14ac:dyDescent="0.3">
      <c r="A298" t="s">
        <v>698</v>
      </c>
      <c r="B298" t="s">
        <v>699</v>
      </c>
      <c r="C298" t="s">
        <v>3140</v>
      </c>
      <c r="D298" t="s">
        <v>700</v>
      </c>
      <c r="E298">
        <v>26353.788364479999</v>
      </c>
      <c r="F298">
        <v>1158.8</v>
      </c>
      <c r="G298">
        <v>140.15638228549199</v>
      </c>
      <c r="H298">
        <v>1.69491094506355</v>
      </c>
      <c r="I298">
        <v>68.259422577509795</v>
      </c>
      <c r="J298">
        <v>-5.66610065980852</v>
      </c>
      <c r="K298">
        <v>1157.5383320839001</v>
      </c>
      <c r="M298">
        <v>39.860079778418502</v>
      </c>
      <c r="N298">
        <v>0.63826884107727599</v>
      </c>
      <c r="O298">
        <v>25.1251294442526</v>
      </c>
      <c r="P298">
        <v>214.89130434782601</v>
      </c>
    </row>
    <row r="299" spans="1:17" x14ac:dyDescent="0.3">
      <c r="A299" t="s">
        <v>701</v>
      </c>
      <c r="B299" t="s">
        <v>702</v>
      </c>
      <c r="C299" t="s">
        <v>3143</v>
      </c>
      <c r="D299" t="s">
        <v>267</v>
      </c>
      <c r="E299">
        <v>26152.10542752</v>
      </c>
      <c r="F299">
        <v>529.79999999999995</v>
      </c>
      <c r="G299">
        <v>71.182867001758098</v>
      </c>
      <c r="H299">
        <v>13.6067636627344</v>
      </c>
      <c r="I299">
        <v>44.330743328650698</v>
      </c>
      <c r="J299">
        <v>3.7927302308528099</v>
      </c>
      <c r="K299">
        <v>464.14757442752898</v>
      </c>
      <c r="L299">
        <v>368.41690462289301</v>
      </c>
      <c r="M299">
        <v>65.118670245581797</v>
      </c>
      <c r="N299">
        <v>1.4155709803113601</v>
      </c>
      <c r="O299">
        <v>4.9452623631559103</v>
      </c>
      <c r="P299">
        <v>136.517857142857</v>
      </c>
      <c r="Q299">
        <v>0.23469843693113501</v>
      </c>
    </row>
    <row r="300" spans="1:17" x14ac:dyDescent="0.3">
      <c r="A300" t="s">
        <v>703</v>
      </c>
      <c r="B300" t="s">
        <v>704</v>
      </c>
      <c r="C300" t="s">
        <v>3127</v>
      </c>
      <c r="D300" t="s">
        <v>267</v>
      </c>
      <c r="E300">
        <v>26112.8309376</v>
      </c>
      <c r="F300">
        <v>264</v>
      </c>
      <c r="G300">
        <v>43.377853696357803</v>
      </c>
      <c r="H300">
        <v>3.1968821960234801</v>
      </c>
      <c r="I300">
        <v>15.0430165169748</v>
      </c>
      <c r="J300">
        <v>1.39010283300974</v>
      </c>
      <c r="K300">
        <v>251.72144307556599</v>
      </c>
      <c r="L300">
        <v>210.00644027212499</v>
      </c>
      <c r="M300">
        <v>47.786298236875197</v>
      </c>
      <c r="N300">
        <v>0.86698480837144898</v>
      </c>
      <c r="O300">
        <v>7.7272727272727098</v>
      </c>
      <c r="P300">
        <v>99.395770392749199</v>
      </c>
      <c r="Q300">
        <v>6.3821504673165996E-2</v>
      </c>
    </row>
    <row r="301" spans="1:17" x14ac:dyDescent="0.3">
      <c r="A301" t="s">
        <v>705</v>
      </c>
      <c r="B301" t="s">
        <v>706</v>
      </c>
      <c r="C301" t="s">
        <v>3140</v>
      </c>
      <c r="D301" t="s">
        <v>255</v>
      </c>
      <c r="E301">
        <v>25997.200033364999</v>
      </c>
      <c r="F301">
        <v>5258.55</v>
      </c>
      <c r="G301">
        <v>-27.679243456920499</v>
      </c>
      <c r="H301">
        <v>-6.1725224106692496</v>
      </c>
      <c r="I301">
        <v>9.05331645467475</v>
      </c>
      <c r="J301">
        <v>2.44285227440175</v>
      </c>
      <c r="K301">
        <v>5486.9706043023998</v>
      </c>
      <c r="L301">
        <v>5255.6330762975404</v>
      </c>
      <c r="M301">
        <v>45.892358033354</v>
      </c>
      <c r="N301">
        <v>0.95621707510360898</v>
      </c>
      <c r="O301">
        <v>39.772370710556999</v>
      </c>
      <c r="P301">
        <v>30.663436451733102</v>
      </c>
      <c r="Q301">
        <v>4.2862469225188E-2</v>
      </c>
    </row>
    <row r="302" spans="1:17" x14ac:dyDescent="0.3">
      <c r="A302" t="s">
        <v>707</v>
      </c>
      <c r="B302" t="s">
        <v>708</v>
      </c>
      <c r="C302" t="s">
        <v>3133</v>
      </c>
      <c r="D302" t="s">
        <v>54</v>
      </c>
      <c r="E302">
        <v>25952.433579389999</v>
      </c>
      <c r="F302">
        <v>481.35</v>
      </c>
      <c r="G302">
        <v>-8.5445369020257704</v>
      </c>
      <c r="H302">
        <v>9.2720561663810397</v>
      </c>
      <c r="I302">
        <v>6.6350704437720402</v>
      </c>
      <c r="J302">
        <v>8.0333934578160306</v>
      </c>
      <c r="K302">
        <v>449.17980862549399</v>
      </c>
      <c r="L302">
        <v>426.47790533003399</v>
      </c>
      <c r="M302">
        <v>69.847097195423601</v>
      </c>
      <c r="N302">
        <v>1.09736412844552</v>
      </c>
      <c r="O302">
        <v>4.1445933312558303</v>
      </c>
      <c r="P302">
        <v>37.7647395535203</v>
      </c>
      <c r="Q302">
        <v>-7.8879098160462E-2</v>
      </c>
    </row>
    <row r="303" spans="1:17" x14ac:dyDescent="0.3">
      <c r="A303" t="s">
        <v>709</v>
      </c>
      <c r="B303" t="s">
        <v>710</v>
      </c>
      <c r="C303" t="s">
        <v>3134</v>
      </c>
      <c r="D303" t="s">
        <v>514</v>
      </c>
      <c r="E303">
        <v>25946.590727459999</v>
      </c>
      <c r="F303">
        <v>1417.65</v>
      </c>
      <c r="G303">
        <v>89.264705302278998</v>
      </c>
      <c r="H303">
        <v>-11.3794537683745</v>
      </c>
      <c r="I303">
        <v>56.653333453839799</v>
      </c>
      <c r="J303">
        <v>-3.5737627114824599</v>
      </c>
      <c r="K303">
        <v>1502.9412139712899</v>
      </c>
      <c r="L303">
        <v>1182.0758524668499</v>
      </c>
      <c r="M303">
        <v>22.380351242568</v>
      </c>
      <c r="N303">
        <v>0.27772654296848498</v>
      </c>
      <c r="O303">
        <v>25.274221422777099</v>
      </c>
      <c r="P303">
        <v>136.66944908180301</v>
      </c>
      <c r="Q303">
        <v>7.3005051175613997E-2</v>
      </c>
    </row>
    <row r="304" spans="1:17" x14ac:dyDescent="0.3">
      <c r="A304" t="s">
        <v>711</v>
      </c>
      <c r="B304" t="s">
        <v>712</v>
      </c>
      <c r="C304" t="s">
        <v>3133</v>
      </c>
      <c r="D304" t="s">
        <v>713</v>
      </c>
      <c r="E304">
        <v>25886.323244225001</v>
      </c>
      <c r="F304">
        <v>2555.65</v>
      </c>
      <c r="G304">
        <v>59.804941191664398</v>
      </c>
      <c r="H304">
        <v>37.397860678882303</v>
      </c>
      <c r="I304">
        <v>50.979293299842503</v>
      </c>
      <c r="J304">
        <v>12.927923705551899</v>
      </c>
      <c r="K304">
        <v>2114.38953686491</v>
      </c>
      <c r="L304">
        <v>1768.75920900351</v>
      </c>
      <c r="M304">
        <v>84.992442773239304</v>
      </c>
      <c r="N304">
        <v>1.4618810966328599</v>
      </c>
      <c r="O304">
        <v>5.1239410717429799</v>
      </c>
      <c r="P304">
        <v>104.43564514838801</v>
      </c>
      <c r="Q304">
        <v>9.9628756536372001E-2</v>
      </c>
    </row>
    <row r="305" spans="1:17" hidden="1" x14ac:dyDescent="0.3">
      <c r="A305" t="s">
        <v>714</v>
      </c>
      <c r="B305" t="s">
        <v>715</v>
      </c>
      <c r="C305" t="s">
        <v>3144</v>
      </c>
      <c r="D305" t="s">
        <v>417</v>
      </c>
      <c r="E305">
        <v>25582.918187499999</v>
      </c>
      <c r="F305">
        <v>1644.2</v>
      </c>
      <c r="G305">
        <v>224.56201654793401</v>
      </c>
      <c r="H305">
        <v>61.123976932600698</v>
      </c>
      <c r="I305">
        <v>89.955113437970795</v>
      </c>
      <c r="J305">
        <v>-0.31410300116428003</v>
      </c>
      <c r="K305">
        <v>1352.6784167651199</v>
      </c>
      <c r="L305">
        <v>987.938623420206</v>
      </c>
      <c r="M305">
        <v>82.705186395898394</v>
      </c>
      <c r="N305">
        <v>0.79920262241625795</v>
      </c>
      <c r="O305">
        <v>11.3003284271986</v>
      </c>
      <c r="P305">
        <v>327.06493506493501</v>
      </c>
    </row>
    <row r="306" spans="1:17" x14ac:dyDescent="0.3">
      <c r="A306" t="s">
        <v>716</v>
      </c>
      <c r="B306" t="s">
        <v>717</v>
      </c>
      <c r="C306" t="s">
        <v>3132</v>
      </c>
      <c r="D306" t="s">
        <v>46</v>
      </c>
      <c r="E306">
        <v>25525.018815449999</v>
      </c>
      <c r="F306">
        <v>992.85</v>
      </c>
      <c r="G306">
        <v>19.994134342732899</v>
      </c>
      <c r="H306">
        <v>13.824804680797801</v>
      </c>
      <c r="I306">
        <v>31.193416218214299</v>
      </c>
      <c r="J306">
        <v>9.5423046791889004</v>
      </c>
      <c r="K306">
        <v>871.468039792014</v>
      </c>
      <c r="L306">
        <v>765.60321935146601</v>
      </c>
      <c r="M306">
        <v>83.236734979486499</v>
      </c>
      <c r="N306">
        <v>2.8416302550944499</v>
      </c>
      <c r="O306">
        <v>4.7489550284534499</v>
      </c>
      <c r="P306">
        <v>80.501772566130299</v>
      </c>
      <c r="Q306">
        <v>8.7156167847015006E-2</v>
      </c>
    </row>
    <row r="307" spans="1:17" x14ac:dyDescent="0.3">
      <c r="A307" t="s">
        <v>718</v>
      </c>
      <c r="B307" t="s">
        <v>719</v>
      </c>
      <c r="C307" t="s">
        <v>3127</v>
      </c>
      <c r="D307" t="s">
        <v>185</v>
      </c>
      <c r="E307">
        <v>25186.39582464</v>
      </c>
      <c r="F307">
        <v>446.4</v>
      </c>
      <c r="G307">
        <v>32.674868036580499</v>
      </c>
      <c r="H307">
        <v>33.034431861566901</v>
      </c>
      <c r="I307">
        <v>12.801547204010699</v>
      </c>
      <c r="J307">
        <v>10.814419681875799</v>
      </c>
      <c r="K307">
        <v>358.677663726128</v>
      </c>
      <c r="L307">
        <v>326.874270949709</v>
      </c>
      <c r="M307">
        <v>71.114235011627201</v>
      </c>
      <c r="N307">
        <v>4.2286098920173503</v>
      </c>
      <c r="O307">
        <v>5.2195340501791998</v>
      </c>
      <c r="P307">
        <v>75.402750491159097</v>
      </c>
      <c r="Q307">
        <v>7.9185878466479995E-3</v>
      </c>
    </row>
    <row r="308" spans="1:17" x14ac:dyDescent="0.3">
      <c r="A308" t="s">
        <v>720</v>
      </c>
      <c r="B308" t="s">
        <v>721</v>
      </c>
      <c r="C308" t="s">
        <v>3135</v>
      </c>
      <c r="D308" t="s">
        <v>65</v>
      </c>
      <c r="E308">
        <v>24911.445090990001</v>
      </c>
      <c r="F308">
        <v>187.93</v>
      </c>
      <c r="G308">
        <v>77.324706624036196</v>
      </c>
      <c r="H308">
        <v>8.6868398182304691</v>
      </c>
      <c r="I308">
        <v>38.3328841799866</v>
      </c>
      <c r="J308">
        <v>-1.62434886411817</v>
      </c>
      <c r="K308">
        <v>178.170168959715</v>
      </c>
      <c r="L308">
        <v>146.04246439294201</v>
      </c>
      <c r="M308">
        <v>43.677324132768803</v>
      </c>
      <c r="N308">
        <v>1.30975587200135</v>
      </c>
      <c r="O308">
        <v>11.74373436918</v>
      </c>
      <c r="P308">
        <v>128.347509113001</v>
      </c>
      <c r="Q308">
        <v>9.4721549030505003E-2</v>
      </c>
    </row>
    <row r="309" spans="1:17" x14ac:dyDescent="0.3">
      <c r="A309" t="s">
        <v>722</v>
      </c>
      <c r="B309" t="s">
        <v>723</v>
      </c>
      <c r="C309" t="s">
        <v>3139</v>
      </c>
      <c r="D309" t="s">
        <v>89</v>
      </c>
      <c r="E309">
        <v>24740.514124224999</v>
      </c>
      <c r="F309">
        <v>306.05</v>
      </c>
      <c r="G309">
        <v>-35.394293100874499</v>
      </c>
      <c r="H309">
        <v>0.66789322208507296</v>
      </c>
      <c r="I309">
        <v>-3.3648619483357298</v>
      </c>
      <c r="J309">
        <v>5.3179077434428796</v>
      </c>
      <c r="K309">
        <v>291.30936233582798</v>
      </c>
      <c r="L309">
        <v>292.59200422281202</v>
      </c>
      <c r="M309">
        <v>64.833875438471594</v>
      </c>
      <c r="N309">
        <v>0.89956761413743602</v>
      </c>
      <c r="O309">
        <v>16.745629799052399</v>
      </c>
      <c r="P309">
        <v>21.520746476077001</v>
      </c>
      <c r="Q309">
        <v>-9.8318414387477002E-2</v>
      </c>
    </row>
    <row r="310" spans="1:17" hidden="1" x14ac:dyDescent="0.3">
      <c r="A310" t="s">
        <v>724</v>
      </c>
      <c r="B310" t="s">
        <v>725</v>
      </c>
      <c r="C310" t="s">
        <v>3144</v>
      </c>
      <c r="D310" t="s">
        <v>124</v>
      </c>
      <c r="E310">
        <v>24227.997442039999</v>
      </c>
      <c r="F310">
        <v>398.65</v>
      </c>
      <c r="G310">
        <v>26.483830859047899</v>
      </c>
      <c r="H310">
        <v>-7.9050715153113797</v>
      </c>
      <c r="I310">
        <v>-22.9565236353302</v>
      </c>
      <c r="J310">
        <v>0.620407826879388</v>
      </c>
      <c r="K310">
        <v>427.500219823338</v>
      </c>
      <c r="L310">
        <v>404.93487377612502</v>
      </c>
      <c r="M310">
        <v>28.692644343005501</v>
      </c>
      <c r="N310">
        <v>0.217523251744702</v>
      </c>
      <c r="O310">
        <v>44.826288724445</v>
      </c>
      <c r="P310">
        <v>71.351816032667003</v>
      </c>
      <c r="Q310">
        <v>3.6610505321944001E-2</v>
      </c>
    </row>
    <row r="311" spans="1:17" x14ac:dyDescent="0.3">
      <c r="A311" t="s">
        <v>726</v>
      </c>
      <c r="B311" t="s">
        <v>727</v>
      </c>
      <c r="C311" t="s">
        <v>3136</v>
      </c>
      <c r="D311" t="s">
        <v>299</v>
      </c>
      <c r="E311">
        <v>24117.16967883</v>
      </c>
      <c r="F311">
        <v>385.65</v>
      </c>
      <c r="G311">
        <v>24.1550426029935</v>
      </c>
      <c r="H311">
        <v>-9.0252833362778695</v>
      </c>
      <c r="I311">
        <v>-20.486922258046999</v>
      </c>
      <c r="J311">
        <v>4.4703102863799797</v>
      </c>
      <c r="K311">
        <v>400.112015526466</v>
      </c>
      <c r="L311">
        <v>378.23323742947298</v>
      </c>
      <c r="M311">
        <v>52.989947616091001</v>
      </c>
      <c r="N311">
        <v>0.89721158462302197</v>
      </c>
      <c r="O311">
        <v>30.221703617269501</v>
      </c>
      <c r="P311">
        <v>87.618584286061704</v>
      </c>
      <c r="Q311">
        <v>0.14736539463272499</v>
      </c>
    </row>
    <row r="312" spans="1:17" x14ac:dyDescent="0.3">
      <c r="A312" t="s">
        <v>728</v>
      </c>
      <c r="B312" t="s">
        <v>729</v>
      </c>
      <c r="C312" t="s">
        <v>3140</v>
      </c>
      <c r="D312" t="s">
        <v>168</v>
      </c>
      <c r="E312">
        <v>23710.438940669999</v>
      </c>
      <c r="F312">
        <v>745.9</v>
      </c>
      <c r="G312">
        <v>67.068746837356798</v>
      </c>
      <c r="H312">
        <v>16.672898485728201</v>
      </c>
      <c r="I312">
        <v>46.251936134045103</v>
      </c>
      <c r="J312">
        <v>6.5629593617106403</v>
      </c>
      <c r="K312">
        <v>683.88324343282704</v>
      </c>
      <c r="L312">
        <v>558.583192021625</v>
      </c>
      <c r="M312">
        <v>52.580033213186397</v>
      </c>
      <c r="N312">
        <v>0.70051767374084195</v>
      </c>
      <c r="O312">
        <v>13.1451937257005</v>
      </c>
      <c r="P312">
        <v>139.07051282051199</v>
      </c>
      <c r="Q312">
        <v>0.165628812461591</v>
      </c>
    </row>
    <row r="313" spans="1:17" x14ac:dyDescent="0.3">
      <c r="A313" t="s">
        <v>730</v>
      </c>
      <c r="B313" t="s">
        <v>731</v>
      </c>
      <c r="C313" t="s">
        <v>3129</v>
      </c>
      <c r="D313" t="s">
        <v>417</v>
      </c>
      <c r="E313">
        <v>23620.556171550001</v>
      </c>
      <c r="F313">
        <v>1052.75</v>
      </c>
      <c r="G313">
        <v>-28.981401753690101</v>
      </c>
      <c r="H313">
        <v>3.82462858648173</v>
      </c>
      <c r="I313">
        <v>8.2255950047317903</v>
      </c>
      <c r="J313">
        <v>3.12170594846422</v>
      </c>
      <c r="K313">
        <v>988.37529118479199</v>
      </c>
      <c r="L313">
        <v>935.62464712438305</v>
      </c>
      <c r="M313">
        <v>53.0885426224892</v>
      </c>
      <c r="N313">
        <v>0.79492684034780503</v>
      </c>
      <c r="O313">
        <v>8.2830681548325895</v>
      </c>
      <c r="P313">
        <v>42.920173771381997</v>
      </c>
      <c r="Q313">
        <v>-6.9787578986963E-2</v>
      </c>
    </row>
    <row r="314" spans="1:17" x14ac:dyDescent="0.3">
      <c r="A314" t="s">
        <v>732</v>
      </c>
      <c r="B314" t="s">
        <v>733</v>
      </c>
      <c r="C314" t="s">
        <v>3129</v>
      </c>
      <c r="D314" t="s">
        <v>417</v>
      </c>
      <c r="E314">
        <v>23325.548122284999</v>
      </c>
      <c r="F314">
        <v>6548.45</v>
      </c>
      <c r="G314">
        <v>123.933134118594</v>
      </c>
      <c r="H314">
        <v>3.9359206823117998</v>
      </c>
      <c r="I314">
        <v>49.748747739582498</v>
      </c>
      <c r="J314">
        <v>3.56575258337371</v>
      </c>
      <c r="K314">
        <v>5940.8080904803801</v>
      </c>
      <c r="L314">
        <v>4631.4303522357995</v>
      </c>
      <c r="M314">
        <v>54.926715804555499</v>
      </c>
      <c r="N314">
        <v>1.07463739144646</v>
      </c>
      <c r="O314">
        <v>5.3508845604685202</v>
      </c>
      <c r="P314">
        <v>211.830952380952</v>
      </c>
    </row>
    <row r="315" spans="1:17" x14ac:dyDescent="0.3">
      <c r="A315" t="s">
        <v>734</v>
      </c>
      <c r="B315" t="s">
        <v>735</v>
      </c>
      <c r="C315" t="s">
        <v>3140</v>
      </c>
      <c r="D315" t="s">
        <v>736</v>
      </c>
      <c r="E315">
        <v>23226.410751035</v>
      </c>
      <c r="F315">
        <v>547.15</v>
      </c>
      <c r="G315">
        <v>10.0280725849346</v>
      </c>
      <c r="H315">
        <v>-8.6818313618386806</v>
      </c>
      <c r="I315">
        <v>40.543997773975399</v>
      </c>
      <c r="J315">
        <v>-0.27970537035704401</v>
      </c>
      <c r="K315">
        <v>579.181346198082</v>
      </c>
      <c r="L315">
        <v>480.453669864105</v>
      </c>
      <c r="M315">
        <v>42.140512113103597</v>
      </c>
      <c r="N315">
        <v>0.36764358674088599</v>
      </c>
      <c r="O315">
        <v>36.726674586493601</v>
      </c>
      <c r="P315">
        <v>105.078710644677</v>
      </c>
      <c r="Q315">
        <v>0.23994206258106701</v>
      </c>
    </row>
    <row r="316" spans="1:17" x14ac:dyDescent="0.3">
      <c r="A316" t="s">
        <v>737</v>
      </c>
      <c r="B316" t="s">
        <v>738</v>
      </c>
      <c r="C316" t="s">
        <v>3143</v>
      </c>
      <c r="D316" t="s">
        <v>163</v>
      </c>
      <c r="E316">
        <v>23219.387289524999</v>
      </c>
      <c r="F316">
        <v>7886.55</v>
      </c>
      <c r="G316">
        <v>-21.059110584336999</v>
      </c>
      <c r="H316">
        <v>3.5217794496849399E-2</v>
      </c>
      <c r="I316">
        <v>20.2211196297241</v>
      </c>
      <c r="J316">
        <v>2.64830653654119</v>
      </c>
      <c r="K316">
        <v>7479.4415795437899</v>
      </c>
      <c r="L316">
        <v>6835.7827895150403</v>
      </c>
      <c r="M316">
        <v>49.481309293853599</v>
      </c>
      <c r="N316">
        <v>0.50183138510359204</v>
      </c>
      <c r="O316">
        <v>3.1553721208893601</v>
      </c>
      <c r="P316">
        <v>52.401518884605302</v>
      </c>
      <c r="Q316">
        <v>-8.3677885785071002E-2</v>
      </c>
    </row>
    <row r="317" spans="1:17" x14ac:dyDescent="0.3">
      <c r="A317" t="s">
        <v>739</v>
      </c>
      <c r="B317" t="s">
        <v>740</v>
      </c>
      <c r="C317" t="s">
        <v>3132</v>
      </c>
      <c r="D317" t="s">
        <v>46</v>
      </c>
      <c r="E317">
        <v>23150.794201649998</v>
      </c>
      <c r="F317">
        <v>246.15</v>
      </c>
      <c r="G317">
        <v>76.117776982073906</v>
      </c>
      <c r="H317">
        <v>-12.6245655644415</v>
      </c>
      <c r="I317">
        <v>1.48311093101653</v>
      </c>
      <c r="J317">
        <v>-2.85352042253515</v>
      </c>
      <c r="K317">
        <v>270.33685271535001</v>
      </c>
      <c r="L317">
        <v>234.15895552955399</v>
      </c>
      <c r="M317">
        <v>16.304808085504</v>
      </c>
      <c r="N317">
        <v>0.27021688010428502</v>
      </c>
      <c r="O317">
        <v>42.839731870810397</v>
      </c>
      <c r="P317">
        <v>104.10447761194</v>
      </c>
      <c r="Q317">
        <v>0.165711778258024</v>
      </c>
    </row>
    <row r="318" spans="1:17" hidden="1" x14ac:dyDescent="0.3">
      <c r="A318" t="s">
        <v>741</v>
      </c>
      <c r="B318" t="s">
        <v>742</v>
      </c>
      <c r="C318" t="s">
        <v>3144</v>
      </c>
      <c r="D318" t="s">
        <v>743</v>
      </c>
      <c r="E318">
        <v>23025.673136879999</v>
      </c>
      <c r="F318">
        <v>97.99</v>
      </c>
      <c r="G318">
        <v>66.892622995444995</v>
      </c>
      <c r="H318">
        <v>-6.3383776524738602</v>
      </c>
      <c r="I318">
        <v>6.1149018313741204</v>
      </c>
      <c r="J318">
        <v>-1.51818381557448</v>
      </c>
      <c r="K318">
        <v>99.8900080006959</v>
      </c>
      <c r="L318">
        <v>84.886080094770904</v>
      </c>
      <c r="M318">
        <v>50.681017208567297</v>
      </c>
      <c r="N318">
        <v>0.65618441722426002</v>
      </c>
      <c r="O318">
        <v>8.7866108786610795</v>
      </c>
      <c r="P318">
        <v>95.238095238095198</v>
      </c>
      <c r="Q318">
        <v>2.0612820630179999E-2</v>
      </c>
    </row>
    <row r="319" spans="1:17" x14ac:dyDescent="0.3">
      <c r="A319" t="s">
        <v>744</v>
      </c>
      <c r="B319" t="s">
        <v>745</v>
      </c>
      <c r="C319" t="s">
        <v>3139</v>
      </c>
      <c r="D319" t="s">
        <v>746</v>
      </c>
      <c r="E319">
        <v>22909.306455000002</v>
      </c>
      <c r="F319">
        <v>1438.5</v>
      </c>
      <c r="G319">
        <v>-28.8414611883993</v>
      </c>
      <c r="H319">
        <v>1.02497333840047</v>
      </c>
      <c r="I319">
        <v>1.8847461967333301</v>
      </c>
      <c r="J319">
        <v>9.7518180487326305</v>
      </c>
      <c r="K319">
        <v>1387.68434635208</v>
      </c>
      <c r="L319">
        <v>1326.0808294998801</v>
      </c>
      <c r="M319">
        <v>64.948229261104899</v>
      </c>
      <c r="N319">
        <v>0.88616008158688797</v>
      </c>
      <c r="O319">
        <v>7.4035453597497396</v>
      </c>
      <c r="P319">
        <v>29.553744314855599</v>
      </c>
      <c r="Q319">
        <v>-6.4765327388659998E-3</v>
      </c>
    </row>
    <row r="320" spans="1:17" x14ac:dyDescent="0.3">
      <c r="A320" t="s">
        <v>747</v>
      </c>
      <c r="B320" t="s">
        <v>748</v>
      </c>
      <c r="C320" t="s">
        <v>3128</v>
      </c>
      <c r="D320" t="s">
        <v>749</v>
      </c>
      <c r="E320">
        <v>22738.619664599999</v>
      </c>
      <c r="F320">
        <v>1621.2</v>
      </c>
      <c r="G320">
        <v>17.336608338098099</v>
      </c>
      <c r="H320">
        <v>8.3493127317583493</v>
      </c>
      <c r="I320">
        <v>39.863896925337301</v>
      </c>
      <c r="J320">
        <v>-0.13700760985325999</v>
      </c>
      <c r="K320">
        <v>1499.66662700342</v>
      </c>
      <c r="L320">
        <v>1281.76587042646</v>
      </c>
      <c r="M320">
        <v>52.460804862406199</v>
      </c>
      <c r="N320">
        <v>0.35877942760287301</v>
      </c>
      <c r="O320">
        <v>5.7858376511226099</v>
      </c>
      <c r="P320">
        <v>64.064160299549599</v>
      </c>
      <c r="Q320">
        <v>4.2276595057969997E-2</v>
      </c>
    </row>
    <row r="321" spans="1:17" x14ac:dyDescent="0.3">
      <c r="A321" t="s">
        <v>750</v>
      </c>
      <c r="B321" t="s">
        <v>751</v>
      </c>
      <c r="C321" t="s">
        <v>3132</v>
      </c>
      <c r="D321" t="s">
        <v>220</v>
      </c>
      <c r="E321">
        <v>22708.34758808</v>
      </c>
      <c r="F321">
        <v>1397.9</v>
      </c>
      <c r="G321">
        <v>81.7609652379832</v>
      </c>
      <c r="H321">
        <v>7.61932008192057</v>
      </c>
      <c r="I321">
        <v>31.229266583274701</v>
      </c>
      <c r="J321">
        <v>7.0868989188170204</v>
      </c>
      <c r="K321">
        <v>1290.9523111209201</v>
      </c>
      <c r="L321">
        <v>1084.2768391213301</v>
      </c>
      <c r="M321">
        <v>79.923045367995101</v>
      </c>
      <c r="N321">
        <v>0.63916502020312305</v>
      </c>
      <c r="O321">
        <v>3.6554832248372402</v>
      </c>
      <c r="P321">
        <v>132.49896049896</v>
      </c>
      <c r="Q321">
        <v>0.16521359127558999</v>
      </c>
    </row>
    <row r="322" spans="1:17" x14ac:dyDescent="0.3">
      <c r="A322" t="s">
        <v>752</v>
      </c>
      <c r="B322" t="s">
        <v>753</v>
      </c>
      <c r="C322" t="s">
        <v>3130</v>
      </c>
      <c r="D322" t="s">
        <v>674</v>
      </c>
      <c r="E322">
        <v>22634.085502095</v>
      </c>
      <c r="F322">
        <v>1322.05</v>
      </c>
      <c r="G322">
        <v>24.046678875440001</v>
      </c>
      <c r="H322">
        <v>10.586518900722901</v>
      </c>
      <c r="I322">
        <v>70.819395667511003</v>
      </c>
      <c r="J322">
        <v>2.36861977988573</v>
      </c>
      <c r="K322">
        <v>1282.4517184608001</v>
      </c>
      <c r="L322">
        <v>1080.63615437111</v>
      </c>
      <c r="M322">
        <v>54.967284276272402</v>
      </c>
      <c r="N322">
        <v>0.50328259999451197</v>
      </c>
      <c r="O322">
        <v>13.081956053099301</v>
      </c>
      <c r="P322">
        <v>103.001919385796</v>
      </c>
      <c r="Q322">
        <v>0.10342601859277201</v>
      </c>
    </row>
    <row r="323" spans="1:17" x14ac:dyDescent="0.3">
      <c r="A323" t="s">
        <v>754</v>
      </c>
      <c r="B323" t="s">
        <v>755</v>
      </c>
      <c r="C323" t="s">
        <v>3134</v>
      </c>
      <c r="D323" t="s">
        <v>202</v>
      </c>
      <c r="E323">
        <v>22540.268301839998</v>
      </c>
      <c r="F323">
        <v>1906.2</v>
      </c>
      <c r="G323">
        <v>0.84804427518704895</v>
      </c>
      <c r="H323">
        <v>-0.55721666564352301</v>
      </c>
      <c r="I323">
        <v>-10.3738885361999</v>
      </c>
      <c r="J323">
        <v>2.4401555385935798</v>
      </c>
      <c r="K323">
        <v>1955.6893769313101</v>
      </c>
      <c r="L323">
        <v>1813.68239277777</v>
      </c>
      <c r="M323">
        <v>46.537245209663702</v>
      </c>
      <c r="N323">
        <v>0.48498306113412498</v>
      </c>
      <c r="O323">
        <v>27.392193893610301</v>
      </c>
      <c r="P323">
        <v>71.213005793326403</v>
      </c>
      <c r="Q323">
        <v>0.219184587082034</v>
      </c>
    </row>
    <row r="324" spans="1:17" x14ac:dyDescent="0.3">
      <c r="A324" t="s">
        <v>756</v>
      </c>
      <c r="B324" t="s">
        <v>757</v>
      </c>
      <c r="C324" t="s">
        <v>3140</v>
      </c>
      <c r="D324" t="s">
        <v>255</v>
      </c>
      <c r="E324">
        <v>22496.3362084</v>
      </c>
      <c r="F324">
        <v>711.5</v>
      </c>
      <c r="G324">
        <v>19.3733235411894</v>
      </c>
      <c r="H324">
        <v>3.8147932579817598</v>
      </c>
      <c r="I324">
        <v>-8.5816807320026491</v>
      </c>
      <c r="J324">
        <v>0.45823413720983702</v>
      </c>
      <c r="K324">
        <v>678.15162604132604</v>
      </c>
      <c r="L324">
        <v>629.23968237132601</v>
      </c>
      <c r="M324">
        <v>65.675301915956695</v>
      </c>
      <c r="N324">
        <v>1.1096634245268699</v>
      </c>
      <c r="O324">
        <v>12.2909346451159</v>
      </c>
      <c r="P324">
        <v>52.420736932304997</v>
      </c>
      <c r="Q324">
        <v>0.117431868622433</v>
      </c>
    </row>
    <row r="325" spans="1:17" x14ac:dyDescent="0.3">
      <c r="A325" t="s">
        <v>758</v>
      </c>
      <c r="B325" t="s">
        <v>759</v>
      </c>
      <c r="C325" t="s">
        <v>3140</v>
      </c>
      <c r="D325" t="s">
        <v>124</v>
      </c>
      <c r="E325">
        <v>22177.746296754998</v>
      </c>
      <c r="F325">
        <v>797.65</v>
      </c>
      <c r="G325">
        <v>38.453887025919499</v>
      </c>
      <c r="H325">
        <v>14.0092891677428</v>
      </c>
      <c r="I325">
        <v>16.1301385601767</v>
      </c>
      <c r="J325">
        <v>7.5487481984616398</v>
      </c>
      <c r="K325">
        <v>739.47386240118203</v>
      </c>
      <c r="L325">
        <v>635.56463372637802</v>
      </c>
      <c r="M325">
        <v>51.6221616477903</v>
      </c>
      <c r="N325">
        <v>1.1943526344874</v>
      </c>
      <c r="O325">
        <v>5.8735034162853399</v>
      </c>
      <c r="P325">
        <v>89.826273203236497</v>
      </c>
      <c r="Q325">
        <v>6.9466106626533006E-2</v>
      </c>
    </row>
    <row r="326" spans="1:17" x14ac:dyDescent="0.3">
      <c r="A326" t="s">
        <v>760</v>
      </c>
      <c r="B326" t="s">
        <v>761</v>
      </c>
      <c r="C326" t="s">
        <v>3136</v>
      </c>
      <c r="D326" t="s">
        <v>498</v>
      </c>
      <c r="E326">
        <v>22132.162673544</v>
      </c>
      <c r="F326">
        <v>183.48</v>
      </c>
      <c r="G326">
        <v>-40.239262184012702</v>
      </c>
      <c r="H326">
        <v>-3.6319430293819099</v>
      </c>
      <c r="I326">
        <v>8.9883551000146191</v>
      </c>
      <c r="J326">
        <v>4.4921182977930103</v>
      </c>
      <c r="K326">
        <v>174.38174224502299</v>
      </c>
      <c r="L326">
        <v>171.95888399133</v>
      </c>
      <c r="M326">
        <v>68.629597642890005</v>
      </c>
      <c r="N326">
        <v>1.1739162874873801</v>
      </c>
      <c r="O326">
        <v>23.991715718334401</v>
      </c>
      <c r="P326">
        <v>28.984182776801301</v>
      </c>
      <c r="Q326">
        <v>3.4363146185157997E-2</v>
      </c>
    </row>
    <row r="327" spans="1:17" x14ac:dyDescent="0.3">
      <c r="A327" t="s">
        <v>762</v>
      </c>
      <c r="B327" t="s">
        <v>763</v>
      </c>
      <c r="C327" t="s">
        <v>3128</v>
      </c>
      <c r="D327" t="s">
        <v>294</v>
      </c>
      <c r="E327">
        <v>22105.296870949998</v>
      </c>
      <c r="F327">
        <v>2009.3</v>
      </c>
      <c r="G327">
        <v>-17.580504031876899</v>
      </c>
      <c r="H327">
        <v>13.6128408026907</v>
      </c>
      <c r="I327">
        <v>-8.5063005116136505</v>
      </c>
      <c r="J327">
        <v>1.06678579922346</v>
      </c>
      <c r="K327">
        <v>1878.25879643444</v>
      </c>
      <c r="L327">
        <v>1841.6059146662401</v>
      </c>
      <c r="M327">
        <v>68.920387996342299</v>
      </c>
      <c r="N327">
        <v>0.52261548953755999</v>
      </c>
      <c r="O327">
        <v>22.378440252824301</v>
      </c>
      <c r="P327">
        <v>30.296349134297301</v>
      </c>
      <c r="Q327">
        <v>7.2600159893733002E-2</v>
      </c>
    </row>
    <row r="328" spans="1:17" x14ac:dyDescent="0.3">
      <c r="A328" t="s">
        <v>764</v>
      </c>
      <c r="B328" t="s">
        <v>765</v>
      </c>
      <c r="C328" t="s">
        <v>3130</v>
      </c>
      <c r="D328" t="s">
        <v>674</v>
      </c>
      <c r="E328">
        <v>22043.458692968001</v>
      </c>
      <c r="F328">
        <v>152.88999999999999</v>
      </c>
      <c r="G328">
        <v>67.297603552446503</v>
      </c>
      <c r="H328">
        <v>20.748582125819802</v>
      </c>
      <c r="I328">
        <v>37.281131872544201</v>
      </c>
      <c r="J328">
        <v>8.6955695254356904</v>
      </c>
      <c r="K328">
        <v>134.01984865555499</v>
      </c>
      <c r="L328">
        <v>108.17630233288899</v>
      </c>
      <c r="M328">
        <v>60.935777144571297</v>
      </c>
      <c r="N328">
        <v>0.83777092152028498</v>
      </c>
      <c r="O328">
        <v>5.0820851592648397</v>
      </c>
      <c r="P328">
        <v>148.60162601626001</v>
      </c>
      <c r="Q328">
        <v>7.0514007008656995E-2</v>
      </c>
    </row>
    <row r="329" spans="1:17" x14ac:dyDescent="0.3">
      <c r="A329" t="s">
        <v>766</v>
      </c>
      <c r="B329" t="s">
        <v>767</v>
      </c>
      <c r="C329" t="s">
        <v>3140</v>
      </c>
      <c r="D329" t="s">
        <v>443</v>
      </c>
      <c r="E329">
        <v>22003.957265565001</v>
      </c>
      <c r="F329">
        <v>691.35</v>
      </c>
      <c r="G329">
        <v>58.523957054331802</v>
      </c>
      <c r="H329">
        <v>8.2289232234073708</v>
      </c>
      <c r="I329">
        <v>38.899543707977401</v>
      </c>
      <c r="J329">
        <v>6.9645867245950699</v>
      </c>
      <c r="K329">
        <v>631.02216030840805</v>
      </c>
      <c r="L329">
        <v>524.22048299688299</v>
      </c>
      <c r="M329">
        <v>53.927698477292502</v>
      </c>
      <c r="N329">
        <v>1.0263748533752799</v>
      </c>
      <c r="O329">
        <v>4.7226441021190402</v>
      </c>
      <c r="P329">
        <v>123.376413570274</v>
      </c>
      <c r="Q329">
        <v>0.17241726613300501</v>
      </c>
    </row>
    <row r="330" spans="1:17" x14ac:dyDescent="0.3">
      <c r="A330" t="s">
        <v>768</v>
      </c>
      <c r="B330" t="s">
        <v>769</v>
      </c>
      <c r="C330" t="s">
        <v>3129</v>
      </c>
      <c r="D330" t="s">
        <v>51</v>
      </c>
      <c r="E330">
        <v>22001.535309375002</v>
      </c>
      <c r="F330">
        <v>752.25</v>
      </c>
      <c r="G330">
        <v>-19.909477638797998</v>
      </c>
      <c r="H330">
        <v>-0.56152822685954296</v>
      </c>
      <c r="I330">
        <v>3.5600300345285398</v>
      </c>
      <c r="J330">
        <v>4.04075112912553</v>
      </c>
      <c r="K330">
        <v>749.08714274898603</v>
      </c>
      <c r="L330">
        <v>733.95217273815103</v>
      </c>
      <c r="M330">
        <v>56.649387760801503</v>
      </c>
      <c r="N330">
        <v>0.95596507017882604</v>
      </c>
      <c r="O330">
        <v>14.6892655367231</v>
      </c>
      <c r="P330">
        <v>25.364552953920501</v>
      </c>
    </row>
    <row r="331" spans="1:17" x14ac:dyDescent="0.3">
      <c r="A331" t="s">
        <v>770</v>
      </c>
      <c r="B331" t="s">
        <v>771</v>
      </c>
      <c r="C331" t="s">
        <v>3143</v>
      </c>
      <c r="D331" t="s">
        <v>505</v>
      </c>
      <c r="E331">
        <v>21917.790697979999</v>
      </c>
      <c r="F331">
        <v>604.6</v>
      </c>
      <c r="G331">
        <v>-9.5319845804599499</v>
      </c>
      <c r="H331">
        <v>-17.330332636972599</v>
      </c>
      <c r="I331">
        <v>-18.0714004287229</v>
      </c>
      <c r="J331">
        <v>-0.713366134180768</v>
      </c>
      <c r="K331">
        <v>661.73713548099101</v>
      </c>
      <c r="L331">
        <v>648.07198972126901</v>
      </c>
      <c r="M331">
        <v>29.780048792554901</v>
      </c>
      <c r="N331">
        <v>0.97421569592461399</v>
      </c>
      <c r="O331">
        <v>27.2328812437975</v>
      </c>
      <c r="P331">
        <v>38.036529680365298</v>
      </c>
      <c r="Q331">
        <v>-7.4776421574279994E-2</v>
      </c>
    </row>
    <row r="332" spans="1:17" x14ac:dyDescent="0.3">
      <c r="A332" t="s">
        <v>772</v>
      </c>
      <c r="B332" t="s">
        <v>773</v>
      </c>
      <c r="C332" t="s">
        <v>3141</v>
      </c>
      <c r="D332" t="s">
        <v>774</v>
      </c>
      <c r="E332">
        <v>21766.399676149998</v>
      </c>
      <c r="F332">
        <v>315.5</v>
      </c>
      <c r="G332">
        <v>61.016504441564301</v>
      </c>
      <c r="H332">
        <v>9.7682850088615503</v>
      </c>
      <c r="I332">
        <v>50.305765023632702</v>
      </c>
      <c r="J332">
        <v>4.0054218957407404</v>
      </c>
      <c r="K332">
        <v>279.58768790475199</v>
      </c>
      <c r="L332">
        <v>221.91732926930001</v>
      </c>
      <c r="M332">
        <v>55.905314480599699</v>
      </c>
      <c r="N332">
        <v>0.89794926320415702</v>
      </c>
      <c r="O332">
        <v>9.0015847860538791</v>
      </c>
      <c r="P332">
        <v>112.744436952124</v>
      </c>
      <c r="Q332">
        <v>4.5924550461435003E-2</v>
      </c>
    </row>
    <row r="333" spans="1:17" x14ac:dyDescent="0.3">
      <c r="A333" t="s">
        <v>775</v>
      </c>
      <c r="B333" t="s">
        <v>776</v>
      </c>
      <c r="C333" t="s">
        <v>3129</v>
      </c>
      <c r="D333" t="s">
        <v>535</v>
      </c>
      <c r="E333">
        <v>21761.722720154899</v>
      </c>
      <c r="F333">
        <v>2414.35</v>
      </c>
      <c r="G333">
        <v>5.4809814801508896</v>
      </c>
      <c r="H333">
        <v>11.6540027882697</v>
      </c>
      <c r="I333">
        <v>-23.106672787317098</v>
      </c>
      <c r="J333">
        <v>-1.6959376581869801</v>
      </c>
      <c r="K333">
        <v>2420.5570517697001</v>
      </c>
      <c r="L333">
        <v>2502.0340090269501</v>
      </c>
      <c r="M333">
        <v>37.470026045269002</v>
      </c>
      <c r="N333">
        <v>0.58874624647993901</v>
      </c>
      <c r="O333">
        <v>61.3684842711288</v>
      </c>
      <c r="P333">
        <v>41.604105571847498</v>
      </c>
      <c r="Q333">
        <v>6.7986450074807997E-2</v>
      </c>
    </row>
    <row r="334" spans="1:17" x14ac:dyDescent="0.3">
      <c r="A334" t="s">
        <v>777</v>
      </c>
      <c r="B334" t="s">
        <v>778</v>
      </c>
      <c r="C334" t="s">
        <v>3133</v>
      </c>
      <c r="D334" t="s">
        <v>54</v>
      </c>
      <c r="E334">
        <v>21733.984620679999</v>
      </c>
      <c r="F334">
        <v>1105.7</v>
      </c>
      <c r="G334">
        <v>14.0744552971644</v>
      </c>
      <c r="H334">
        <v>-9.80774407883459</v>
      </c>
      <c r="I334">
        <v>0.115764524078104</v>
      </c>
      <c r="J334">
        <v>10.0187122349076</v>
      </c>
      <c r="K334">
        <v>1075.99474626497</v>
      </c>
      <c r="L334">
        <v>960.45374381773195</v>
      </c>
      <c r="M334">
        <v>52.653739406929702</v>
      </c>
      <c r="N334">
        <v>0.68010575223352998</v>
      </c>
      <c r="O334">
        <v>16.211449760332801</v>
      </c>
      <c r="P334">
        <v>56.360036767305303</v>
      </c>
      <c r="Q334">
        <v>1.9005787561276001E-2</v>
      </c>
    </row>
    <row r="335" spans="1:17" x14ac:dyDescent="0.3">
      <c r="A335" t="s">
        <v>779</v>
      </c>
      <c r="B335" t="s">
        <v>780</v>
      </c>
      <c r="C335" t="s">
        <v>3140</v>
      </c>
      <c r="D335" t="s">
        <v>532</v>
      </c>
      <c r="E335">
        <v>21614.152932124998</v>
      </c>
      <c r="F335">
        <v>1413.25</v>
      </c>
      <c r="G335">
        <v>-1.0695086701472201</v>
      </c>
      <c r="H335">
        <v>-7.8344509212180702</v>
      </c>
      <c r="I335">
        <v>42.433837247944403</v>
      </c>
      <c r="J335">
        <v>0.23166984690053599</v>
      </c>
      <c r="K335">
        <v>1467.91071459266</v>
      </c>
      <c r="L335">
        <v>1255.38286936501</v>
      </c>
      <c r="M335">
        <v>28.561270356551901</v>
      </c>
      <c r="N335">
        <v>1.1958797058525701</v>
      </c>
      <c r="O335">
        <v>20.2901114452503</v>
      </c>
      <c r="P335">
        <v>70.0150375939849</v>
      </c>
      <c r="Q335">
        <v>0.117961507881002</v>
      </c>
    </row>
    <row r="336" spans="1:17" x14ac:dyDescent="0.3">
      <c r="A336" t="s">
        <v>781</v>
      </c>
      <c r="B336" t="s">
        <v>782</v>
      </c>
      <c r="C336" t="s">
        <v>3131</v>
      </c>
      <c r="D336" t="s">
        <v>118</v>
      </c>
      <c r="E336">
        <v>21565.417163400001</v>
      </c>
      <c r="F336">
        <v>861.3</v>
      </c>
      <c r="G336">
        <v>38.038032074976002</v>
      </c>
      <c r="H336">
        <v>19.531746318739099</v>
      </c>
      <c r="I336">
        <v>56.288558529250302</v>
      </c>
      <c r="J336">
        <v>7.8023005209794798</v>
      </c>
      <c r="K336">
        <v>779.50141905436897</v>
      </c>
      <c r="L336">
        <v>633.51814066027202</v>
      </c>
      <c r="M336">
        <v>56.984301728348697</v>
      </c>
      <c r="N336">
        <v>0.79903520356638202</v>
      </c>
      <c r="O336">
        <v>4.6963891791477996</v>
      </c>
      <c r="P336">
        <v>91.3149711239449</v>
      </c>
    </row>
    <row r="337" spans="1:17" x14ac:dyDescent="0.3">
      <c r="A337" t="s">
        <v>783</v>
      </c>
      <c r="B337" t="s">
        <v>784</v>
      </c>
      <c r="C337" t="s">
        <v>3134</v>
      </c>
      <c r="D337" t="s">
        <v>202</v>
      </c>
      <c r="E337">
        <v>21515.5372115549</v>
      </c>
      <c r="F337">
        <v>567.15</v>
      </c>
      <c r="G337">
        <v>-15.0155680215573</v>
      </c>
      <c r="H337">
        <v>-0.354651853926292</v>
      </c>
      <c r="I337">
        <v>17.2845431138763</v>
      </c>
      <c r="J337">
        <v>-1.2735910317727099</v>
      </c>
      <c r="K337">
        <v>567.681717231432</v>
      </c>
      <c r="L337">
        <v>522.42541943572905</v>
      </c>
      <c r="M337">
        <v>40.650632578557598</v>
      </c>
      <c r="N337">
        <v>0.75300646749918898</v>
      </c>
      <c r="O337">
        <v>9.7416909106938103</v>
      </c>
      <c r="P337">
        <v>39.417404129793503</v>
      </c>
      <c r="Q337">
        <v>9.3293118230523997E-2</v>
      </c>
    </row>
    <row r="338" spans="1:17" x14ac:dyDescent="0.3">
      <c r="A338" t="s">
        <v>785</v>
      </c>
      <c r="B338" t="s">
        <v>786</v>
      </c>
      <c r="C338" t="s">
        <v>3129</v>
      </c>
      <c r="D338" t="s">
        <v>417</v>
      </c>
      <c r="E338">
        <v>21365.426736099998</v>
      </c>
      <c r="F338">
        <v>4340.75</v>
      </c>
      <c r="G338">
        <v>48.676316625550903</v>
      </c>
      <c r="H338">
        <v>6.8319873029667999</v>
      </c>
      <c r="I338">
        <v>36.266345710168999</v>
      </c>
      <c r="J338">
        <v>2.6885677786939701</v>
      </c>
      <c r="K338">
        <v>4151.5356778595597</v>
      </c>
      <c r="L338">
        <v>3455.8985817153998</v>
      </c>
      <c r="M338">
        <v>47.414461495674402</v>
      </c>
      <c r="N338">
        <v>0.50623723323857694</v>
      </c>
      <c r="O338">
        <v>13.1140931866613</v>
      </c>
      <c r="P338">
        <v>94.652466367713004</v>
      </c>
      <c r="Q338">
        <v>-1.0942499150451E-2</v>
      </c>
    </row>
    <row r="339" spans="1:17" x14ac:dyDescent="0.3">
      <c r="A339" t="s">
        <v>787</v>
      </c>
      <c r="B339" t="s">
        <v>788</v>
      </c>
      <c r="C339" t="s">
        <v>3133</v>
      </c>
      <c r="D339" t="s">
        <v>274</v>
      </c>
      <c r="E339">
        <v>21265.783839510001</v>
      </c>
      <c r="F339">
        <v>2657.3</v>
      </c>
      <c r="G339">
        <v>2.5397314824883601</v>
      </c>
      <c r="H339">
        <v>22.787374938153601</v>
      </c>
      <c r="I339">
        <v>15.533172766665199</v>
      </c>
      <c r="J339">
        <v>10.399877403762099</v>
      </c>
      <c r="K339">
        <v>2302.2424065328701</v>
      </c>
      <c r="L339">
        <v>2081.7649219523501</v>
      </c>
      <c r="M339">
        <v>80.267874555545802</v>
      </c>
      <c r="N339">
        <v>0.95678295958214099</v>
      </c>
      <c r="O339">
        <v>1.3811011176758199</v>
      </c>
      <c r="P339">
        <v>51.845714285714202</v>
      </c>
      <c r="Q339">
        <v>8.4882499936589001E-2</v>
      </c>
    </row>
    <row r="340" spans="1:17" hidden="1" x14ac:dyDescent="0.3">
      <c r="A340" t="s">
        <v>789</v>
      </c>
      <c r="B340" t="s">
        <v>790</v>
      </c>
      <c r="C340" t="s">
        <v>3144</v>
      </c>
      <c r="D340" t="s">
        <v>124</v>
      </c>
      <c r="E340">
        <v>21098.970104339998</v>
      </c>
      <c r="F340">
        <v>14093.05</v>
      </c>
      <c r="G340">
        <v>116.086738652726</v>
      </c>
      <c r="H340">
        <v>3.1686731745175698</v>
      </c>
      <c r="I340">
        <v>62.328713531748697</v>
      </c>
      <c r="J340">
        <v>1.62958283465589</v>
      </c>
      <c r="K340">
        <v>13555.3783291241</v>
      </c>
      <c r="L340">
        <v>10106.7323510801</v>
      </c>
      <c r="M340">
        <v>46.742128378444797</v>
      </c>
      <c r="N340">
        <v>0.59689390223965999</v>
      </c>
      <c r="O340">
        <v>11.4173298185985</v>
      </c>
      <c r="P340">
        <v>215.32661348965701</v>
      </c>
    </row>
    <row r="341" spans="1:17" x14ac:dyDescent="0.3">
      <c r="A341" t="s">
        <v>791</v>
      </c>
      <c r="B341" t="s">
        <v>792</v>
      </c>
      <c r="C341" t="s">
        <v>3140</v>
      </c>
      <c r="D341" t="s">
        <v>316</v>
      </c>
      <c r="E341">
        <v>20980.198799999998</v>
      </c>
      <c r="F341">
        <v>1831.5</v>
      </c>
      <c r="G341">
        <v>96.329200079823806</v>
      </c>
      <c r="H341">
        <v>-18.456295722649401</v>
      </c>
      <c r="I341">
        <v>116.496759074729</v>
      </c>
      <c r="J341">
        <v>8.5758313160619899</v>
      </c>
      <c r="K341">
        <v>1946.14463568472</v>
      </c>
      <c r="L341">
        <v>1430.93333372497</v>
      </c>
      <c r="M341">
        <v>42.742886063830099</v>
      </c>
      <c r="N341">
        <v>0.47766906591194302</v>
      </c>
      <c r="O341">
        <v>54.725634725634698</v>
      </c>
      <c r="P341">
        <v>182.50809810273</v>
      </c>
      <c r="Q341">
        <v>0.19386329222132501</v>
      </c>
    </row>
    <row r="342" spans="1:17" x14ac:dyDescent="0.3">
      <c r="A342" t="s">
        <v>793</v>
      </c>
      <c r="B342" t="s">
        <v>794</v>
      </c>
      <c r="C342" t="s">
        <v>3142</v>
      </c>
      <c r="D342" t="s">
        <v>141</v>
      </c>
      <c r="E342">
        <v>20971.578789020001</v>
      </c>
      <c r="F342">
        <v>613.4</v>
      </c>
      <c r="G342">
        <v>155.882454992557</v>
      </c>
      <c r="H342">
        <v>20.708195405365501</v>
      </c>
      <c r="I342">
        <v>65.379449431256603</v>
      </c>
      <c r="J342">
        <v>4.9232506888249299</v>
      </c>
      <c r="K342">
        <v>538.06626814840604</v>
      </c>
      <c r="L342">
        <v>404.69069129739</v>
      </c>
      <c r="M342">
        <v>62.949617431893799</v>
      </c>
      <c r="N342">
        <v>0.77709762484079103</v>
      </c>
      <c r="O342">
        <v>3.8229540267362201</v>
      </c>
      <c r="P342">
        <v>192.025708164722</v>
      </c>
      <c r="Q342">
        <v>0.22760778124220099</v>
      </c>
    </row>
    <row r="343" spans="1:17" hidden="1" x14ac:dyDescent="0.3">
      <c r="A343" t="s">
        <v>795</v>
      </c>
      <c r="B343" t="s">
        <v>796</v>
      </c>
      <c r="C343" t="s">
        <v>3144</v>
      </c>
      <c r="D343" t="s">
        <v>215</v>
      </c>
      <c r="E343">
        <v>20910.061830844999</v>
      </c>
      <c r="F343">
        <v>725.45</v>
      </c>
      <c r="G343">
        <v>51.102926129178201</v>
      </c>
      <c r="H343">
        <v>8.2048344495004493</v>
      </c>
      <c r="I343">
        <v>29.412673356344399</v>
      </c>
      <c r="J343">
        <v>4.9720337680808502</v>
      </c>
      <c r="K343">
        <v>693.59687423093999</v>
      </c>
      <c r="L343">
        <v>579.05976933507895</v>
      </c>
      <c r="M343">
        <v>45.2678809274949</v>
      </c>
      <c r="N343">
        <v>0.68951314923422702</v>
      </c>
      <c r="O343">
        <v>6.8302432972637597</v>
      </c>
      <c r="P343">
        <v>79.123456790123399</v>
      </c>
      <c r="Q343">
        <v>-3.0464603474097001E-2</v>
      </c>
    </row>
    <row r="344" spans="1:17" x14ac:dyDescent="0.3">
      <c r="A344" t="s">
        <v>797</v>
      </c>
      <c r="B344" t="s">
        <v>798</v>
      </c>
      <c r="C344" t="s">
        <v>3133</v>
      </c>
      <c r="D344" t="s">
        <v>274</v>
      </c>
      <c r="E344">
        <v>20554.909205759999</v>
      </c>
      <c r="F344">
        <v>412.8</v>
      </c>
      <c r="G344">
        <v>-3.9959392506674498</v>
      </c>
      <c r="H344">
        <v>4.5109378989891198</v>
      </c>
      <c r="I344">
        <v>-17.8383335986709</v>
      </c>
      <c r="J344">
        <v>2.22758403926766</v>
      </c>
      <c r="K344">
        <v>381.96391185949602</v>
      </c>
      <c r="L344">
        <v>374.44729522163499</v>
      </c>
      <c r="M344">
        <v>67.988494166807001</v>
      </c>
      <c r="N344">
        <v>0.56043827756998998</v>
      </c>
      <c r="O344">
        <v>35.174418604651102</v>
      </c>
      <c r="P344">
        <v>32.6904532304725</v>
      </c>
      <c r="Q344">
        <v>8.9288659545015997E-2</v>
      </c>
    </row>
    <row r="345" spans="1:17" hidden="1" x14ac:dyDescent="0.3">
      <c r="A345" t="s">
        <v>799</v>
      </c>
      <c r="B345" t="s">
        <v>800</v>
      </c>
      <c r="C345" t="s">
        <v>3144</v>
      </c>
      <c r="D345" t="s">
        <v>592</v>
      </c>
      <c r="E345">
        <v>20537.433345000001</v>
      </c>
      <c r="F345">
        <v>825</v>
      </c>
      <c r="G345">
        <v>-37.526406780952001</v>
      </c>
      <c r="H345">
        <v>-2.8852324708063399</v>
      </c>
      <c r="I345">
        <v>-11.3632571566274</v>
      </c>
      <c r="J345">
        <v>3.5099917407405199</v>
      </c>
      <c r="K345">
        <v>820.34510305670403</v>
      </c>
      <c r="L345">
        <v>843.31214249198399</v>
      </c>
      <c r="M345">
        <v>63.447338968559997</v>
      </c>
      <c r="N345">
        <v>0.86881665260253604</v>
      </c>
      <c r="O345">
        <v>16.2424242424242</v>
      </c>
      <c r="P345">
        <v>8.8031651829871294</v>
      </c>
      <c r="Q345">
        <v>-0.146131079993741</v>
      </c>
    </row>
    <row r="346" spans="1:17" x14ac:dyDescent="0.3">
      <c r="A346" t="s">
        <v>801</v>
      </c>
      <c r="B346" t="s">
        <v>802</v>
      </c>
      <c r="C346" t="s">
        <v>3139</v>
      </c>
      <c r="D346" t="s">
        <v>225</v>
      </c>
      <c r="E346">
        <v>20297.046076265</v>
      </c>
      <c r="F346">
        <v>466.55</v>
      </c>
      <c r="G346">
        <v>21.320518777485599</v>
      </c>
      <c r="H346">
        <v>-1.85788799123135</v>
      </c>
      <c r="I346">
        <v>25.3992262526614</v>
      </c>
      <c r="J346">
        <v>1.50992037077826</v>
      </c>
      <c r="K346">
        <v>456.74153968031902</v>
      </c>
      <c r="L346">
        <v>383.43455436425597</v>
      </c>
      <c r="M346">
        <v>47.835997976853498</v>
      </c>
      <c r="N346">
        <v>0.98552567475168495</v>
      </c>
      <c r="O346">
        <v>23.770228271353499</v>
      </c>
      <c r="P346">
        <v>66.032028469750898</v>
      </c>
      <c r="Q346">
        <v>5.9300943505635001E-2</v>
      </c>
    </row>
    <row r="347" spans="1:17" x14ac:dyDescent="0.3">
      <c r="A347" t="s">
        <v>803</v>
      </c>
      <c r="B347" t="s">
        <v>804</v>
      </c>
      <c r="C347" t="s">
        <v>3137</v>
      </c>
      <c r="D347" t="s">
        <v>124</v>
      </c>
      <c r="E347">
        <v>20235.561220259999</v>
      </c>
      <c r="F347">
        <v>1109.0999999999999</v>
      </c>
      <c r="G347">
        <v>210.90033168910799</v>
      </c>
      <c r="H347">
        <v>22.463174539842498</v>
      </c>
      <c r="I347">
        <v>-20.801313145152001</v>
      </c>
      <c r="J347">
        <v>22.957875805485301</v>
      </c>
      <c r="K347">
        <v>934.357295034294</v>
      </c>
      <c r="L347">
        <v>843.35934062524404</v>
      </c>
      <c r="M347">
        <v>90.409816886161906</v>
      </c>
      <c r="N347">
        <v>1.6986998463967899</v>
      </c>
      <c r="O347">
        <v>18.474438734108698</v>
      </c>
      <c r="P347">
        <v>274.06408094435</v>
      </c>
      <c r="Q347">
        <v>0.23983618808927701</v>
      </c>
    </row>
    <row r="348" spans="1:17" x14ac:dyDescent="0.3">
      <c r="A348" t="s">
        <v>805</v>
      </c>
      <c r="B348" t="s">
        <v>806</v>
      </c>
      <c r="C348" t="s">
        <v>3142</v>
      </c>
      <c r="D348" t="s">
        <v>141</v>
      </c>
      <c r="E348">
        <v>20192.791403610001</v>
      </c>
      <c r="F348">
        <v>1437.1</v>
      </c>
      <c r="G348">
        <v>186.675698651376</v>
      </c>
      <c r="H348">
        <v>1.0068000513084401</v>
      </c>
      <c r="I348">
        <v>-8.0743152895771502</v>
      </c>
      <c r="J348">
        <v>0.54748089867156702</v>
      </c>
      <c r="K348">
        <v>1450.32140167702</v>
      </c>
      <c r="L348">
        <v>1201.3805326075001</v>
      </c>
      <c r="M348">
        <v>41.2132429314956</v>
      </c>
      <c r="N348">
        <v>1.5396090022612701</v>
      </c>
      <c r="O348">
        <v>9.5957135898684793</v>
      </c>
      <c r="P348">
        <v>223.67117117117101</v>
      </c>
    </row>
    <row r="349" spans="1:17" hidden="1" x14ac:dyDescent="0.3">
      <c r="A349" t="s">
        <v>807</v>
      </c>
      <c r="B349" t="s">
        <v>808</v>
      </c>
      <c r="C349" t="s">
        <v>3144</v>
      </c>
      <c r="D349" t="s">
        <v>141</v>
      </c>
      <c r="E349">
        <v>20173.740000000002</v>
      </c>
      <c r="F349">
        <v>139.04</v>
      </c>
      <c r="G349">
        <v>-13.167578192015</v>
      </c>
      <c r="H349">
        <v>-7.9957679966126003</v>
      </c>
      <c r="I349">
        <v>0.26913630942841998</v>
      </c>
      <c r="J349">
        <v>0.98635510700094597</v>
      </c>
      <c r="K349">
        <v>140.496170333176</v>
      </c>
      <c r="L349">
        <v>133.46433234581099</v>
      </c>
      <c r="M349">
        <v>53.328059728626101</v>
      </c>
      <c r="N349">
        <v>0.12330474207615399</v>
      </c>
      <c r="O349">
        <v>11.370828538550001</v>
      </c>
      <c r="P349">
        <v>16.147356110600601</v>
      </c>
    </row>
    <row r="350" spans="1:17" hidden="1" x14ac:dyDescent="0.3">
      <c r="A350" t="s">
        <v>809</v>
      </c>
      <c r="B350" t="s">
        <v>810</v>
      </c>
      <c r="C350" t="s">
        <v>3144</v>
      </c>
      <c r="D350" t="s">
        <v>141</v>
      </c>
      <c r="E350">
        <v>20155.501969815999</v>
      </c>
      <c r="F350">
        <v>339.37</v>
      </c>
      <c r="G350">
        <v>-20.2695786210097</v>
      </c>
      <c r="H350">
        <v>-4.7953427361922802</v>
      </c>
      <c r="I350">
        <v>-10.7844427427443</v>
      </c>
      <c r="J350">
        <v>1.11414707084117</v>
      </c>
      <c r="K350">
        <v>340.32318544962698</v>
      </c>
      <c r="L350">
        <v>336.52432219115298</v>
      </c>
      <c r="M350">
        <v>42.778347382377802</v>
      </c>
      <c r="N350">
        <v>1.69349693067811</v>
      </c>
      <c r="O350">
        <v>7.5522291304475901</v>
      </c>
      <c r="P350">
        <v>11.4515599343185</v>
      </c>
      <c r="Q350">
        <v>-0.10379904096142301</v>
      </c>
    </row>
    <row r="351" spans="1:17" x14ac:dyDescent="0.3">
      <c r="A351" t="s">
        <v>811</v>
      </c>
      <c r="B351" t="s">
        <v>812</v>
      </c>
      <c r="C351" t="s">
        <v>3143</v>
      </c>
      <c r="D351" t="s">
        <v>382</v>
      </c>
      <c r="E351">
        <v>20084.69964861</v>
      </c>
      <c r="F351">
        <v>501.3</v>
      </c>
      <c r="G351">
        <v>48.861450930365798</v>
      </c>
      <c r="H351">
        <v>-2.4109422871984298</v>
      </c>
      <c r="I351">
        <v>29.348678956275201</v>
      </c>
      <c r="J351">
        <v>0.96891364677139202</v>
      </c>
      <c r="K351">
        <v>499.17445964452901</v>
      </c>
      <c r="L351">
        <v>422.90528705180299</v>
      </c>
      <c r="M351">
        <v>38.302249861264499</v>
      </c>
      <c r="N351">
        <v>0.53665984943661205</v>
      </c>
      <c r="O351">
        <v>14.572112507480499</v>
      </c>
      <c r="P351">
        <v>90.282786107420705</v>
      </c>
      <c r="Q351">
        <v>4.3936778721443998E-2</v>
      </c>
    </row>
    <row r="352" spans="1:17" x14ac:dyDescent="0.3">
      <c r="A352" t="s">
        <v>813</v>
      </c>
      <c r="B352" t="s">
        <v>814</v>
      </c>
      <c r="C352" t="s">
        <v>3131</v>
      </c>
      <c r="D352" t="s">
        <v>37</v>
      </c>
      <c r="E352">
        <v>20064.28030816</v>
      </c>
      <c r="F352">
        <v>546.4</v>
      </c>
      <c r="G352">
        <v>26.8657658320375</v>
      </c>
      <c r="H352">
        <v>4.3770808828934804</v>
      </c>
      <c r="I352">
        <v>18.347202598580999</v>
      </c>
      <c r="J352">
        <v>4.1225029877336601</v>
      </c>
      <c r="K352">
        <v>522.98464362521395</v>
      </c>
      <c r="L352">
        <v>456.931016282082</v>
      </c>
      <c r="M352">
        <v>46.5459301783889</v>
      </c>
      <c r="N352">
        <v>0.51532032062728295</v>
      </c>
      <c r="O352">
        <v>8.61090775988289</v>
      </c>
      <c r="P352">
        <v>64.084084084083997</v>
      </c>
      <c r="Q352">
        <v>0.129708837069583</v>
      </c>
    </row>
    <row r="353" spans="1:17" hidden="1" x14ac:dyDescent="0.3">
      <c r="A353" t="s">
        <v>815</v>
      </c>
      <c r="B353" t="s">
        <v>816</v>
      </c>
      <c r="C353" t="s">
        <v>3144</v>
      </c>
      <c r="D353" t="s">
        <v>505</v>
      </c>
      <c r="E353">
        <v>19962.372426079899</v>
      </c>
      <c r="F353">
        <v>1925.65</v>
      </c>
      <c r="G353">
        <v>-27.1422641347142</v>
      </c>
      <c r="H353">
        <v>-15.334713224436401</v>
      </c>
      <c r="I353">
        <v>8.6796028120757907</v>
      </c>
      <c r="J353">
        <v>-2.0651972541454402</v>
      </c>
      <c r="K353">
        <v>1978.7535184558999</v>
      </c>
      <c r="L353">
        <v>1839.66656849116</v>
      </c>
      <c r="M353">
        <v>32.296920094924502</v>
      </c>
      <c r="N353">
        <v>0.50316039339795404</v>
      </c>
      <c r="O353">
        <v>20.998104536130601</v>
      </c>
      <c r="P353">
        <v>31.695390507454501</v>
      </c>
      <c r="Q353">
        <v>-4.5314632982270002E-2</v>
      </c>
    </row>
    <row r="354" spans="1:17" hidden="1" x14ac:dyDescent="0.3">
      <c r="A354" t="s">
        <v>817</v>
      </c>
      <c r="B354" t="s">
        <v>818</v>
      </c>
      <c r="C354" t="s">
        <v>3144</v>
      </c>
      <c r="D354" t="s">
        <v>819</v>
      </c>
      <c r="E354">
        <v>19953.00586125</v>
      </c>
      <c r="F354">
        <v>1837.5</v>
      </c>
      <c r="G354">
        <v>3.9367818187760402</v>
      </c>
      <c r="H354">
        <v>6.3760447084860896</v>
      </c>
      <c r="I354">
        <v>20.080483532819599</v>
      </c>
      <c r="J354">
        <v>12.7289324137686</v>
      </c>
      <c r="K354">
        <v>1702.98965986966</v>
      </c>
      <c r="M354">
        <v>58.731573281299497</v>
      </c>
      <c r="N354">
        <v>0.61212024948440702</v>
      </c>
      <c r="O354">
        <v>8.8979591836734606</v>
      </c>
      <c r="P354">
        <v>49.190110826939403</v>
      </c>
    </row>
    <row r="355" spans="1:17" x14ac:dyDescent="0.3">
      <c r="A355" t="s">
        <v>820</v>
      </c>
      <c r="B355" t="s">
        <v>821</v>
      </c>
      <c r="C355" t="s">
        <v>3132</v>
      </c>
      <c r="D355" t="s">
        <v>46</v>
      </c>
      <c r="E355">
        <v>19849.369879620001</v>
      </c>
      <c r="F355">
        <v>316.14999999999998</v>
      </c>
      <c r="G355">
        <v>68.248550613746801</v>
      </c>
      <c r="H355">
        <v>-4.6301376551697402</v>
      </c>
      <c r="I355">
        <v>13.6424311927116</v>
      </c>
      <c r="J355">
        <v>3.2846224128096901</v>
      </c>
      <c r="K355">
        <v>319.76014208241702</v>
      </c>
      <c r="L355">
        <v>264.38834877152999</v>
      </c>
      <c r="M355">
        <v>38.644842284507199</v>
      </c>
      <c r="N355">
        <v>0.43083733378091699</v>
      </c>
      <c r="O355">
        <v>15.2933733987031</v>
      </c>
      <c r="P355">
        <v>131.52691321860101</v>
      </c>
      <c r="Q355">
        <v>0.16340703874465501</v>
      </c>
    </row>
    <row r="356" spans="1:17" x14ac:dyDescent="0.3">
      <c r="A356" t="s">
        <v>822</v>
      </c>
      <c r="B356" t="s">
        <v>823</v>
      </c>
      <c r="C356" t="s">
        <v>3129</v>
      </c>
      <c r="D356" t="s">
        <v>535</v>
      </c>
      <c r="E356">
        <v>19793.020634134999</v>
      </c>
      <c r="F356">
        <v>466.55</v>
      </c>
      <c r="G356">
        <v>-46.135389525857804</v>
      </c>
      <c r="H356">
        <v>4.1855502988169002</v>
      </c>
      <c r="I356">
        <v>15.08849629693</v>
      </c>
      <c r="J356">
        <v>4.38343494634577</v>
      </c>
      <c r="K356">
        <v>454.10144859947201</v>
      </c>
      <c r="L356">
        <v>473.719910559026</v>
      </c>
      <c r="M356">
        <v>59.1805328059828</v>
      </c>
      <c r="N356">
        <v>0.57884178077801296</v>
      </c>
      <c r="O356">
        <v>46.827257699146998</v>
      </c>
      <c r="P356">
        <v>53.329170500854403</v>
      </c>
      <c r="Q356">
        <v>4.7329819152937998E-2</v>
      </c>
    </row>
    <row r="357" spans="1:17" x14ac:dyDescent="0.3">
      <c r="A357" t="s">
        <v>824</v>
      </c>
      <c r="B357" t="s">
        <v>825</v>
      </c>
      <c r="C357" t="s">
        <v>3139</v>
      </c>
      <c r="D357" t="s">
        <v>37</v>
      </c>
      <c r="E357">
        <v>19790.194621229999</v>
      </c>
      <c r="F357">
        <v>895.95</v>
      </c>
      <c r="G357">
        <v>-13.5573724710048</v>
      </c>
      <c r="H357">
        <v>-4.4461667990677398</v>
      </c>
      <c r="I357">
        <v>0.68895443017503</v>
      </c>
      <c r="J357">
        <v>4.5416619252060597</v>
      </c>
      <c r="K357">
        <v>911.21033956557505</v>
      </c>
      <c r="L357">
        <v>861.81619724404004</v>
      </c>
      <c r="M357">
        <v>44.836756530939198</v>
      </c>
      <c r="N357">
        <v>0.33610963738493599</v>
      </c>
      <c r="O357">
        <v>14.403705563926501</v>
      </c>
      <c r="P357">
        <v>25.9772215973003</v>
      </c>
    </row>
    <row r="358" spans="1:17" x14ac:dyDescent="0.3">
      <c r="A358" t="s">
        <v>826</v>
      </c>
      <c r="B358" t="s">
        <v>827</v>
      </c>
      <c r="C358" t="s">
        <v>3133</v>
      </c>
      <c r="D358" t="s">
        <v>54</v>
      </c>
      <c r="E358">
        <v>19710.719363389999</v>
      </c>
      <c r="F358">
        <v>1448.45</v>
      </c>
      <c r="G358">
        <v>48.060570011440802</v>
      </c>
      <c r="H358">
        <v>30.1949989568521</v>
      </c>
      <c r="I358">
        <v>51.274535931176104</v>
      </c>
      <c r="J358">
        <v>10.7908607167201</v>
      </c>
      <c r="K358">
        <v>1191.63465609338</v>
      </c>
      <c r="L358">
        <v>992.70863936812202</v>
      </c>
      <c r="M358">
        <v>83.190647819525196</v>
      </c>
      <c r="N358">
        <v>1.0557321260449599</v>
      </c>
      <c r="O358">
        <v>5.0812937968172696</v>
      </c>
      <c r="P358">
        <v>82.804316274373704</v>
      </c>
      <c r="Q358">
        <v>6.9431383478864003E-2</v>
      </c>
    </row>
    <row r="359" spans="1:17" x14ac:dyDescent="0.3">
      <c r="A359" t="s">
        <v>828</v>
      </c>
      <c r="B359" t="s">
        <v>829</v>
      </c>
      <c r="C359" t="s">
        <v>3138</v>
      </c>
      <c r="D359" t="s">
        <v>78</v>
      </c>
      <c r="E359">
        <v>19609.904616200001</v>
      </c>
      <c r="F359">
        <v>829.9</v>
      </c>
      <c r="G359">
        <v>-35.847008688548897</v>
      </c>
      <c r="H359">
        <v>0.78483928931054803</v>
      </c>
      <c r="I359">
        <v>-7.1156353658726399</v>
      </c>
      <c r="J359">
        <v>4.6198246896008204</v>
      </c>
      <c r="K359">
        <v>817.63925367445802</v>
      </c>
      <c r="L359">
        <v>841.31181352048998</v>
      </c>
      <c r="M359">
        <v>52.486907296273898</v>
      </c>
      <c r="N359">
        <v>0.71944845264063895</v>
      </c>
      <c r="O359">
        <v>27.509338474515001</v>
      </c>
      <c r="P359">
        <v>18.5571428571428</v>
      </c>
      <c r="Q359">
        <v>-9.2187370356623999E-2</v>
      </c>
    </row>
    <row r="360" spans="1:17" x14ac:dyDescent="0.3">
      <c r="A360" t="s">
        <v>830</v>
      </c>
      <c r="B360" t="s">
        <v>831</v>
      </c>
      <c r="C360" t="s">
        <v>3145</v>
      </c>
      <c r="D360" t="s">
        <v>624</v>
      </c>
      <c r="E360">
        <v>19540.902273240001</v>
      </c>
      <c r="F360">
        <v>623.4</v>
      </c>
      <c r="G360">
        <v>85.315577239383302</v>
      </c>
      <c r="H360">
        <v>-10.3258914705722</v>
      </c>
      <c r="I360">
        <v>-21.0961429856781</v>
      </c>
      <c r="J360">
        <v>-3.17421914713705</v>
      </c>
      <c r="K360">
        <v>671.21140381123996</v>
      </c>
      <c r="L360">
        <v>593.61302264482799</v>
      </c>
      <c r="M360">
        <v>17.633483590599901</v>
      </c>
      <c r="N360">
        <v>0.676779064566015</v>
      </c>
      <c r="O360">
        <v>25.4812319538017</v>
      </c>
      <c r="P360">
        <v>128.30983336385199</v>
      </c>
      <c r="Q360">
        <v>0.138737429632078</v>
      </c>
    </row>
    <row r="361" spans="1:17" x14ac:dyDescent="0.3">
      <c r="A361" t="s">
        <v>832</v>
      </c>
      <c r="B361" t="s">
        <v>833</v>
      </c>
      <c r="C361" t="s">
        <v>3141</v>
      </c>
      <c r="D361" t="s">
        <v>412</v>
      </c>
      <c r="E361">
        <v>19403.992587180001</v>
      </c>
      <c r="F361">
        <v>8177.7</v>
      </c>
      <c r="G361">
        <v>4.2510328050952104</v>
      </c>
      <c r="H361">
        <v>-1.9431253611814201</v>
      </c>
      <c r="I361">
        <v>28.273014873305101</v>
      </c>
      <c r="J361">
        <v>0.44068466685207502</v>
      </c>
      <c r="K361">
        <v>7991.4112234927497</v>
      </c>
      <c r="L361">
        <v>7316.6436914817996</v>
      </c>
      <c r="M361">
        <v>53.118206438712797</v>
      </c>
      <c r="N361">
        <v>0.51743914918719702</v>
      </c>
      <c r="O361">
        <v>9.8108270051481394</v>
      </c>
      <c r="P361">
        <v>49.048591112893199</v>
      </c>
      <c r="Q361">
        <v>-2.850814486473E-3</v>
      </c>
    </row>
    <row r="362" spans="1:17" x14ac:dyDescent="0.3">
      <c r="A362" t="s">
        <v>834</v>
      </c>
      <c r="B362" t="s">
        <v>835</v>
      </c>
      <c r="C362" t="s">
        <v>3140</v>
      </c>
      <c r="D362" t="s">
        <v>168</v>
      </c>
      <c r="E362">
        <v>19359.058193774999</v>
      </c>
      <c r="F362">
        <v>809.65</v>
      </c>
      <c r="G362">
        <v>98.866847845145799</v>
      </c>
      <c r="H362">
        <v>-0.67870687488520198</v>
      </c>
      <c r="I362">
        <v>4.1810423575837898</v>
      </c>
      <c r="J362">
        <v>5.1495819534918796</v>
      </c>
      <c r="K362">
        <v>811.23182621479395</v>
      </c>
      <c r="L362">
        <v>680.78620046699496</v>
      </c>
      <c r="M362">
        <v>47.423421406205797</v>
      </c>
      <c r="N362">
        <v>0.79675097604016998</v>
      </c>
      <c r="O362">
        <v>21.039955536342799</v>
      </c>
      <c r="P362">
        <v>169.88333333333301</v>
      </c>
      <c r="Q362">
        <v>0.186357051710306</v>
      </c>
    </row>
    <row r="363" spans="1:17" x14ac:dyDescent="0.3">
      <c r="A363" t="s">
        <v>836</v>
      </c>
      <c r="B363" t="s">
        <v>837</v>
      </c>
      <c r="C363" t="s">
        <v>3142</v>
      </c>
      <c r="D363" t="s">
        <v>141</v>
      </c>
      <c r="E363">
        <v>19327.334714825</v>
      </c>
      <c r="F363">
        <v>1710.15</v>
      </c>
      <c r="G363">
        <v>165.76696152511801</v>
      </c>
      <c r="H363">
        <v>-4.8219148677374797</v>
      </c>
      <c r="I363">
        <v>5.55308150969634</v>
      </c>
      <c r="J363">
        <v>2.2167000347792398</v>
      </c>
      <c r="K363">
        <v>1771.1111592301299</v>
      </c>
      <c r="L363">
        <v>1534.70463627037</v>
      </c>
      <c r="M363">
        <v>45.045222468747703</v>
      </c>
      <c r="N363">
        <v>0.72729020682146095</v>
      </c>
      <c r="O363">
        <v>26.351689236148601</v>
      </c>
      <c r="P363">
        <v>195.095842975794</v>
      </c>
      <c r="Q363">
        <v>8.2429279308336004E-2</v>
      </c>
    </row>
    <row r="364" spans="1:17" x14ac:dyDescent="0.3">
      <c r="A364" t="s">
        <v>838</v>
      </c>
      <c r="B364" t="s">
        <v>839</v>
      </c>
      <c r="C364" t="s">
        <v>3136</v>
      </c>
      <c r="D364" t="s">
        <v>299</v>
      </c>
      <c r="E364">
        <v>19320.838707819999</v>
      </c>
      <c r="F364">
        <v>885.4</v>
      </c>
      <c r="G364">
        <v>37.450544335808303</v>
      </c>
      <c r="H364">
        <v>8.5690252546024599</v>
      </c>
      <c r="I364">
        <v>5.1192140153314902</v>
      </c>
      <c r="J364">
        <v>13.3866382069907</v>
      </c>
      <c r="K364">
        <v>820.52112778853302</v>
      </c>
      <c r="L364">
        <v>760.22976110900595</v>
      </c>
      <c r="M364">
        <v>71.832587307805596</v>
      </c>
      <c r="N364">
        <v>1.66615389154537</v>
      </c>
      <c r="O364">
        <v>8.1996837587530997</v>
      </c>
      <c r="P364">
        <v>67.610033128253605</v>
      </c>
      <c r="Q364">
        <v>0.19406941403150299</v>
      </c>
    </row>
    <row r="365" spans="1:17" x14ac:dyDescent="0.3">
      <c r="A365" t="s">
        <v>840</v>
      </c>
      <c r="B365" t="s">
        <v>841</v>
      </c>
      <c r="C365" t="s">
        <v>3129</v>
      </c>
      <c r="D365" t="s">
        <v>51</v>
      </c>
      <c r="E365">
        <v>19275.477839160001</v>
      </c>
      <c r="F365">
        <v>1208.8499999999999</v>
      </c>
      <c r="G365">
        <v>-43.966972502632998</v>
      </c>
      <c r="H365">
        <v>-12.5174867247057</v>
      </c>
      <c r="I365">
        <v>-23.075655871782502</v>
      </c>
      <c r="J365">
        <v>-0.29851462883384999</v>
      </c>
      <c r="K365">
        <v>1267.78650995679</v>
      </c>
      <c r="L365">
        <v>1368.96562136068</v>
      </c>
      <c r="M365">
        <v>49.709833888390001</v>
      </c>
      <c r="N365">
        <v>0.71442777312541905</v>
      </c>
      <c r="O365">
        <v>48.570955867146402</v>
      </c>
      <c r="P365">
        <v>4.8438855160450798</v>
      </c>
      <c r="Q365">
        <v>4.9400705508444998E-2</v>
      </c>
    </row>
    <row r="366" spans="1:17" x14ac:dyDescent="0.3">
      <c r="A366" t="s">
        <v>842</v>
      </c>
      <c r="B366" t="s">
        <v>843</v>
      </c>
      <c r="C366" t="s">
        <v>3140</v>
      </c>
      <c r="D366" t="s">
        <v>255</v>
      </c>
      <c r="E366">
        <v>19224.840069329999</v>
      </c>
      <c r="F366">
        <v>1325.1</v>
      </c>
      <c r="G366">
        <v>134.30105855886799</v>
      </c>
      <c r="H366">
        <v>11.8216025213503</v>
      </c>
      <c r="I366">
        <v>47.5166550745489</v>
      </c>
      <c r="J366">
        <v>4.0512191594075899</v>
      </c>
      <c r="K366">
        <v>1277.06629514723</v>
      </c>
      <c r="L366">
        <v>1031.1001491137999</v>
      </c>
      <c r="M366">
        <v>52.520741432789897</v>
      </c>
      <c r="N366">
        <v>1.26571963256</v>
      </c>
      <c r="O366">
        <v>9.4257037204739298</v>
      </c>
      <c r="P366">
        <v>182.77848911651699</v>
      </c>
      <c r="Q366">
        <v>0.189084672875344</v>
      </c>
    </row>
    <row r="367" spans="1:17" x14ac:dyDescent="0.3">
      <c r="A367" t="s">
        <v>844</v>
      </c>
      <c r="B367" t="s">
        <v>845</v>
      </c>
      <c r="C367" t="s">
        <v>3133</v>
      </c>
      <c r="D367" t="s">
        <v>54</v>
      </c>
      <c r="E367">
        <v>19206.488892360001</v>
      </c>
      <c r="F367">
        <v>1835.9</v>
      </c>
      <c r="G367">
        <v>55.670071627670602</v>
      </c>
      <c r="H367">
        <v>15.228911987944899</v>
      </c>
      <c r="I367">
        <v>21.492848440356301</v>
      </c>
      <c r="J367">
        <v>9.6364832784265104</v>
      </c>
      <c r="K367">
        <v>1641.2650217466901</v>
      </c>
      <c r="L367">
        <v>1475.89189347454</v>
      </c>
      <c r="M367">
        <v>74.035604217142804</v>
      </c>
      <c r="N367">
        <v>3.2446818919339999</v>
      </c>
      <c r="O367">
        <v>4.2785554768778304</v>
      </c>
      <c r="P367">
        <v>91.498904766871803</v>
      </c>
    </row>
    <row r="368" spans="1:17" x14ac:dyDescent="0.3">
      <c r="A368" t="s">
        <v>846</v>
      </c>
      <c r="B368" t="s">
        <v>847</v>
      </c>
      <c r="C368" t="s">
        <v>3128</v>
      </c>
      <c r="D368" t="s">
        <v>21</v>
      </c>
      <c r="E368">
        <v>19135.827970679999</v>
      </c>
      <c r="F368">
        <v>689.3</v>
      </c>
      <c r="G368">
        <v>-1.59135508968885</v>
      </c>
      <c r="H368">
        <v>1.21349591714184</v>
      </c>
      <c r="I368">
        <v>-24.964843794666201</v>
      </c>
      <c r="J368">
        <v>3.6613470511616901</v>
      </c>
      <c r="K368">
        <v>643.33495882736599</v>
      </c>
      <c r="L368">
        <v>636.80822626756196</v>
      </c>
      <c r="M368">
        <v>73.457782212851399</v>
      </c>
      <c r="N368">
        <v>1.2933527531548099</v>
      </c>
      <c r="O368">
        <v>26.2150007253735</v>
      </c>
      <c r="P368">
        <v>46.784497444633701</v>
      </c>
      <c r="Q368">
        <v>8.4547561178641997E-2</v>
      </c>
    </row>
    <row r="369" spans="1:17" x14ac:dyDescent="0.3">
      <c r="A369" t="s">
        <v>848</v>
      </c>
      <c r="B369" t="s">
        <v>849</v>
      </c>
      <c r="C369" t="s">
        <v>3140</v>
      </c>
      <c r="D369" t="s">
        <v>443</v>
      </c>
      <c r="E369">
        <v>19108.991234025001</v>
      </c>
      <c r="F369">
        <v>309.05</v>
      </c>
      <c r="G369">
        <v>-3.1052390871473001</v>
      </c>
      <c r="H369">
        <v>1.7418518901701701</v>
      </c>
      <c r="I369">
        <v>27.510509096958899</v>
      </c>
      <c r="J369">
        <v>-0.97577118881208003</v>
      </c>
      <c r="K369">
        <v>304.33792521997202</v>
      </c>
      <c r="L369">
        <v>272.44636791856698</v>
      </c>
      <c r="M369">
        <v>62.898014838317799</v>
      </c>
      <c r="N369">
        <v>1.29569501644842</v>
      </c>
      <c r="O369">
        <v>15.1593593269697</v>
      </c>
      <c r="P369">
        <v>66.334768568352999</v>
      </c>
      <c r="Q369">
        <v>6.3408044079911005E-2</v>
      </c>
    </row>
    <row r="370" spans="1:17" hidden="1" x14ac:dyDescent="0.3">
      <c r="A370" t="s">
        <v>850</v>
      </c>
      <c r="B370" t="s">
        <v>851</v>
      </c>
      <c r="C370" t="s">
        <v>3144</v>
      </c>
      <c r="D370" t="s">
        <v>51</v>
      </c>
      <c r="E370">
        <v>19056.758970865001</v>
      </c>
      <c r="F370">
        <v>443.45</v>
      </c>
      <c r="G370">
        <v>7.8778873356786097</v>
      </c>
      <c r="H370">
        <v>0.86086279757143502</v>
      </c>
      <c r="I370">
        <v>24.021589049722198</v>
      </c>
      <c r="J370">
        <v>13.459215926795601</v>
      </c>
      <c r="K370">
        <v>405.55824494423598</v>
      </c>
      <c r="M370">
        <v>76.640917085547997</v>
      </c>
      <c r="N370">
        <v>1.0038869399411401</v>
      </c>
      <c r="O370">
        <v>9.8094486413349902</v>
      </c>
      <c r="P370">
        <v>51.866438356164302</v>
      </c>
    </row>
    <row r="371" spans="1:17" x14ac:dyDescent="0.3">
      <c r="A371" t="s">
        <v>852</v>
      </c>
      <c r="B371" t="s">
        <v>853</v>
      </c>
      <c r="C371" t="s">
        <v>3140</v>
      </c>
      <c r="D371" t="s">
        <v>736</v>
      </c>
      <c r="E371">
        <v>18856.347626520001</v>
      </c>
      <c r="F371">
        <v>1400.15</v>
      </c>
      <c r="G371">
        <v>51.924315189896298</v>
      </c>
      <c r="H371">
        <v>-6.23212768056875</v>
      </c>
      <c r="I371">
        <v>46.333177408920299</v>
      </c>
      <c r="J371">
        <v>0.33171523351443699</v>
      </c>
      <c r="K371">
        <v>1466.91894585457</v>
      </c>
      <c r="L371">
        <v>1211.42150883882</v>
      </c>
      <c r="M371">
        <v>41.373398609439199</v>
      </c>
      <c r="N371">
        <v>0.40747345708767302</v>
      </c>
      <c r="O371">
        <v>35.481912652215797</v>
      </c>
      <c r="P371">
        <v>105.602055800293</v>
      </c>
      <c r="Q371">
        <v>0.24234184665439701</v>
      </c>
    </row>
    <row r="372" spans="1:17" x14ac:dyDescent="0.3">
      <c r="A372" t="s">
        <v>854</v>
      </c>
      <c r="B372" t="s">
        <v>855</v>
      </c>
      <c r="C372" t="s">
        <v>624</v>
      </c>
      <c r="D372" t="s">
        <v>624</v>
      </c>
      <c r="E372">
        <v>18548.57430738</v>
      </c>
      <c r="F372">
        <v>36.86</v>
      </c>
      <c r="G372">
        <v>-36.737272781491399</v>
      </c>
      <c r="H372">
        <v>-2.6651000085100001</v>
      </c>
      <c r="I372">
        <v>-18.661337871856698</v>
      </c>
      <c r="J372">
        <v>2.0043920657393799</v>
      </c>
      <c r="K372">
        <v>37.690488544304799</v>
      </c>
      <c r="L372">
        <v>38.2600777240784</v>
      </c>
      <c r="M372">
        <v>40.396639925899002</v>
      </c>
      <c r="N372">
        <v>0.43808729410278402</v>
      </c>
      <c r="O372">
        <v>43.516006511123102</v>
      </c>
      <c r="P372">
        <v>13.7654320987654</v>
      </c>
      <c r="Q372">
        <v>3.2560288867061998E-2</v>
      </c>
    </row>
    <row r="373" spans="1:17" x14ac:dyDescent="0.3">
      <c r="A373" t="s">
        <v>856</v>
      </c>
      <c r="B373" t="s">
        <v>857</v>
      </c>
      <c r="C373" t="s">
        <v>3129</v>
      </c>
      <c r="D373" t="s">
        <v>130</v>
      </c>
      <c r="E373">
        <v>18512.065414232999</v>
      </c>
      <c r="F373">
        <v>70.83</v>
      </c>
      <c r="G373">
        <v>280.34372643009402</v>
      </c>
      <c r="H373">
        <v>-11.827728315875101</v>
      </c>
      <c r="I373">
        <v>57.063433041097497</v>
      </c>
      <c r="J373">
        <v>-5.3126821974515099</v>
      </c>
      <c r="K373">
        <v>71.014461889324906</v>
      </c>
      <c r="L373">
        <v>53.711216213130001</v>
      </c>
      <c r="M373">
        <v>37.549915735262097</v>
      </c>
      <c r="N373">
        <v>0.63921647582769903</v>
      </c>
      <c r="O373">
        <v>29.041366652548302</v>
      </c>
      <c r="P373">
        <v>354.03846153846098</v>
      </c>
      <c r="Q373">
        <v>0.156148351156291</v>
      </c>
    </row>
    <row r="374" spans="1:17" x14ac:dyDescent="0.3">
      <c r="A374" t="s">
        <v>858</v>
      </c>
      <c r="B374" t="s">
        <v>859</v>
      </c>
      <c r="C374" t="s">
        <v>3129</v>
      </c>
      <c r="D374" t="s">
        <v>860</v>
      </c>
      <c r="E374">
        <v>18492.373530299999</v>
      </c>
      <c r="F374">
        <v>207.96</v>
      </c>
      <c r="G374">
        <v>25.070381350808901</v>
      </c>
      <c r="H374">
        <v>4.7264099207961801</v>
      </c>
      <c r="I374">
        <v>30.312771569985699</v>
      </c>
      <c r="J374">
        <v>2.9696455628263299</v>
      </c>
      <c r="K374">
        <v>189.351467025635</v>
      </c>
      <c r="L374">
        <v>165.637310226506</v>
      </c>
      <c r="M374">
        <v>68.785399089307006</v>
      </c>
      <c r="N374">
        <v>1.1444610933475301</v>
      </c>
      <c r="O374">
        <v>2.18311213694941</v>
      </c>
      <c r="P374">
        <v>71.372064276884998</v>
      </c>
      <c r="Q374">
        <v>-1.5202420211764E-2</v>
      </c>
    </row>
    <row r="375" spans="1:17" x14ac:dyDescent="0.3">
      <c r="A375" t="s">
        <v>861</v>
      </c>
      <c r="B375" t="s">
        <v>862</v>
      </c>
      <c r="C375" t="s">
        <v>3141</v>
      </c>
      <c r="D375" t="s">
        <v>428</v>
      </c>
      <c r="E375">
        <v>18484.778170475001</v>
      </c>
      <c r="F375">
        <v>1294.75</v>
      </c>
      <c r="G375">
        <v>41.086309095083202</v>
      </c>
      <c r="H375">
        <v>-1.42778821545767</v>
      </c>
      <c r="I375">
        <v>19.5048687356072</v>
      </c>
      <c r="J375">
        <v>3.3282023434635799</v>
      </c>
      <c r="K375">
        <v>1299.7506729314</v>
      </c>
      <c r="L375">
        <v>1104.2568682819599</v>
      </c>
      <c r="M375">
        <v>38.112503409798002</v>
      </c>
      <c r="N375">
        <v>0.367543520630154</v>
      </c>
      <c r="O375">
        <v>19.227650125506798</v>
      </c>
      <c r="P375">
        <v>77.972508591065207</v>
      </c>
      <c r="Q375">
        <v>0.15761794660595299</v>
      </c>
    </row>
    <row r="376" spans="1:17" x14ac:dyDescent="0.3">
      <c r="A376" t="s">
        <v>863</v>
      </c>
      <c r="B376" t="s">
        <v>864</v>
      </c>
      <c r="C376" t="s">
        <v>3136</v>
      </c>
      <c r="D376" t="s">
        <v>774</v>
      </c>
      <c r="E376">
        <v>18343.7287129</v>
      </c>
      <c r="F376">
        <v>445.85</v>
      </c>
      <c r="G376">
        <v>24.718375043287399</v>
      </c>
      <c r="H376">
        <v>18.322365873608</v>
      </c>
      <c r="I376">
        <v>17.425927456066599</v>
      </c>
      <c r="J376">
        <v>8.0413722784713606</v>
      </c>
      <c r="K376">
        <v>388.50814914459397</v>
      </c>
      <c r="L376">
        <v>341.010024414893</v>
      </c>
      <c r="M376">
        <v>68.842711920195697</v>
      </c>
      <c r="N376">
        <v>1.39548515345128</v>
      </c>
      <c r="O376">
        <v>3.9587305147471099</v>
      </c>
      <c r="P376">
        <v>94.016536118363803</v>
      </c>
      <c r="Q376">
        <v>0.18891542591420299</v>
      </c>
    </row>
    <row r="377" spans="1:17" x14ac:dyDescent="0.3">
      <c r="A377" t="s">
        <v>865</v>
      </c>
      <c r="B377" t="s">
        <v>866</v>
      </c>
      <c r="C377" t="s">
        <v>3131</v>
      </c>
      <c r="D377" t="s">
        <v>228</v>
      </c>
      <c r="E377">
        <v>18321.403221</v>
      </c>
      <c r="F377">
        <v>2625.9</v>
      </c>
      <c r="G377">
        <v>112.68942174436199</v>
      </c>
      <c r="H377">
        <v>21.169535993889099</v>
      </c>
      <c r="I377">
        <v>45.4805094591797</v>
      </c>
      <c r="J377">
        <v>7.92341520300916</v>
      </c>
      <c r="K377">
        <v>2295.3369213731498</v>
      </c>
      <c r="L377">
        <v>1818.79669873742</v>
      </c>
      <c r="M377">
        <v>58.361764342666497</v>
      </c>
      <c r="N377">
        <v>0.87809596158712999</v>
      </c>
      <c r="O377">
        <v>5.6399710575421702</v>
      </c>
      <c r="P377">
        <v>142.007280770471</v>
      </c>
      <c r="Q377">
        <v>7.7569991824565004E-2</v>
      </c>
    </row>
    <row r="378" spans="1:17" x14ac:dyDescent="0.3">
      <c r="A378" t="s">
        <v>867</v>
      </c>
      <c r="B378" t="s">
        <v>868</v>
      </c>
      <c r="C378" t="s">
        <v>3127</v>
      </c>
      <c r="D378" t="s">
        <v>185</v>
      </c>
      <c r="E378">
        <v>18165.233374200001</v>
      </c>
      <c r="F378">
        <v>1839</v>
      </c>
      <c r="G378">
        <v>44.5357033602358</v>
      </c>
      <c r="H378">
        <v>1.16716536304397</v>
      </c>
      <c r="I378">
        <v>27.730736995127401</v>
      </c>
      <c r="J378">
        <v>6.1304616152575102</v>
      </c>
      <c r="K378">
        <v>1739.8894362727899</v>
      </c>
      <c r="L378">
        <v>1477.5947161947399</v>
      </c>
      <c r="M378">
        <v>56.549208644864301</v>
      </c>
      <c r="N378">
        <v>0.57379155682205296</v>
      </c>
      <c r="O378">
        <v>3.9777052746057602</v>
      </c>
      <c r="P378">
        <v>87.892720306513397</v>
      </c>
      <c r="Q378">
        <v>3.7510467071288002E-2</v>
      </c>
    </row>
    <row r="379" spans="1:17" x14ac:dyDescent="0.3">
      <c r="A379" t="s">
        <v>869</v>
      </c>
      <c r="B379" t="s">
        <v>870</v>
      </c>
      <c r="C379" t="s">
        <v>3139</v>
      </c>
      <c r="D379" t="s">
        <v>592</v>
      </c>
      <c r="E379">
        <v>18074.185312500002</v>
      </c>
      <c r="F379">
        <v>1406.25</v>
      </c>
      <c r="G379">
        <v>-43.344965748082302</v>
      </c>
      <c r="H379">
        <v>-11.733389317633399</v>
      </c>
      <c r="I379">
        <v>-12.537195185276801</v>
      </c>
      <c r="J379">
        <v>0.33770753203037102</v>
      </c>
      <c r="K379">
        <v>1467.52045414144</v>
      </c>
      <c r="L379">
        <v>1481.2865570128999</v>
      </c>
      <c r="M379">
        <v>26.008336083392699</v>
      </c>
      <c r="N379">
        <v>0.58537513979130396</v>
      </c>
      <c r="O379">
        <v>24.369777777777699</v>
      </c>
      <c r="P379">
        <v>10.8156028368794</v>
      </c>
      <c r="Q379">
        <v>-0.10696009666404301</v>
      </c>
    </row>
    <row r="380" spans="1:17" x14ac:dyDescent="0.3">
      <c r="A380" t="s">
        <v>871</v>
      </c>
      <c r="B380" t="s">
        <v>872</v>
      </c>
      <c r="C380" t="s">
        <v>3132</v>
      </c>
      <c r="D380" t="s">
        <v>46</v>
      </c>
      <c r="E380">
        <v>18074.11679534</v>
      </c>
      <c r="F380">
        <v>1554.1</v>
      </c>
      <c r="G380">
        <v>168.221619014661</v>
      </c>
      <c r="H380">
        <v>-6.5398340356495996</v>
      </c>
      <c r="I380">
        <v>106.38062931683</v>
      </c>
      <c r="J380">
        <v>-0.95777056572114205</v>
      </c>
      <c r="K380">
        <v>1569.40745130799</v>
      </c>
      <c r="L380">
        <v>1156.0167167177899</v>
      </c>
      <c r="M380">
        <v>27.633060927832201</v>
      </c>
      <c r="N380">
        <v>0.925657323614543</v>
      </c>
      <c r="O380">
        <v>15.6103210861592</v>
      </c>
      <c r="P380">
        <v>223.770833333333</v>
      </c>
      <c r="Q380">
        <v>0.18566026785977199</v>
      </c>
    </row>
    <row r="381" spans="1:17" x14ac:dyDescent="0.3">
      <c r="A381" t="s">
        <v>873</v>
      </c>
      <c r="B381" t="s">
        <v>874</v>
      </c>
      <c r="C381" t="s">
        <v>3128</v>
      </c>
      <c r="D381" t="s">
        <v>21</v>
      </c>
      <c r="E381">
        <v>18056.4087638399</v>
      </c>
      <c r="F381">
        <v>653.6</v>
      </c>
      <c r="G381">
        <v>-0.71791307982130803</v>
      </c>
      <c r="H381">
        <v>8.0057848738806197</v>
      </c>
      <c r="I381">
        <v>-25.599090357110899</v>
      </c>
      <c r="J381">
        <v>-1.6786444320665099</v>
      </c>
      <c r="K381">
        <v>651.58584611761603</v>
      </c>
      <c r="L381">
        <v>647.44280202544599</v>
      </c>
      <c r="M381">
        <v>54.486737343738902</v>
      </c>
      <c r="N381">
        <v>1.2081294161520599</v>
      </c>
      <c r="O381">
        <v>31.861995104039099</v>
      </c>
      <c r="P381">
        <v>38.357324301439398</v>
      </c>
      <c r="Q381">
        <v>4.4951535028933003E-2</v>
      </c>
    </row>
    <row r="382" spans="1:17" x14ac:dyDescent="0.3">
      <c r="A382" t="s">
        <v>875</v>
      </c>
      <c r="B382" t="s">
        <v>876</v>
      </c>
      <c r="C382" t="s">
        <v>3139</v>
      </c>
      <c r="D382" t="s">
        <v>877</v>
      </c>
      <c r="E382">
        <v>18053.7771674</v>
      </c>
      <c r="F382">
        <v>812.6</v>
      </c>
      <c r="G382">
        <v>-11.3482690459716</v>
      </c>
      <c r="H382">
        <v>15.7521694283586</v>
      </c>
      <c r="I382">
        <v>11.448797512014201</v>
      </c>
      <c r="J382">
        <v>5.2004980746573297</v>
      </c>
      <c r="K382">
        <v>738.62190522149103</v>
      </c>
      <c r="L382">
        <v>697.35089325844501</v>
      </c>
      <c r="M382">
        <v>77.327725957712403</v>
      </c>
      <c r="N382">
        <v>1.49830198516047</v>
      </c>
      <c r="O382">
        <v>4.5409795717450097</v>
      </c>
      <c r="P382">
        <v>36.801346801346803</v>
      </c>
      <c r="Q382">
        <v>7.9729992759293003E-2</v>
      </c>
    </row>
    <row r="383" spans="1:17" x14ac:dyDescent="0.3">
      <c r="A383" t="s">
        <v>878</v>
      </c>
      <c r="B383" t="s">
        <v>879</v>
      </c>
      <c r="C383" t="s">
        <v>3143</v>
      </c>
      <c r="D383" t="s">
        <v>267</v>
      </c>
      <c r="E383">
        <v>18006.853523819998</v>
      </c>
      <c r="F383">
        <v>477.05</v>
      </c>
      <c r="G383">
        <v>154.554242044928</v>
      </c>
      <c r="H383">
        <v>22.5114324484877</v>
      </c>
      <c r="I383">
        <v>62.544936950975398</v>
      </c>
      <c r="J383">
        <v>3.2499666583007798</v>
      </c>
      <c r="K383">
        <v>387.79686987405199</v>
      </c>
      <c r="L383">
        <v>294.189326195511</v>
      </c>
      <c r="M383">
        <v>53.479279879177497</v>
      </c>
      <c r="N383">
        <v>0.86598481324898002</v>
      </c>
      <c r="O383">
        <v>8.8984383188345006</v>
      </c>
      <c r="P383">
        <v>201.358180669614</v>
      </c>
      <c r="Q383">
        <v>0.14032104712826299</v>
      </c>
    </row>
    <row r="384" spans="1:17" x14ac:dyDescent="0.3">
      <c r="A384" t="s">
        <v>880</v>
      </c>
      <c r="B384" t="s">
        <v>881</v>
      </c>
      <c r="C384" t="s">
        <v>3136</v>
      </c>
      <c r="D384" t="s">
        <v>127</v>
      </c>
      <c r="E384">
        <v>17879.171884560001</v>
      </c>
      <c r="F384">
        <v>2983.8</v>
      </c>
      <c r="G384">
        <v>-35.420292561037598</v>
      </c>
      <c r="H384">
        <v>8.6079619198150699</v>
      </c>
      <c r="I384">
        <v>5.0337757081114596</v>
      </c>
      <c r="J384">
        <v>1.49259833060129</v>
      </c>
      <c r="K384">
        <v>2856.4458721076398</v>
      </c>
      <c r="L384">
        <v>2735.22943435974</v>
      </c>
      <c r="M384">
        <v>52.805148231507701</v>
      </c>
      <c r="N384">
        <v>1.12831596384276</v>
      </c>
      <c r="O384">
        <v>10.329110530196299</v>
      </c>
      <c r="P384">
        <v>33.802690582959599</v>
      </c>
      <c r="Q384">
        <v>-9.4634792915926996E-2</v>
      </c>
    </row>
    <row r="385" spans="1:17" x14ac:dyDescent="0.3">
      <c r="A385" t="s">
        <v>882</v>
      </c>
      <c r="B385" t="s">
        <v>883</v>
      </c>
      <c r="C385" t="s">
        <v>3140</v>
      </c>
      <c r="D385" t="s">
        <v>124</v>
      </c>
      <c r="E385">
        <v>17841.72998434</v>
      </c>
      <c r="F385">
        <v>680.3</v>
      </c>
      <c r="G385">
        <v>76.4752264351104</v>
      </c>
      <c r="H385">
        <v>5.7129958269616399</v>
      </c>
      <c r="I385">
        <v>15.880029687032</v>
      </c>
      <c r="J385">
        <v>-0.230773215247117</v>
      </c>
      <c r="K385">
        <v>661.77011220460099</v>
      </c>
      <c r="L385">
        <v>566.00068578766604</v>
      </c>
      <c r="M385">
        <v>32.439715831527003</v>
      </c>
      <c r="N385">
        <v>0.43548125821292599</v>
      </c>
      <c r="O385">
        <v>10.245479935322599</v>
      </c>
      <c r="P385">
        <v>104.447783621337</v>
      </c>
      <c r="Q385">
        <v>0.165482173067002</v>
      </c>
    </row>
    <row r="386" spans="1:17" x14ac:dyDescent="0.3">
      <c r="A386" t="s">
        <v>884</v>
      </c>
      <c r="B386" t="s">
        <v>885</v>
      </c>
      <c r="C386" t="s">
        <v>3130</v>
      </c>
      <c r="D386" t="s">
        <v>27</v>
      </c>
      <c r="E386">
        <v>17834.805653421001</v>
      </c>
      <c r="F386">
        <v>91.23</v>
      </c>
      <c r="G386">
        <v>-23.871232500978198</v>
      </c>
      <c r="H386">
        <v>-4.3032704505082</v>
      </c>
      <c r="I386">
        <v>-1.1274281949392699</v>
      </c>
      <c r="J386">
        <v>-1.03758513699671</v>
      </c>
      <c r="K386">
        <v>90.805740423089105</v>
      </c>
      <c r="L386">
        <v>86.183595555235399</v>
      </c>
      <c r="M386">
        <v>37.2913836277869</v>
      </c>
      <c r="N386">
        <v>0.74496070523851698</v>
      </c>
      <c r="O386">
        <v>22.108955387482101</v>
      </c>
      <c r="P386">
        <v>40.245964642582599</v>
      </c>
      <c r="Q386">
        <v>8.5635251184562999E-2</v>
      </c>
    </row>
    <row r="387" spans="1:17" x14ac:dyDescent="0.3">
      <c r="A387" t="s">
        <v>886</v>
      </c>
      <c r="B387" t="s">
        <v>887</v>
      </c>
      <c r="C387" t="s">
        <v>3140</v>
      </c>
      <c r="D387" t="s">
        <v>532</v>
      </c>
      <c r="E387">
        <v>17806.979310485</v>
      </c>
      <c r="F387">
        <v>1575.05</v>
      </c>
      <c r="G387">
        <v>4.7425627575169296</v>
      </c>
      <c r="H387">
        <v>-8.4141041221304906</v>
      </c>
      <c r="I387">
        <v>3.23087681867319</v>
      </c>
      <c r="J387">
        <v>0.13488334561964299</v>
      </c>
      <c r="K387">
        <v>1665.7898537799999</v>
      </c>
      <c r="L387">
        <v>1599.93297349503</v>
      </c>
      <c r="M387">
        <v>29.247519166146599</v>
      </c>
      <c r="N387">
        <v>1.3134728304476799</v>
      </c>
      <c r="O387">
        <v>20.754896669946898</v>
      </c>
      <c r="P387">
        <v>38.551196340605202</v>
      </c>
    </row>
    <row r="388" spans="1:17" x14ac:dyDescent="0.3">
      <c r="A388" t="s">
        <v>888</v>
      </c>
      <c r="B388" t="s">
        <v>889</v>
      </c>
      <c r="C388" t="s">
        <v>3129</v>
      </c>
      <c r="D388" t="s">
        <v>417</v>
      </c>
      <c r="E388">
        <v>17785.426990576001</v>
      </c>
      <c r="F388">
        <v>111.16</v>
      </c>
      <c r="G388">
        <v>-39.335301980228998</v>
      </c>
      <c r="H388">
        <v>3.0920240329984701</v>
      </c>
      <c r="I388">
        <v>-14.671269901144999</v>
      </c>
      <c r="J388">
        <v>3.73347833746497</v>
      </c>
      <c r="K388">
        <v>112.66808000722</v>
      </c>
      <c r="L388">
        <v>114.265672630878</v>
      </c>
      <c r="M388">
        <v>45.159607609006798</v>
      </c>
      <c r="N388">
        <v>1.1372390188155099</v>
      </c>
      <c r="O388">
        <v>23.245771860381399</v>
      </c>
      <c r="P388">
        <v>6.37320574162678</v>
      </c>
      <c r="Q388">
        <v>0.103064325304818</v>
      </c>
    </row>
    <row r="389" spans="1:17" x14ac:dyDescent="0.3">
      <c r="A389" t="s">
        <v>890</v>
      </c>
      <c r="B389" t="s">
        <v>891</v>
      </c>
      <c r="C389" t="s">
        <v>624</v>
      </c>
      <c r="D389" t="s">
        <v>624</v>
      </c>
      <c r="E389">
        <v>17715.003050052001</v>
      </c>
      <c r="F389">
        <v>184.14</v>
      </c>
      <c r="G389">
        <v>24.0384840632106</v>
      </c>
      <c r="H389">
        <v>3.7883259949383401</v>
      </c>
      <c r="I389">
        <v>15.412304570105301</v>
      </c>
      <c r="J389">
        <v>-2.7672276519969699</v>
      </c>
      <c r="K389">
        <v>178.61499044291199</v>
      </c>
      <c r="L389">
        <v>154.794856059772</v>
      </c>
      <c r="M389">
        <v>37.643633818531903</v>
      </c>
      <c r="N389">
        <v>1.70773233178606</v>
      </c>
      <c r="O389">
        <v>15.645704355381699</v>
      </c>
      <c r="P389">
        <v>63.534635879218399</v>
      </c>
      <c r="Q389">
        <v>2.3670501717824002E-2</v>
      </c>
    </row>
    <row r="390" spans="1:17" x14ac:dyDescent="0.3">
      <c r="A390" t="s">
        <v>892</v>
      </c>
      <c r="B390" t="s">
        <v>893</v>
      </c>
      <c r="C390" t="s">
        <v>3128</v>
      </c>
      <c r="D390" t="s">
        <v>21</v>
      </c>
      <c r="E390">
        <v>17652.262000660001</v>
      </c>
      <c r="F390">
        <v>778.6</v>
      </c>
      <c r="G390">
        <v>19.137774611482801</v>
      </c>
      <c r="H390">
        <v>4.6579368201694802</v>
      </c>
      <c r="I390">
        <v>27.590601047481901</v>
      </c>
      <c r="J390">
        <v>3.5846807863387098</v>
      </c>
      <c r="K390">
        <v>756.40606040867203</v>
      </c>
      <c r="L390">
        <v>643.46921613504696</v>
      </c>
      <c r="M390">
        <v>47.401769761805397</v>
      </c>
      <c r="N390">
        <v>0.42366978818010997</v>
      </c>
      <c r="O390">
        <v>7.8217313126123598</v>
      </c>
      <c r="P390">
        <v>70.633355248739804</v>
      </c>
      <c r="Q390">
        <v>4.6524834300452997E-2</v>
      </c>
    </row>
    <row r="391" spans="1:17" x14ac:dyDescent="0.3">
      <c r="A391" t="s">
        <v>894</v>
      </c>
      <c r="B391" t="s">
        <v>895</v>
      </c>
      <c r="C391" t="s">
        <v>3129</v>
      </c>
      <c r="D391" t="s">
        <v>51</v>
      </c>
      <c r="E391">
        <v>17589.3700829839</v>
      </c>
      <c r="F391">
        <v>213.22</v>
      </c>
      <c r="G391">
        <v>-21.3989037984779</v>
      </c>
      <c r="H391">
        <v>-1.90310056211326</v>
      </c>
      <c r="I391">
        <v>-24.744178274874901</v>
      </c>
      <c r="J391">
        <v>2.3889919009604301</v>
      </c>
      <c r="K391">
        <v>212.25464272071599</v>
      </c>
      <c r="L391">
        <v>211.99155531580601</v>
      </c>
      <c r="M391">
        <v>55.8929665756026</v>
      </c>
      <c r="N391">
        <v>1.9425472476918899</v>
      </c>
      <c r="O391">
        <v>35.658005815589497</v>
      </c>
      <c r="P391">
        <v>16.497746209534199</v>
      </c>
      <c r="Q391">
        <v>4.9053088642300999E-2</v>
      </c>
    </row>
    <row r="392" spans="1:17" x14ac:dyDescent="0.3">
      <c r="A392" t="s">
        <v>896</v>
      </c>
      <c r="B392" t="s">
        <v>897</v>
      </c>
      <c r="C392" t="s">
        <v>3129</v>
      </c>
      <c r="D392" t="s">
        <v>24</v>
      </c>
      <c r="E392">
        <v>17586.855292173899</v>
      </c>
      <c r="F392">
        <v>218.54</v>
      </c>
      <c r="G392">
        <v>42.161932473903597</v>
      </c>
      <c r="H392">
        <v>8.0190260971906693E-2</v>
      </c>
      <c r="I392">
        <v>10.9646250295659</v>
      </c>
      <c r="J392">
        <v>-0.15825287557949799</v>
      </c>
      <c r="K392">
        <v>215.166380045919</v>
      </c>
      <c r="L392">
        <v>189.62307054940999</v>
      </c>
      <c r="M392">
        <v>40.915973162271797</v>
      </c>
      <c r="N392">
        <v>0.50252342140851802</v>
      </c>
      <c r="O392">
        <v>6.5022421524663701</v>
      </c>
      <c r="P392">
        <v>74.831999999999994</v>
      </c>
      <c r="Q392">
        <v>0.19928711189019499</v>
      </c>
    </row>
    <row r="393" spans="1:17" x14ac:dyDescent="0.3">
      <c r="A393" t="s">
        <v>898</v>
      </c>
      <c r="B393" t="s">
        <v>899</v>
      </c>
      <c r="C393" t="s">
        <v>3134</v>
      </c>
      <c r="D393" t="s">
        <v>736</v>
      </c>
      <c r="E393">
        <v>17497.903887500001</v>
      </c>
      <c r="F393">
        <v>968.75</v>
      </c>
      <c r="G393">
        <v>9.2205930767594992</v>
      </c>
      <c r="H393">
        <v>11.2965155151931</v>
      </c>
      <c r="I393">
        <v>23.603655507289702</v>
      </c>
      <c r="J393">
        <v>3.7885645522169802</v>
      </c>
      <c r="K393">
        <v>908.624375265514</v>
      </c>
      <c r="L393">
        <v>777.96531841419505</v>
      </c>
      <c r="M393">
        <v>54.629816479853801</v>
      </c>
      <c r="N393">
        <v>0.76742187067631396</v>
      </c>
      <c r="O393">
        <v>4.4851612903225897</v>
      </c>
      <c r="P393">
        <v>66.023993144815705</v>
      </c>
      <c r="Q393">
        <v>0.182173463987719</v>
      </c>
    </row>
    <row r="394" spans="1:17" x14ac:dyDescent="0.3">
      <c r="A394" t="s">
        <v>900</v>
      </c>
      <c r="B394" t="s">
        <v>901</v>
      </c>
      <c r="C394" t="s">
        <v>3129</v>
      </c>
      <c r="D394" t="s">
        <v>51</v>
      </c>
      <c r="E394">
        <v>17369.687073809</v>
      </c>
      <c r="F394">
        <v>205.21</v>
      </c>
      <c r="G394">
        <v>12.9208990550779</v>
      </c>
      <c r="H394">
        <v>-0.80119884439067102</v>
      </c>
      <c r="I394">
        <v>7.4230629719222199</v>
      </c>
      <c r="J394">
        <v>-3.20564938976618</v>
      </c>
      <c r="K394">
        <v>206.81770332464501</v>
      </c>
      <c r="L394">
        <v>185.438190701846</v>
      </c>
      <c r="M394">
        <v>33.545069977329803</v>
      </c>
      <c r="N394">
        <v>0.63759194823066201</v>
      </c>
      <c r="O394">
        <v>12.275230251937</v>
      </c>
      <c r="P394">
        <v>63.709613083366499</v>
      </c>
      <c r="Q394">
        <v>8.071160435962E-3</v>
      </c>
    </row>
    <row r="395" spans="1:17" x14ac:dyDescent="0.3">
      <c r="A395" t="s">
        <v>902</v>
      </c>
      <c r="B395" t="s">
        <v>903</v>
      </c>
      <c r="C395" t="s">
        <v>3145</v>
      </c>
      <c r="D395" t="s">
        <v>163</v>
      </c>
      <c r="E395">
        <v>17359.864208895</v>
      </c>
      <c r="F395">
        <v>1123.05</v>
      </c>
      <c r="G395">
        <v>-12.2801152718003</v>
      </c>
      <c r="H395">
        <v>3.33665245869518</v>
      </c>
      <c r="I395">
        <v>8.2597324681661792</v>
      </c>
      <c r="J395">
        <v>0.29473169630213403</v>
      </c>
      <c r="K395">
        <v>1084.48244716813</v>
      </c>
      <c r="L395">
        <v>1008.5467097230299</v>
      </c>
      <c r="M395">
        <v>43.937131839779298</v>
      </c>
      <c r="N395">
        <v>1.2506017392845299</v>
      </c>
      <c r="O395">
        <v>7.7423088909665596</v>
      </c>
      <c r="P395">
        <v>34.917107160019199</v>
      </c>
      <c r="Q395">
        <v>-2.8926968742449999E-3</v>
      </c>
    </row>
    <row r="396" spans="1:17" x14ac:dyDescent="0.3">
      <c r="A396" t="s">
        <v>904</v>
      </c>
      <c r="B396" t="s">
        <v>905</v>
      </c>
      <c r="C396" t="s">
        <v>3131</v>
      </c>
      <c r="D396" t="s">
        <v>182</v>
      </c>
      <c r="E396">
        <v>17248.154718599999</v>
      </c>
      <c r="F396">
        <v>531</v>
      </c>
      <c r="G396">
        <v>30.794784644682899</v>
      </c>
      <c r="H396">
        <v>9.8465037242534201</v>
      </c>
      <c r="I396">
        <v>24.309863617624099</v>
      </c>
      <c r="J396">
        <v>2.7080244344627502</v>
      </c>
      <c r="K396">
        <v>476.24156732544998</v>
      </c>
      <c r="L396">
        <v>435.89430552021599</v>
      </c>
      <c r="M396">
        <v>76.822886288169599</v>
      </c>
      <c r="N396">
        <v>2.6652454748386698</v>
      </c>
      <c r="O396">
        <v>1.45951035781544</v>
      </c>
      <c r="P396">
        <v>107.179087007413</v>
      </c>
    </row>
    <row r="397" spans="1:17" hidden="1" x14ac:dyDescent="0.3">
      <c r="A397" t="s">
        <v>906</v>
      </c>
      <c r="B397" t="s">
        <v>907</v>
      </c>
      <c r="C397" t="s">
        <v>3144</v>
      </c>
      <c r="D397" t="s">
        <v>255</v>
      </c>
      <c r="E397">
        <v>17225.536274999999</v>
      </c>
      <c r="F397">
        <v>16124.25</v>
      </c>
      <c r="G397">
        <v>-17.446815209463502</v>
      </c>
      <c r="H397">
        <v>2.90525875576399</v>
      </c>
      <c r="I397">
        <v>0.88347481084808999</v>
      </c>
      <c r="J397">
        <v>9.0420284248651193</v>
      </c>
      <c r="K397">
        <v>15548.1494299447</v>
      </c>
      <c r="L397">
        <v>15129.474527563199</v>
      </c>
      <c r="M397">
        <v>68.010706950666503</v>
      </c>
      <c r="N397">
        <v>1.4033905339972801</v>
      </c>
      <c r="O397">
        <v>10.356450687628801</v>
      </c>
      <c r="P397">
        <v>26.740054864293398</v>
      </c>
      <c r="Q397">
        <v>8.4955326338279E-2</v>
      </c>
    </row>
    <row r="398" spans="1:17" x14ac:dyDescent="0.3">
      <c r="A398" t="s">
        <v>908</v>
      </c>
      <c r="B398" t="s">
        <v>909</v>
      </c>
      <c r="C398" t="s">
        <v>3133</v>
      </c>
      <c r="D398" t="s">
        <v>54</v>
      </c>
      <c r="E398">
        <v>17211</v>
      </c>
      <c r="F398">
        <v>6884.4</v>
      </c>
      <c r="G398">
        <v>32.4240413844472</v>
      </c>
      <c r="H398">
        <v>-2.91650665751366</v>
      </c>
      <c r="I398">
        <v>17.017228230610598</v>
      </c>
      <c r="J398">
        <v>4.8292431286843298</v>
      </c>
      <c r="K398">
        <v>6655.8399274007998</v>
      </c>
      <c r="L398">
        <v>5867.0541601917703</v>
      </c>
      <c r="M398">
        <v>60.686136377123198</v>
      </c>
      <c r="N398">
        <v>0.561811241300471</v>
      </c>
      <c r="O398">
        <v>9.9907036197780492</v>
      </c>
      <c r="P398">
        <v>61.985882352941097</v>
      </c>
      <c r="Q398">
        <v>8.9928159370077004E-2</v>
      </c>
    </row>
    <row r="399" spans="1:17" hidden="1" x14ac:dyDescent="0.3">
      <c r="A399" t="s">
        <v>910</v>
      </c>
      <c r="B399" t="s">
        <v>911</v>
      </c>
      <c r="C399" t="s">
        <v>3144</v>
      </c>
      <c r="D399" t="s">
        <v>505</v>
      </c>
      <c r="E399">
        <v>17170.29228899</v>
      </c>
      <c r="F399">
        <v>3770.35</v>
      </c>
      <c r="G399">
        <v>12.8682372822782</v>
      </c>
      <c r="H399">
        <v>16.0926512342512</v>
      </c>
      <c r="I399">
        <v>44.102661277125002</v>
      </c>
      <c r="J399">
        <v>7.4761964741769003</v>
      </c>
      <c r="K399">
        <v>3169.6156375556998</v>
      </c>
      <c r="L399">
        <v>2792.5191939019801</v>
      </c>
      <c r="M399">
        <v>84.505196223175503</v>
      </c>
      <c r="N399">
        <v>1.1807381874529299</v>
      </c>
      <c r="O399">
        <v>2.2451496545413598</v>
      </c>
      <c r="P399">
        <v>66.314512571680595</v>
      </c>
      <c r="Q399">
        <v>4.8408602522302002E-2</v>
      </c>
    </row>
    <row r="400" spans="1:17" x14ac:dyDescent="0.3">
      <c r="A400" t="s">
        <v>912</v>
      </c>
      <c r="B400" t="s">
        <v>913</v>
      </c>
      <c r="C400" t="s">
        <v>3134</v>
      </c>
      <c r="D400" t="s">
        <v>514</v>
      </c>
      <c r="E400">
        <v>16961.55874574</v>
      </c>
      <c r="F400">
        <v>611.9</v>
      </c>
      <c r="G400">
        <v>98.403532068113904</v>
      </c>
      <c r="H400">
        <v>4.4507012032351598</v>
      </c>
      <c r="I400">
        <v>14.589783072840801</v>
      </c>
      <c r="J400">
        <v>-0.94877318444224701</v>
      </c>
      <c r="K400">
        <v>604.80815736492502</v>
      </c>
      <c r="L400">
        <v>496.42878183579398</v>
      </c>
      <c r="M400">
        <v>34.576317435100201</v>
      </c>
      <c r="N400">
        <v>1.1031295714510001</v>
      </c>
      <c r="O400">
        <v>18.319986925968301</v>
      </c>
      <c r="P400">
        <v>161.607524583155</v>
      </c>
      <c r="Q400">
        <v>0.23631388673183701</v>
      </c>
    </row>
    <row r="401" spans="1:17" x14ac:dyDescent="0.3">
      <c r="A401" t="s">
        <v>914</v>
      </c>
      <c r="B401" t="s">
        <v>915</v>
      </c>
      <c r="C401" t="s">
        <v>3129</v>
      </c>
      <c r="D401" t="s">
        <v>547</v>
      </c>
      <c r="E401">
        <v>16959.276432400002</v>
      </c>
      <c r="F401">
        <v>989.6</v>
      </c>
      <c r="G401">
        <v>93.577521375898101</v>
      </c>
      <c r="H401">
        <v>15.933916613869799</v>
      </c>
      <c r="I401">
        <v>40.629403111272502</v>
      </c>
      <c r="J401">
        <v>-1.97336530089425</v>
      </c>
      <c r="K401">
        <v>908.89584219766596</v>
      </c>
      <c r="L401">
        <v>711.78320928733694</v>
      </c>
      <c r="M401">
        <v>43.6044463019741</v>
      </c>
      <c r="N401">
        <v>1.6468499636931999</v>
      </c>
      <c r="O401">
        <v>20.149555375909401</v>
      </c>
      <c r="P401">
        <v>132.546116790036</v>
      </c>
    </row>
    <row r="402" spans="1:17" x14ac:dyDescent="0.3">
      <c r="A402" t="s">
        <v>916</v>
      </c>
      <c r="B402" t="s">
        <v>917</v>
      </c>
      <c r="C402" t="s">
        <v>3133</v>
      </c>
      <c r="D402" t="s">
        <v>54</v>
      </c>
      <c r="E402">
        <v>16930.846610189899</v>
      </c>
      <c r="F402">
        <v>7351.45</v>
      </c>
      <c r="G402">
        <v>38.4969780979878</v>
      </c>
      <c r="H402">
        <v>9.7996639271659305</v>
      </c>
      <c r="I402">
        <v>27.215506014256199</v>
      </c>
      <c r="J402">
        <v>11.336996678342601</v>
      </c>
      <c r="K402">
        <v>6648.16359046041</v>
      </c>
      <c r="L402">
        <v>5799.5210238827603</v>
      </c>
      <c r="M402">
        <v>78.947307906662601</v>
      </c>
      <c r="N402">
        <v>0.90078304928974495</v>
      </c>
      <c r="O402">
        <v>3.3809656598358102</v>
      </c>
      <c r="P402">
        <v>66.767073046727205</v>
      </c>
      <c r="Q402">
        <v>3.4076775413262997E-2</v>
      </c>
    </row>
    <row r="403" spans="1:17" x14ac:dyDescent="0.3">
      <c r="A403" t="s">
        <v>918</v>
      </c>
      <c r="B403" t="s">
        <v>919</v>
      </c>
      <c r="C403" t="s">
        <v>3134</v>
      </c>
      <c r="D403" t="s">
        <v>202</v>
      </c>
      <c r="E403">
        <v>16680.831065220002</v>
      </c>
      <c r="F403">
        <v>686.2</v>
      </c>
      <c r="G403">
        <v>-2.17673196308886</v>
      </c>
      <c r="H403">
        <v>8.5893523266153107</v>
      </c>
      <c r="I403">
        <v>21.303913328414701</v>
      </c>
      <c r="J403">
        <v>7.5319610746841903</v>
      </c>
      <c r="K403">
        <v>648.95492464590598</v>
      </c>
      <c r="L403">
        <v>606.001383343258</v>
      </c>
      <c r="M403">
        <v>72.537392356801803</v>
      </c>
      <c r="N403">
        <v>0.74151553362025302</v>
      </c>
      <c r="O403">
        <v>5.2171378606819996</v>
      </c>
      <c r="P403">
        <v>36.815870800518397</v>
      </c>
      <c r="Q403">
        <v>5.6559247940210999E-2</v>
      </c>
    </row>
    <row r="404" spans="1:17" x14ac:dyDescent="0.3">
      <c r="A404" t="s">
        <v>920</v>
      </c>
      <c r="B404" t="s">
        <v>921</v>
      </c>
      <c r="C404" t="s">
        <v>3133</v>
      </c>
      <c r="D404" t="s">
        <v>54</v>
      </c>
      <c r="E404">
        <v>16677.391347960001</v>
      </c>
      <c r="F404">
        <v>688.1</v>
      </c>
      <c r="G404">
        <v>94.564357310987404</v>
      </c>
      <c r="H404">
        <v>4.38907612378941</v>
      </c>
      <c r="I404">
        <v>39.511166302324398</v>
      </c>
      <c r="J404">
        <v>0.213138237443766</v>
      </c>
      <c r="K404">
        <v>617.48466940939204</v>
      </c>
      <c r="L404">
        <v>488.52171899655798</v>
      </c>
      <c r="M404">
        <v>50.866322811685301</v>
      </c>
      <c r="N404">
        <v>1.0725213693539899</v>
      </c>
      <c r="O404">
        <v>4.7812817904374398</v>
      </c>
      <c r="P404">
        <v>124.942791762013</v>
      </c>
      <c r="Q404">
        <v>8.3734381004939004E-2</v>
      </c>
    </row>
    <row r="405" spans="1:17" x14ac:dyDescent="0.3">
      <c r="A405" t="s">
        <v>922</v>
      </c>
      <c r="B405" t="s">
        <v>923</v>
      </c>
      <c r="C405" t="s">
        <v>3143</v>
      </c>
      <c r="D405" t="s">
        <v>505</v>
      </c>
      <c r="E405">
        <v>16629.051183119998</v>
      </c>
      <c r="F405">
        <v>5423.7</v>
      </c>
      <c r="G405">
        <v>-16.919292960632699</v>
      </c>
      <c r="H405">
        <v>-0.21056884839075299</v>
      </c>
      <c r="I405">
        <v>16.9884077057499</v>
      </c>
      <c r="J405">
        <v>0.49471571055381303</v>
      </c>
      <c r="K405">
        <v>5246.2470643798597</v>
      </c>
      <c r="L405">
        <v>4834.9373658370996</v>
      </c>
      <c r="M405">
        <v>52.986669925046499</v>
      </c>
      <c r="N405">
        <v>0.50959638526790096</v>
      </c>
      <c r="O405">
        <v>9.8668805428028907</v>
      </c>
      <c r="P405">
        <v>34.884357125093203</v>
      </c>
      <c r="Q405">
        <v>4.5173290097412E-2</v>
      </c>
    </row>
    <row r="406" spans="1:17" hidden="1" x14ac:dyDescent="0.3">
      <c r="A406" t="s">
        <v>924</v>
      </c>
      <c r="B406" t="s">
        <v>925</v>
      </c>
      <c r="C406" t="s">
        <v>3144</v>
      </c>
      <c r="D406" t="s">
        <v>482</v>
      </c>
      <c r="E406">
        <v>16605.039702095</v>
      </c>
      <c r="F406">
        <v>2725.55</v>
      </c>
      <c r="G406">
        <v>-31.725239087147301</v>
      </c>
      <c r="H406">
        <v>-7.9494454875923299</v>
      </c>
      <c r="I406">
        <v>-15.5815373731036</v>
      </c>
      <c r="J406">
        <v>-2.84601553078484</v>
      </c>
      <c r="O406">
        <v>13.7385114930931</v>
      </c>
      <c r="P406">
        <v>0</v>
      </c>
    </row>
    <row r="407" spans="1:17" x14ac:dyDescent="0.3">
      <c r="A407" t="s">
        <v>926</v>
      </c>
      <c r="B407" t="s">
        <v>927</v>
      </c>
      <c r="C407" t="s">
        <v>3133</v>
      </c>
      <c r="D407" t="s">
        <v>54</v>
      </c>
      <c r="E407">
        <v>16556.779306165001</v>
      </c>
      <c r="F407">
        <v>12904.85</v>
      </c>
      <c r="G407">
        <v>218.64743587605301</v>
      </c>
      <c r="H407">
        <v>10.0015478113461</v>
      </c>
      <c r="I407">
        <v>84.632966605355094</v>
      </c>
      <c r="J407">
        <v>3.5106671103227098</v>
      </c>
      <c r="K407">
        <v>10432.6606029616</v>
      </c>
      <c r="L407">
        <v>7491.0260428073098</v>
      </c>
      <c r="M407">
        <v>79.116910639889596</v>
      </c>
      <c r="N407">
        <v>0.53967401229873502</v>
      </c>
      <c r="O407">
        <v>2.4552784418261302</v>
      </c>
      <c r="P407">
        <v>279.55441176470498</v>
      </c>
      <c r="Q407">
        <v>0.17200274254860501</v>
      </c>
    </row>
    <row r="408" spans="1:17" x14ac:dyDescent="0.3">
      <c r="A408" t="s">
        <v>928</v>
      </c>
      <c r="B408" t="s">
        <v>929</v>
      </c>
      <c r="C408" t="s">
        <v>3129</v>
      </c>
      <c r="D408" t="s">
        <v>215</v>
      </c>
      <c r="E408">
        <v>16505.402574600001</v>
      </c>
      <c r="F408">
        <v>1295.4000000000001</v>
      </c>
      <c r="G408">
        <v>35.306470412916603</v>
      </c>
      <c r="H408">
        <v>24.164196985525901</v>
      </c>
      <c r="I408">
        <v>37.312057786161098</v>
      </c>
      <c r="J408">
        <v>14.809583730196101</v>
      </c>
      <c r="K408">
        <v>1079.1514414355599</v>
      </c>
      <c r="L408">
        <v>952.77830164169802</v>
      </c>
      <c r="M408">
        <v>83.953853902516101</v>
      </c>
      <c r="N408">
        <v>1.6896581999466</v>
      </c>
      <c r="O408">
        <v>1.82183109464257</v>
      </c>
      <c r="P408">
        <v>74.817813765182194</v>
      </c>
      <c r="Q408">
        <v>-9.2744487255490005E-3</v>
      </c>
    </row>
    <row r="409" spans="1:17" x14ac:dyDescent="0.3">
      <c r="A409" t="s">
        <v>930</v>
      </c>
      <c r="B409" t="s">
        <v>931</v>
      </c>
      <c r="C409" t="s">
        <v>3140</v>
      </c>
      <c r="D409" t="s">
        <v>736</v>
      </c>
      <c r="E409">
        <v>16477.687537500002</v>
      </c>
      <c r="F409">
        <v>3956.75</v>
      </c>
      <c r="G409">
        <v>31.906441143779102</v>
      </c>
      <c r="H409">
        <v>-6.9387312018780403</v>
      </c>
      <c r="I409">
        <v>12.985809055802299</v>
      </c>
      <c r="J409">
        <v>7.1494326074841901</v>
      </c>
      <c r="K409">
        <v>4116.1181829015804</v>
      </c>
      <c r="L409">
        <v>3602.4786500698601</v>
      </c>
      <c r="M409">
        <v>51.496113056069298</v>
      </c>
      <c r="N409">
        <v>0.55943634389421504</v>
      </c>
      <c r="O409">
        <v>38.699690402476698</v>
      </c>
      <c r="P409">
        <v>107.697960683446</v>
      </c>
      <c r="Q409">
        <v>0.13104806756023599</v>
      </c>
    </row>
    <row r="410" spans="1:17" x14ac:dyDescent="0.3">
      <c r="A410" t="s">
        <v>932</v>
      </c>
      <c r="B410" t="s">
        <v>933</v>
      </c>
      <c r="C410" t="s">
        <v>3143</v>
      </c>
      <c r="D410" t="s">
        <v>505</v>
      </c>
      <c r="E410">
        <v>16468.66073236</v>
      </c>
      <c r="F410">
        <v>875.8</v>
      </c>
      <c r="G410">
        <v>55.638113333466897</v>
      </c>
      <c r="H410">
        <v>1.0902316645582899</v>
      </c>
      <c r="I410">
        <v>16.604056585653201</v>
      </c>
      <c r="J410">
        <v>0.60269359141824996</v>
      </c>
      <c r="K410">
        <v>839.72803255790404</v>
      </c>
      <c r="L410">
        <v>710.01459696408006</v>
      </c>
      <c r="M410">
        <v>54.255208065275902</v>
      </c>
      <c r="N410">
        <v>0.58893572053648402</v>
      </c>
      <c r="O410">
        <v>5.8004110527517696</v>
      </c>
      <c r="P410">
        <v>108.02850356294501</v>
      </c>
      <c r="Q410">
        <v>0.12339488651734799</v>
      </c>
    </row>
    <row r="411" spans="1:17" x14ac:dyDescent="0.3">
      <c r="A411" t="s">
        <v>934</v>
      </c>
      <c r="B411" t="s">
        <v>935</v>
      </c>
      <c r="C411" t="s">
        <v>3132</v>
      </c>
      <c r="D411" t="s">
        <v>264</v>
      </c>
      <c r="E411">
        <v>16460.449437895</v>
      </c>
      <c r="F411">
        <v>705.35</v>
      </c>
      <c r="G411">
        <v>65.940699181085407</v>
      </c>
      <c r="H411">
        <v>9.89578868945752</v>
      </c>
      <c r="I411">
        <v>11.1564674594817</v>
      </c>
      <c r="J411">
        <v>10.236867352098001</v>
      </c>
      <c r="K411">
        <v>681.61905156163095</v>
      </c>
      <c r="L411">
        <v>598.93962970824896</v>
      </c>
      <c r="M411">
        <v>61.5421487802897</v>
      </c>
      <c r="N411">
        <v>0.79263360324834098</v>
      </c>
      <c r="O411">
        <v>17.3885305167647</v>
      </c>
      <c r="P411">
        <v>178.79446640316201</v>
      </c>
      <c r="Q411">
        <v>6.6012818941035001E-2</v>
      </c>
    </row>
    <row r="412" spans="1:17" x14ac:dyDescent="0.3">
      <c r="A412" t="s">
        <v>936</v>
      </c>
      <c r="B412" t="s">
        <v>937</v>
      </c>
      <c r="C412" t="s">
        <v>3143</v>
      </c>
      <c r="D412" t="s">
        <v>505</v>
      </c>
      <c r="E412">
        <v>16354.340738999999</v>
      </c>
      <c r="F412">
        <v>3298.35</v>
      </c>
      <c r="G412">
        <v>-56.3394171883402</v>
      </c>
      <c r="H412">
        <v>-7.4749127493689498</v>
      </c>
      <c r="I412">
        <v>-1.56499492627581</v>
      </c>
      <c r="J412">
        <v>2.6731494743507902</v>
      </c>
      <c r="K412">
        <v>3419.8223796024499</v>
      </c>
      <c r="L412">
        <v>3517.2324313141298</v>
      </c>
      <c r="M412">
        <v>41.356741535318299</v>
      </c>
      <c r="N412">
        <v>0.57142716440346297</v>
      </c>
      <c r="O412">
        <v>43.230706262222</v>
      </c>
      <c r="P412">
        <v>14.687320711417</v>
      </c>
      <c r="Q412">
        <v>-7.3099101186997001E-2</v>
      </c>
    </row>
    <row r="413" spans="1:17" x14ac:dyDescent="0.3">
      <c r="A413" t="s">
        <v>938</v>
      </c>
      <c r="B413" t="s">
        <v>939</v>
      </c>
      <c r="C413" t="s">
        <v>3129</v>
      </c>
      <c r="D413" t="s">
        <v>553</v>
      </c>
      <c r="E413">
        <v>16313.548093920001</v>
      </c>
      <c r="F413">
        <v>326.7</v>
      </c>
      <c r="G413">
        <v>-7.1425158074986896</v>
      </c>
      <c r="H413">
        <v>1.0787792889083001</v>
      </c>
      <c r="I413">
        <v>-12.5470287459468</v>
      </c>
      <c r="J413">
        <v>3.4960749965133302</v>
      </c>
      <c r="K413">
        <v>318.92704009699401</v>
      </c>
      <c r="L413">
        <v>317.97896925379098</v>
      </c>
      <c r="M413">
        <v>65.160556714416501</v>
      </c>
      <c r="N413">
        <v>1.4233779501684101</v>
      </c>
      <c r="O413">
        <v>19.987756351392701</v>
      </c>
      <c r="P413">
        <v>23.2830188679245</v>
      </c>
      <c r="Q413">
        <v>-4.4256301173288999E-2</v>
      </c>
    </row>
    <row r="414" spans="1:17" x14ac:dyDescent="0.3">
      <c r="A414" t="s">
        <v>940</v>
      </c>
      <c r="B414" t="s">
        <v>941</v>
      </c>
      <c r="C414" t="s">
        <v>3129</v>
      </c>
      <c r="D414" t="s">
        <v>215</v>
      </c>
      <c r="E414">
        <v>16269.5536449799</v>
      </c>
      <c r="F414">
        <v>3919.4</v>
      </c>
      <c r="G414">
        <v>157.29954441950099</v>
      </c>
      <c r="H414">
        <v>3.18488422255259</v>
      </c>
      <c r="I414">
        <v>-9.2539950714271004</v>
      </c>
      <c r="J414">
        <v>6.9999193139781699</v>
      </c>
      <c r="K414">
        <v>3785.5010322657699</v>
      </c>
      <c r="L414">
        <v>3376.8217546272099</v>
      </c>
      <c r="M414">
        <v>69.360516786010095</v>
      </c>
      <c r="N414">
        <v>1.40208895802163</v>
      </c>
      <c r="O414">
        <v>9.7093942950451595</v>
      </c>
      <c r="P414">
        <v>190.11102886750501</v>
      </c>
      <c r="Q414">
        <v>0.27098381695385398</v>
      </c>
    </row>
    <row r="415" spans="1:17" x14ac:dyDescent="0.3">
      <c r="A415" t="s">
        <v>942</v>
      </c>
      <c r="B415" t="s">
        <v>943</v>
      </c>
      <c r="C415" t="s">
        <v>3143</v>
      </c>
      <c r="D415" t="s">
        <v>505</v>
      </c>
      <c r="E415">
        <v>16096.11608596</v>
      </c>
      <c r="F415">
        <v>1514.9</v>
      </c>
      <c r="G415">
        <v>-23.4354289756687</v>
      </c>
      <c r="H415">
        <v>-10.971804714883699</v>
      </c>
      <c r="I415">
        <v>-0.74250025013381704</v>
      </c>
      <c r="J415">
        <v>2.2279453166273302</v>
      </c>
      <c r="K415">
        <v>1506.8940521442701</v>
      </c>
      <c r="L415">
        <v>1441.84726863779</v>
      </c>
      <c r="M415">
        <v>49.450170815087297</v>
      </c>
      <c r="N415">
        <v>0.60935072816046298</v>
      </c>
      <c r="O415">
        <v>11.5585187141065</v>
      </c>
      <c r="P415">
        <v>21.8744971842317</v>
      </c>
      <c r="Q415">
        <v>-4.7772743916674999E-2</v>
      </c>
    </row>
    <row r="416" spans="1:17" hidden="1" x14ac:dyDescent="0.3">
      <c r="A416" t="s">
        <v>944</v>
      </c>
      <c r="B416" t="s">
        <v>945</v>
      </c>
      <c r="C416" t="s">
        <v>3131</v>
      </c>
      <c r="D416" t="s">
        <v>946</v>
      </c>
      <c r="E416">
        <v>15960.13619564</v>
      </c>
      <c r="F416">
        <v>2629.9</v>
      </c>
      <c r="G416">
        <v>71.600615895696393</v>
      </c>
      <c r="H416">
        <v>9.4633103548737605</v>
      </c>
      <c r="I416">
        <v>74.570532466378097</v>
      </c>
      <c r="J416">
        <v>6.8584876234215404</v>
      </c>
      <c r="K416">
        <v>2355.3255751741399</v>
      </c>
      <c r="M416">
        <v>63.355953477891802</v>
      </c>
      <c r="N416">
        <v>1.3745217697313501</v>
      </c>
      <c r="O416">
        <v>3.2738887410167701</v>
      </c>
      <c r="P416">
        <v>114.580613577023</v>
      </c>
    </row>
    <row r="417" spans="1:17" x14ac:dyDescent="0.3">
      <c r="A417" t="s">
        <v>947</v>
      </c>
      <c r="B417" t="s">
        <v>948</v>
      </c>
      <c r="C417" t="s">
        <v>3132</v>
      </c>
      <c r="D417" t="s">
        <v>547</v>
      </c>
      <c r="E417">
        <v>15904.380391094999</v>
      </c>
      <c r="F417">
        <v>661.85</v>
      </c>
      <c r="G417">
        <v>4.5290990387822898</v>
      </c>
      <c r="H417">
        <v>-9.1063446132054793</v>
      </c>
      <c r="I417">
        <v>-20.814820975436401</v>
      </c>
      <c r="J417">
        <v>2.66220364729734</v>
      </c>
      <c r="K417">
        <v>680.31344579199401</v>
      </c>
      <c r="L417">
        <v>641.77587154973605</v>
      </c>
      <c r="M417">
        <v>52.948665444021799</v>
      </c>
      <c r="N417">
        <v>0.45102421485784699</v>
      </c>
      <c r="O417">
        <v>24.7941376444813</v>
      </c>
      <c r="P417">
        <v>53.099699282905299</v>
      </c>
      <c r="Q417">
        <v>9.1581681365993997E-2</v>
      </c>
    </row>
    <row r="418" spans="1:17" hidden="1" x14ac:dyDescent="0.3">
      <c r="A418" t="s">
        <v>949</v>
      </c>
      <c r="B418" t="s">
        <v>950</v>
      </c>
      <c r="C418" t="s">
        <v>3144</v>
      </c>
      <c r="D418" t="s">
        <v>547</v>
      </c>
      <c r="E418">
        <v>15879.43048047</v>
      </c>
      <c r="F418">
        <v>664.7</v>
      </c>
      <c r="G418">
        <v>-10.295041154059099</v>
      </c>
      <c r="H418">
        <v>4.1598988182212997</v>
      </c>
      <c r="I418">
        <v>5.8486605599844603</v>
      </c>
      <c r="J418">
        <v>7.3989120054470199</v>
      </c>
      <c r="K418">
        <v>575.782313145751</v>
      </c>
      <c r="M418">
        <v>88.460679750420894</v>
      </c>
      <c r="N418">
        <v>1.3413352617432299</v>
      </c>
      <c r="O418">
        <v>3.7987061832405602</v>
      </c>
      <c r="P418">
        <v>41.395447777068703</v>
      </c>
    </row>
    <row r="419" spans="1:17" x14ac:dyDescent="0.3">
      <c r="A419" t="s">
        <v>951</v>
      </c>
      <c r="B419" t="s">
        <v>952</v>
      </c>
      <c r="C419" t="s">
        <v>3133</v>
      </c>
      <c r="D419" t="s">
        <v>54</v>
      </c>
      <c r="E419">
        <v>15870.984581429901</v>
      </c>
      <c r="F419">
        <v>1034.55</v>
      </c>
      <c r="G419">
        <v>312.21067385118403</v>
      </c>
      <c r="H419">
        <v>20.1672211790743</v>
      </c>
      <c r="I419">
        <v>73.846664783951297</v>
      </c>
      <c r="J419">
        <v>10.5514881402871</v>
      </c>
      <c r="K419">
        <v>907.43053586144799</v>
      </c>
      <c r="L419">
        <v>643.05565625430097</v>
      </c>
      <c r="M419">
        <v>51.601314902859599</v>
      </c>
      <c r="N419">
        <v>0.48358775790619402</v>
      </c>
      <c r="O419">
        <v>6.1041032332898402</v>
      </c>
      <c r="P419">
        <v>385.13481828839298</v>
      </c>
      <c r="Q419">
        <v>9.512690770934E-2</v>
      </c>
    </row>
    <row r="420" spans="1:17" x14ac:dyDescent="0.3">
      <c r="A420" t="s">
        <v>953</v>
      </c>
      <c r="B420" t="s">
        <v>954</v>
      </c>
      <c r="C420" t="s">
        <v>3132</v>
      </c>
      <c r="D420" t="s">
        <v>46</v>
      </c>
      <c r="E420">
        <v>15764.1761904</v>
      </c>
      <c r="F420">
        <v>1630.4</v>
      </c>
      <c r="G420">
        <v>6.0405766851687297E-2</v>
      </c>
      <c r="H420">
        <v>-6.1564419711621197</v>
      </c>
      <c r="I420">
        <v>22.8500036695348</v>
      </c>
      <c r="J420">
        <v>7.4221932473883401</v>
      </c>
      <c r="K420">
        <v>1613.13852106328</v>
      </c>
      <c r="L420">
        <v>1464.76000481906</v>
      </c>
      <c r="M420">
        <v>67.542750612348499</v>
      </c>
      <c r="N420">
        <v>0.84752890569136696</v>
      </c>
      <c r="O420">
        <v>14.0824337585868</v>
      </c>
      <c r="P420">
        <v>59.071174203619599</v>
      </c>
      <c r="Q420">
        <v>-2.1897710335213001E-2</v>
      </c>
    </row>
    <row r="421" spans="1:17" x14ac:dyDescent="0.3">
      <c r="A421" t="s">
        <v>955</v>
      </c>
      <c r="B421" t="s">
        <v>956</v>
      </c>
      <c r="C421" t="s">
        <v>3139</v>
      </c>
      <c r="D421" t="s">
        <v>135</v>
      </c>
      <c r="E421">
        <v>15746.227429549999</v>
      </c>
      <c r="F421">
        <v>601.85</v>
      </c>
      <c r="G421">
        <v>208.95996365701001</v>
      </c>
      <c r="H421">
        <v>35.059182009377999</v>
      </c>
      <c r="I421">
        <v>247.60920805168399</v>
      </c>
      <c r="J421">
        <v>20.9106733536156</v>
      </c>
      <c r="K421">
        <v>450.11365896276197</v>
      </c>
      <c r="L421">
        <v>305.752956063341</v>
      </c>
      <c r="M421">
        <v>76.771876219191597</v>
      </c>
      <c r="N421">
        <v>0.97424315773132397</v>
      </c>
      <c r="O421">
        <v>3.5141646589681801</v>
      </c>
      <c r="P421">
        <v>310.24504958931101</v>
      </c>
      <c r="Q421">
        <v>0.28366864251421497</v>
      </c>
    </row>
    <row r="422" spans="1:17" x14ac:dyDescent="0.3">
      <c r="A422" t="s">
        <v>957</v>
      </c>
      <c r="B422" t="s">
        <v>958</v>
      </c>
      <c r="C422" t="s">
        <v>3137</v>
      </c>
      <c r="D422" t="s">
        <v>124</v>
      </c>
      <c r="E422">
        <v>15652.365844849999</v>
      </c>
      <c r="F422">
        <v>53.41</v>
      </c>
      <c r="G422">
        <v>-33.4326626679333</v>
      </c>
      <c r="H422">
        <v>-2.2876816886407401</v>
      </c>
      <c r="I422">
        <v>-22.300545637566401</v>
      </c>
      <c r="J422">
        <v>2.0531520539868402</v>
      </c>
      <c r="K422">
        <v>56.084376703336297</v>
      </c>
      <c r="L422">
        <v>55.740195018577502</v>
      </c>
      <c r="M422">
        <v>39.364412791039598</v>
      </c>
      <c r="N422">
        <v>0.66346639097071003</v>
      </c>
      <c r="O422">
        <v>37.989140610372502</v>
      </c>
      <c r="P422">
        <v>36.424010217113597</v>
      </c>
    </row>
    <row r="423" spans="1:17" x14ac:dyDescent="0.3">
      <c r="A423" t="s">
        <v>959</v>
      </c>
      <c r="B423" t="s">
        <v>960</v>
      </c>
      <c r="C423" t="s">
        <v>3140</v>
      </c>
      <c r="D423" t="s">
        <v>255</v>
      </c>
      <c r="E423">
        <v>15590.4333276</v>
      </c>
      <c r="F423">
        <v>895.8</v>
      </c>
      <c r="G423">
        <v>31.319926756183602</v>
      </c>
      <c r="H423">
        <v>-9.0239084525213809</v>
      </c>
      <c r="I423">
        <v>10.0909307681793</v>
      </c>
      <c r="J423">
        <v>-1.18308493578084</v>
      </c>
      <c r="K423">
        <v>928.42864364219304</v>
      </c>
      <c r="L423">
        <v>830.19187282997495</v>
      </c>
      <c r="M423">
        <v>40.778905937961397</v>
      </c>
      <c r="N423">
        <v>0.66856596844426597</v>
      </c>
      <c r="O423">
        <v>18.3299843715115</v>
      </c>
      <c r="P423">
        <v>70.563594821020502</v>
      </c>
      <c r="Q423">
        <v>0.157993056163444</v>
      </c>
    </row>
    <row r="424" spans="1:17" x14ac:dyDescent="0.3">
      <c r="A424" t="s">
        <v>961</v>
      </c>
      <c r="B424" t="s">
        <v>962</v>
      </c>
      <c r="C424" t="s">
        <v>3130</v>
      </c>
      <c r="D424" t="s">
        <v>963</v>
      </c>
      <c r="E424">
        <v>15555.88458729</v>
      </c>
      <c r="F424">
        <v>484.7</v>
      </c>
      <c r="G424">
        <v>90.239845962091593</v>
      </c>
      <c r="H424">
        <v>-1.7954040921313601</v>
      </c>
      <c r="I424">
        <v>5.3199451711335497</v>
      </c>
      <c r="J424">
        <v>1.45978686320988</v>
      </c>
      <c r="K424">
        <v>480.98062227344502</v>
      </c>
      <c r="L424">
        <v>401.438068683925</v>
      </c>
      <c r="M424">
        <v>42.637502388991798</v>
      </c>
      <c r="N424">
        <v>0.51596575941386902</v>
      </c>
      <c r="O424">
        <v>27.460284712193101</v>
      </c>
      <c r="P424">
        <v>139.358024691358</v>
      </c>
      <c r="Q424">
        <v>0.12090188679890899</v>
      </c>
    </row>
    <row r="425" spans="1:17" x14ac:dyDescent="0.3">
      <c r="A425" t="s">
        <v>964</v>
      </c>
      <c r="B425" t="s">
        <v>965</v>
      </c>
      <c r="C425" t="s">
        <v>3141</v>
      </c>
      <c r="D425" t="s">
        <v>966</v>
      </c>
      <c r="E425">
        <v>15519.786004211999</v>
      </c>
      <c r="F425">
        <v>198.52</v>
      </c>
      <c r="G425">
        <v>-6.3006106370411299</v>
      </c>
      <c r="H425">
        <v>-0.47364834108319998</v>
      </c>
      <c r="I425">
        <v>-13.695251379936201</v>
      </c>
      <c r="J425">
        <v>0.147664766612916</v>
      </c>
      <c r="K425">
        <v>204.250004030014</v>
      </c>
      <c r="L425">
        <v>198.36985226117901</v>
      </c>
      <c r="M425">
        <v>40.1132822190349</v>
      </c>
      <c r="N425">
        <v>0.66805198450771797</v>
      </c>
      <c r="O425">
        <v>19.660487608301398</v>
      </c>
      <c r="P425">
        <v>45.756240822320102</v>
      </c>
      <c r="Q425">
        <v>1.6050861841394998E-2</v>
      </c>
    </row>
    <row r="426" spans="1:17" hidden="1" x14ac:dyDescent="0.3">
      <c r="A426" t="s">
        <v>967</v>
      </c>
      <c r="B426" t="s">
        <v>968</v>
      </c>
      <c r="C426" t="s">
        <v>3144</v>
      </c>
      <c r="D426" t="s">
        <v>743</v>
      </c>
      <c r="E426">
        <v>15502.9956089399</v>
      </c>
      <c r="F426">
        <v>885.3</v>
      </c>
      <c r="G426">
        <v>-1.3321907315766399</v>
      </c>
      <c r="H426">
        <v>-0.94944548759234104</v>
      </c>
      <c r="I426">
        <v>0.445965542732146</v>
      </c>
      <c r="J426">
        <v>1.2648423780623199</v>
      </c>
      <c r="K426">
        <v>870.05769488907197</v>
      </c>
      <c r="L426">
        <v>810.05225699041898</v>
      </c>
      <c r="M426">
        <v>63.673105172010501</v>
      </c>
      <c r="N426">
        <v>0.36382117388172702</v>
      </c>
      <c r="O426">
        <v>3.0125381226702799</v>
      </c>
      <c r="P426">
        <v>31.541410359276</v>
      </c>
      <c r="Q426">
        <v>-2.790653939747E-3</v>
      </c>
    </row>
    <row r="427" spans="1:17" x14ac:dyDescent="0.3">
      <c r="A427" t="s">
        <v>969</v>
      </c>
      <c r="B427" t="s">
        <v>970</v>
      </c>
      <c r="C427" t="s">
        <v>3146</v>
      </c>
      <c r="D427" t="s">
        <v>971</v>
      </c>
      <c r="E427">
        <v>15378.84492016</v>
      </c>
      <c r="F427">
        <v>1567.1</v>
      </c>
      <c r="G427">
        <v>-40.920218143735497</v>
      </c>
      <c r="H427">
        <v>7.85234106623935</v>
      </c>
      <c r="I427">
        <v>3.13299713092362</v>
      </c>
      <c r="J427">
        <v>5.7384324312254398</v>
      </c>
      <c r="K427">
        <v>1478.8155630932199</v>
      </c>
      <c r="L427">
        <v>1471.06695958721</v>
      </c>
      <c r="M427">
        <v>69.464419771283403</v>
      </c>
      <c r="N427">
        <v>0.77620503865355095</v>
      </c>
      <c r="O427">
        <v>19.676472465062801</v>
      </c>
      <c r="P427">
        <v>30.1361900016608</v>
      </c>
      <c r="Q427">
        <v>-1.5653710029406999E-2</v>
      </c>
    </row>
    <row r="428" spans="1:17" x14ac:dyDescent="0.3">
      <c r="A428" t="s">
        <v>972</v>
      </c>
      <c r="B428" t="s">
        <v>973</v>
      </c>
      <c r="C428" t="s">
        <v>3128</v>
      </c>
      <c r="D428" t="s">
        <v>294</v>
      </c>
      <c r="E428">
        <v>15330.696755595</v>
      </c>
      <c r="F428">
        <v>1096.05</v>
      </c>
      <c r="G428">
        <v>119.205091310564</v>
      </c>
      <c r="H428">
        <v>6.4375463823263503</v>
      </c>
      <c r="I428">
        <v>25.768527937588601</v>
      </c>
      <c r="J428">
        <v>1.8171121327319</v>
      </c>
      <c r="K428">
        <v>1030.2412538716801</v>
      </c>
      <c r="L428">
        <v>859.45412772067505</v>
      </c>
      <c r="M428">
        <v>58.572561404765999</v>
      </c>
      <c r="N428">
        <v>0.75441870230362496</v>
      </c>
      <c r="O428">
        <v>5.5563158615026698</v>
      </c>
      <c r="P428">
        <v>167.329268292682</v>
      </c>
      <c r="Q428">
        <v>0.139141528230111</v>
      </c>
    </row>
    <row r="429" spans="1:17" x14ac:dyDescent="0.3">
      <c r="A429" t="s">
        <v>974</v>
      </c>
      <c r="B429" t="s">
        <v>975</v>
      </c>
      <c r="C429" t="s">
        <v>3140</v>
      </c>
      <c r="D429" t="s">
        <v>86</v>
      </c>
      <c r="E429">
        <v>15329.53039158</v>
      </c>
      <c r="F429">
        <v>2738.2</v>
      </c>
      <c r="G429">
        <v>-5.0463891304738997</v>
      </c>
      <c r="H429">
        <v>-11.7128467496744</v>
      </c>
      <c r="I429">
        <v>-6.6413612419163002</v>
      </c>
      <c r="J429">
        <v>1.9630176167305899</v>
      </c>
      <c r="K429">
        <v>2938.2005129087102</v>
      </c>
      <c r="L429">
        <v>2636.4404870778299</v>
      </c>
      <c r="M429">
        <v>32.323835689469398</v>
      </c>
      <c r="N429">
        <v>0.27649809046313001</v>
      </c>
      <c r="O429">
        <v>33.481849390110298</v>
      </c>
      <c r="P429">
        <v>57.821325648414899</v>
      </c>
      <c r="Q429">
        <v>0.13828340084176999</v>
      </c>
    </row>
    <row r="430" spans="1:17" x14ac:dyDescent="0.3">
      <c r="A430" t="s">
        <v>976</v>
      </c>
      <c r="B430" t="s">
        <v>977</v>
      </c>
      <c r="C430" t="s">
        <v>3139</v>
      </c>
      <c r="D430" t="s">
        <v>353</v>
      </c>
      <c r="E430">
        <v>15237.8633246399</v>
      </c>
      <c r="F430">
        <v>4514.3999999999996</v>
      </c>
      <c r="G430">
        <v>23.456899670982299</v>
      </c>
      <c r="H430">
        <v>5.50094210930689</v>
      </c>
      <c r="I430">
        <v>12.904430130589001</v>
      </c>
      <c r="J430">
        <v>3.4879996717832098</v>
      </c>
      <c r="K430">
        <v>4292.8835957252604</v>
      </c>
      <c r="L430">
        <v>3823.5637197577998</v>
      </c>
      <c r="M430">
        <v>57.657343529465699</v>
      </c>
      <c r="N430">
        <v>0.84710333914985503</v>
      </c>
      <c r="O430">
        <v>8.2757398546872292</v>
      </c>
      <c r="P430">
        <v>65.906543429925904</v>
      </c>
      <c r="Q430">
        <v>2.5877351797717999E-2</v>
      </c>
    </row>
    <row r="431" spans="1:17" x14ac:dyDescent="0.3">
      <c r="A431" t="s">
        <v>978</v>
      </c>
      <c r="B431" t="s">
        <v>979</v>
      </c>
      <c r="C431" t="s">
        <v>3133</v>
      </c>
      <c r="D431" t="s">
        <v>54</v>
      </c>
      <c r="E431">
        <v>15233.88405384</v>
      </c>
      <c r="F431">
        <v>2004.15</v>
      </c>
      <c r="G431">
        <v>56.620291971310301</v>
      </c>
      <c r="H431">
        <v>32.861908809831597</v>
      </c>
      <c r="I431">
        <v>35.3977764880661</v>
      </c>
      <c r="J431">
        <v>17.924627191678301</v>
      </c>
      <c r="K431">
        <v>1670.05752178028</v>
      </c>
      <c r="L431">
        <v>1412.69435934691</v>
      </c>
      <c r="M431">
        <v>61.946170781293702</v>
      </c>
      <c r="N431">
        <v>2.2922353706215</v>
      </c>
      <c r="O431">
        <v>7.7164882868048901</v>
      </c>
      <c r="P431">
        <v>110.078616352201</v>
      </c>
      <c r="Q431">
        <v>8.4827979025531006E-2</v>
      </c>
    </row>
    <row r="432" spans="1:17" x14ac:dyDescent="0.3">
      <c r="A432" t="s">
        <v>980</v>
      </c>
      <c r="B432" t="s">
        <v>981</v>
      </c>
      <c r="C432" t="s">
        <v>3137</v>
      </c>
      <c r="D432" t="s">
        <v>982</v>
      </c>
      <c r="E432">
        <v>15228.92629062</v>
      </c>
      <c r="F432">
        <v>2238.3000000000002</v>
      </c>
      <c r="G432">
        <v>159.009106990595</v>
      </c>
      <c r="H432">
        <v>40.572070953966303</v>
      </c>
      <c r="I432">
        <v>144.205030640556</v>
      </c>
      <c r="J432">
        <v>10.2227296578217</v>
      </c>
      <c r="K432">
        <v>1838.4640630817701</v>
      </c>
      <c r="L432">
        <v>1302.49044747423</v>
      </c>
      <c r="M432">
        <v>56.276648974222297</v>
      </c>
      <c r="N432">
        <v>0.55749393693191895</v>
      </c>
      <c r="O432">
        <v>13.6576866371799</v>
      </c>
      <c r="P432">
        <v>216.77045004245599</v>
      </c>
      <c r="Q432">
        <v>0.243611000170771</v>
      </c>
    </row>
    <row r="433" spans="1:17" x14ac:dyDescent="0.3">
      <c r="A433" t="s">
        <v>983</v>
      </c>
      <c r="B433" t="s">
        <v>984</v>
      </c>
      <c r="C433" t="s">
        <v>3133</v>
      </c>
      <c r="D433" t="s">
        <v>54</v>
      </c>
      <c r="E433">
        <v>15069.447886604999</v>
      </c>
      <c r="F433">
        <v>951.65</v>
      </c>
      <c r="G433">
        <v>82.866215598460002</v>
      </c>
      <c r="H433">
        <v>7.1256037056386701</v>
      </c>
      <c r="I433">
        <v>48.5572586135184</v>
      </c>
      <c r="J433">
        <v>2.89362410885479</v>
      </c>
      <c r="K433">
        <v>835.91698276978104</v>
      </c>
      <c r="L433">
        <v>677.53371531845403</v>
      </c>
      <c r="M433">
        <v>75.851694427326606</v>
      </c>
      <c r="N433">
        <v>0.59390984766839305</v>
      </c>
      <c r="O433">
        <v>1.9177218515210299</v>
      </c>
      <c r="P433">
        <v>198.55686274509799</v>
      </c>
      <c r="Q433">
        <v>3.1356448173389E-2</v>
      </c>
    </row>
    <row r="434" spans="1:17" x14ac:dyDescent="0.3">
      <c r="A434" t="s">
        <v>985</v>
      </c>
      <c r="B434" t="s">
        <v>986</v>
      </c>
      <c r="C434" t="s">
        <v>3140</v>
      </c>
      <c r="D434" t="s">
        <v>987</v>
      </c>
      <c r="E434">
        <v>15029.9013367649</v>
      </c>
      <c r="F434">
        <v>1262.8499999999999</v>
      </c>
      <c r="G434">
        <v>52.402420487320697</v>
      </c>
      <c r="H434">
        <v>-5.6226561215391602</v>
      </c>
      <c r="I434">
        <v>-19.328556666405198</v>
      </c>
      <c r="J434">
        <v>1.52065113588181</v>
      </c>
      <c r="K434">
        <v>1339.3731621039699</v>
      </c>
      <c r="L434">
        <v>1224.1015180450599</v>
      </c>
      <c r="M434">
        <v>39.172501590378097</v>
      </c>
      <c r="N434">
        <v>0.55740155475934405</v>
      </c>
      <c r="O434">
        <v>34.220216177693302</v>
      </c>
      <c r="P434">
        <v>95.9882051679987</v>
      </c>
      <c r="Q434">
        <v>0.18037832138618801</v>
      </c>
    </row>
    <row r="435" spans="1:17" x14ac:dyDescent="0.3">
      <c r="A435" t="s">
        <v>988</v>
      </c>
      <c r="B435" t="s">
        <v>989</v>
      </c>
      <c r="C435" t="s">
        <v>3143</v>
      </c>
      <c r="D435" t="s">
        <v>990</v>
      </c>
      <c r="E435">
        <v>15002.2627461149</v>
      </c>
      <c r="F435">
        <v>844.95</v>
      </c>
      <c r="G435">
        <v>35.0650912144324</v>
      </c>
      <c r="H435">
        <v>6.5723414630233199</v>
      </c>
      <c r="I435">
        <v>29.6940499100373</v>
      </c>
      <c r="J435">
        <v>-0.60514457748615702</v>
      </c>
      <c r="K435">
        <v>783.48052945557799</v>
      </c>
      <c r="L435">
        <v>675.03908247898198</v>
      </c>
      <c r="M435">
        <v>71.540372263711802</v>
      </c>
      <c r="N435">
        <v>0.90346400909368396</v>
      </c>
      <c r="O435">
        <v>3.5564234570092799</v>
      </c>
      <c r="P435">
        <v>86.646785950960904</v>
      </c>
      <c r="Q435">
        <v>8.2552450633537999E-2</v>
      </c>
    </row>
    <row r="436" spans="1:17" x14ac:dyDescent="0.3">
      <c r="A436" t="s">
        <v>991</v>
      </c>
      <c r="B436" t="s">
        <v>992</v>
      </c>
      <c r="C436" t="s">
        <v>3131</v>
      </c>
      <c r="D436" t="s">
        <v>993</v>
      </c>
      <c r="E436">
        <v>14988.6432364799</v>
      </c>
      <c r="F436">
        <v>779.6</v>
      </c>
      <c r="G436">
        <v>32.344338550069502</v>
      </c>
      <c r="H436">
        <v>-4.7100628097767103</v>
      </c>
      <c r="I436">
        <v>41.624632091949003</v>
      </c>
      <c r="J436">
        <v>1.79075163839437</v>
      </c>
      <c r="K436">
        <v>775.46737996704098</v>
      </c>
      <c r="L436">
        <v>639.21522904281301</v>
      </c>
      <c r="M436">
        <v>37.7604514198689</v>
      </c>
      <c r="N436">
        <v>0.54590204962410305</v>
      </c>
      <c r="O436">
        <v>12.455105182144599</v>
      </c>
      <c r="P436">
        <v>74.661140360703399</v>
      </c>
      <c r="Q436">
        <v>-2.2395462434570999E-2</v>
      </c>
    </row>
    <row r="437" spans="1:17" hidden="1" x14ac:dyDescent="0.3">
      <c r="A437" t="s">
        <v>994</v>
      </c>
      <c r="B437" t="s">
        <v>995</v>
      </c>
      <c r="C437" t="s">
        <v>3144</v>
      </c>
      <c r="D437" t="s">
        <v>46</v>
      </c>
      <c r="E437">
        <v>14976.7423058</v>
      </c>
      <c r="F437">
        <v>1437.7</v>
      </c>
      <c r="G437">
        <v>439.699786521551</v>
      </c>
      <c r="H437">
        <v>0.46332046985446601</v>
      </c>
      <c r="I437">
        <v>-9.1994063527242602</v>
      </c>
      <c r="J437">
        <v>-0.61076981141638198</v>
      </c>
      <c r="K437">
        <v>1649.8010045900701</v>
      </c>
      <c r="L437">
        <v>1451.24792160072</v>
      </c>
      <c r="M437">
        <v>37.043947446306703</v>
      </c>
      <c r="N437">
        <v>0.57321750335663801</v>
      </c>
      <c r="O437">
        <v>111.292341935035</v>
      </c>
      <c r="P437">
        <v>515.98114824335903</v>
      </c>
      <c r="Q437">
        <v>0.27686995191291103</v>
      </c>
    </row>
    <row r="438" spans="1:17" x14ac:dyDescent="0.3">
      <c r="A438" t="s">
        <v>996</v>
      </c>
      <c r="B438" t="s">
        <v>997</v>
      </c>
      <c r="C438" t="s">
        <v>3134</v>
      </c>
      <c r="D438" t="s">
        <v>255</v>
      </c>
      <c r="E438">
        <v>14912.1249333</v>
      </c>
      <c r="F438">
        <v>6251</v>
      </c>
      <c r="G438">
        <v>0.86832306138866799</v>
      </c>
      <c r="H438">
        <v>17.268361794873901</v>
      </c>
      <c r="I438">
        <v>39.468271193969798</v>
      </c>
      <c r="J438">
        <v>7.0277941706973603</v>
      </c>
      <c r="K438">
        <v>5523.9544947106597</v>
      </c>
      <c r="L438">
        <v>4878.6544822071401</v>
      </c>
      <c r="M438">
        <v>66.365261317949106</v>
      </c>
      <c r="N438">
        <v>1.32795069653589</v>
      </c>
      <c r="O438">
        <v>6.8573028315469502</v>
      </c>
      <c r="P438">
        <v>65.280733993469099</v>
      </c>
      <c r="Q438">
        <v>0.14758596073716301</v>
      </c>
    </row>
    <row r="439" spans="1:17" x14ac:dyDescent="0.3">
      <c r="A439" t="s">
        <v>998</v>
      </c>
      <c r="B439" t="s">
        <v>999</v>
      </c>
      <c r="C439" t="s">
        <v>3129</v>
      </c>
      <c r="D439" t="s">
        <v>553</v>
      </c>
      <c r="E439">
        <v>14845.773284299999</v>
      </c>
      <c r="F439">
        <v>1875.85</v>
      </c>
      <c r="G439">
        <v>-11.783449871461</v>
      </c>
      <c r="H439">
        <v>6.3627252662677796</v>
      </c>
      <c r="I439">
        <v>24.6343496015953</v>
      </c>
      <c r="J439">
        <v>7.2073308017821098</v>
      </c>
      <c r="K439">
        <v>1719.97114363166</v>
      </c>
      <c r="L439">
        <v>1645.5004401937899</v>
      </c>
      <c r="M439">
        <v>87.344776542926496</v>
      </c>
      <c r="N439">
        <v>1.2316840600187</v>
      </c>
      <c r="O439">
        <v>5.4961750673028202</v>
      </c>
      <c r="P439">
        <v>43.523335883703098</v>
      </c>
      <c r="Q439">
        <v>-6.7440921860626002E-2</v>
      </c>
    </row>
    <row r="440" spans="1:17" x14ac:dyDescent="0.3">
      <c r="A440" t="s">
        <v>1000</v>
      </c>
      <c r="B440" t="s">
        <v>1001</v>
      </c>
      <c r="C440" t="s">
        <v>3128</v>
      </c>
      <c r="D440" t="s">
        <v>21</v>
      </c>
      <c r="E440">
        <v>14713.99051616</v>
      </c>
      <c r="F440">
        <v>2610.4</v>
      </c>
      <c r="G440">
        <v>181.54117565068901</v>
      </c>
      <c r="H440">
        <v>12.3168394829395</v>
      </c>
      <c r="I440">
        <v>46.222787600616101</v>
      </c>
      <c r="J440">
        <v>3.6745567816668001</v>
      </c>
      <c r="K440">
        <v>2463.7768275680401</v>
      </c>
      <c r="L440">
        <v>1883.30783510077</v>
      </c>
      <c r="M440">
        <v>50.696686262322999</v>
      </c>
      <c r="N440">
        <v>0.96814240519178196</v>
      </c>
      <c r="O440">
        <v>12.051792828685199</v>
      </c>
      <c r="P440">
        <v>253.42539940427801</v>
      </c>
    </row>
    <row r="441" spans="1:17" x14ac:dyDescent="0.3">
      <c r="A441" t="s">
        <v>1002</v>
      </c>
      <c r="B441" t="s">
        <v>1003</v>
      </c>
      <c r="C441" t="s">
        <v>3140</v>
      </c>
      <c r="D441" t="s">
        <v>135</v>
      </c>
      <c r="E441">
        <v>14614.911069439901</v>
      </c>
      <c r="F441">
        <v>1626.4</v>
      </c>
      <c r="G441">
        <v>74.145056813458893</v>
      </c>
      <c r="H441">
        <v>-4.5679859215173897</v>
      </c>
      <c r="I441">
        <v>69.439493121112903</v>
      </c>
      <c r="J441">
        <v>-0.36730289654174197</v>
      </c>
      <c r="K441">
        <v>1556.0611951589201</v>
      </c>
      <c r="L441">
        <v>1133.7390310476001</v>
      </c>
      <c r="M441">
        <v>32.999265923366899</v>
      </c>
      <c r="N441">
        <v>0.89040883157219497</v>
      </c>
      <c r="O441">
        <v>21.126414166256701</v>
      </c>
      <c r="P441">
        <v>150.21538461538401</v>
      </c>
      <c r="Q441">
        <v>0.19617616434884699</v>
      </c>
    </row>
    <row r="442" spans="1:17" x14ac:dyDescent="0.3">
      <c r="A442" t="s">
        <v>1004</v>
      </c>
      <c r="B442" t="s">
        <v>1005</v>
      </c>
      <c r="C442" t="s">
        <v>3131</v>
      </c>
      <c r="D442" t="s">
        <v>118</v>
      </c>
      <c r="E442">
        <v>14341.41261472</v>
      </c>
      <c r="F442">
        <v>2253.8000000000002</v>
      </c>
      <c r="G442">
        <v>11.095020463653499</v>
      </c>
      <c r="H442">
        <v>-5.2161844608388996</v>
      </c>
      <c r="I442">
        <v>32.339924943393299</v>
      </c>
      <c r="J442">
        <v>2.1397156606000101</v>
      </c>
      <c r="K442">
        <v>2182.4231421685299</v>
      </c>
      <c r="L442">
        <v>1868.37396729847</v>
      </c>
      <c r="M442">
        <v>48.044524596104097</v>
      </c>
      <c r="N442">
        <v>0.47478345577976799</v>
      </c>
      <c r="O442">
        <v>10.213861034696899</v>
      </c>
      <c r="P442">
        <v>56.497587056903797</v>
      </c>
      <c r="Q442">
        <v>-6.2970670257399997E-2</v>
      </c>
    </row>
    <row r="443" spans="1:17" x14ac:dyDescent="0.3">
      <c r="A443" t="s">
        <v>1006</v>
      </c>
      <c r="B443" t="s">
        <v>1007</v>
      </c>
      <c r="C443" t="s">
        <v>3141</v>
      </c>
      <c r="D443" t="s">
        <v>75</v>
      </c>
      <c r="E443">
        <v>14313</v>
      </c>
      <c r="F443">
        <v>95.42</v>
      </c>
      <c r="G443">
        <v>14.637723875815601</v>
      </c>
      <c r="H443">
        <v>-7.3572886248472296</v>
      </c>
      <c r="I443">
        <v>13.9063947860613</v>
      </c>
      <c r="J443">
        <v>-2.3481049855677201</v>
      </c>
      <c r="K443">
        <v>96.015278671617494</v>
      </c>
      <c r="L443">
        <v>78.661172588717903</v>
      </c>
      <c r="M443">
        <v>24.895868567777399</v>
      </c>
      <c r="N443">
        <v>0.26730649658295902</v>
      </c>
      <c r="O443">
        <v>38.126178998113602</v>
      </c>
      <c r="P443">
        <v>91.991951710261503</v>
      </c>
      <c r="Q443">
        <v>7.0008607807044002E-2</v>
      </c>
    </row>
    <row r="444" spans="1:17" x14ac:dyDescent="0.3">
      <c r="A444" t="s">
        <v>1008</v>
      </c>
      <c r="B444" t="s">
        <v>1009</v>
      </c>
      <c r="C444" t="s">
        <v>3135</v>
      </c>
      <c r="D444" t="s">
        <v>124</v>
      </c>
      <c r="E444">
        <v>14183.587364499999</v>
      </c>
      <c r="F444">
        <v>977.5</v>
      </c>
      <c r="G444">
        <v>109.072614006568</v>
      </c>
      <c r="H444">
        <v>6.27574099193719</v>
      </c>
      <c r="I444">
        <v>80.206010201796303</v>
      </c>
      <c r="J444">
        <v>2.9676634198709899</v>
      </c>
      <c r="K444">
        <v>863.86766993855599</v>
      </c>
      <c r="L444">
        <v>636.14293674933901</v>
      </c>
      <c r="M444">
        <v>68.947265212383996</v>
      </c>
      <c r="N444">
        <v>0.80051160649594599</v>
      </c>
      <c r="O444">
        <v>4.2455242966751898</v>
      </c>
      <c r="P444">
        <v>161.29377171879099</v>
      </c>
      <c r="Q444">
        <v>0.19830683127430099</v>
      </c>
    </row>
    <row r="445" spans="1:17" x14ac:dyDescent="0.3">
      <c r="A445" t="s">
        <v>1010</v>
      </c>
      <c r="B445" t="s">
        <v>1011</v>
      </c>
      <c r="C445" t="s">
        <v>3133</v>
      </c>
      <c r="D445" t="s">
        <v>54</v>
      </c>
      <c r="E445">
        <v>14096.923713599999</v>
      </c>
      <c r="F445">
        <v>1150.5</v>
      </c>
      <c r="G445">
        <v>56.096944291209603</v>
      </c>
      <c r="H445">
        <v>12.8176471641648</v>
      </c>
      <c r="I445">
        <v>45.662096768269301</v>
      </c>
      <c r="J445">
        <v>8.6985291511789402</v>
      </c>
      <c r="K445">
        <v>960.54549378871695</v>
      </c>
      <c r="L445">
        <v>827.863962449371</v>
      </c>
      <c r="M445">
        <v>80.452737658544393</v>
      </c>
      <c r="N445">
        <v>1.37319836694099</v>
      </c>
      <c r="O445">
        <v>2.12950890916991</v>
      </c>
      <c r="P445">
        <v>88.297872340425499</v>
      </c>
      <c r="Q445">
        <v>5.0288587721633998E-2</v>
      </c>
    </row>
    <row r="446" spans="1:17" hidden="1" x14ac:dyDescent="0.3">
      <c r="A446" t="s">
        <v>1012</v>
      </c>
      <c r="B446" t="s">
        <v>1013</v>
      </c>
      <c r="C446" t="s">
        <v>3144</v>
      </c>
      <c r="D446" t="s">
        <v>168</v>
      </c>
      <c r="E446">
        <v>13982.774650989901</v>
      </c>
      <c r="F446">
        <v>11606.3</v>
      </c>
      <c r="G446">
        <v>320.13496189079098</v>
      </c>
      <c r="H446">
        <v>39.966669001384702</v>
      </c>
      <c r="I446">
        <v>85.036304751231597</v>
      </c>
      <c r="J446">
        <v>1.0701735521971001</v>
      </c>
      <c r="K446">
        <v>9702.9816235261496</v>
      </c>
      <c r="L446">
        <v>6981.1835125515499</v>
      </c>
      <c r="M446">
        <v>58.662779577533499</v>
      </c>
      <c r="N446">
        <v>0.76094004487556299</v>
      </c>
      <c r="O446">
        <v>6.8212953309840296</v>
      </c>
      <c r="P446">
        <v>393.67503190131799</v>
      </c>
      <c r="Q446">
        <v>0.23983400817411599</v>
      </c>
    </row>
    <row r="447" spans="1:17" x14ac:dyDescent="0.3">
      <c r="A447" t="s">
        <v>1014</v>
      </c>
      <c r="B447" t="s">
        <v>1015</v>
      </c>
      <c r="C447" t="s">
        <v>624</v>
      </c>
      <c r="D447" t="s">
        <v>624</v>
      </c>
      <c r="E447">
        <v>13978.709832</v>
      </c>
      <c r="F447">
        <v>483.4</v>
      </c>
      <c r="G447">
        <v>-7.2172229324538799</v>
      </c>
      <c r="H447">
        <v>-9.2167177463218799</v>
      </c>
      <c r="I447">
        <v>0.65997683699873899</v>
      </c>
      <c r="J447">
        <v>-1.79618054728649</v>
      </c>
      <c r="K447">
        <v>499.68927357686903</v>
      </c>
      <c r="L447">
        <v>456.27417211414502</v>
      </c>
      <c r="M447">
        <v>34.243529070725899</v>
      </c>
      <c r="N447">
        <v>1.20963605847265</v>
      </c>
      <c r="O447">
        <v>22.465866776996201</v>
      </c>
      <c r="P447">
        <v>42.806499261447499</v>
      </c>
      <c r="Q447">
        <v>1.0502326870048999E-2</v>
      </c>
    </row>
    <row r="448" spans="1:17" x14ac:dyDescent="0.3">
      <c r="A448" t="s">
        <v>1016</v>
      </c>
      <c r="B448" t="s">
        <v>1017</v>
      </c>
      <c r="C448" t="s">
        <v>3140</v>
      </c>
      <c r="D448" t="s">
        <v>168</v>
      </c>
      <c r="E448">
        <v>13940.9360896</v>
      </c>
      <c r="F448">
        <v>13779.55</v>
      </c>
      <c r="G448">
        <v>126.17509217126999</v>
      </c>
      <c r="H448">
        <v>1.66528965354789</v>
      </c>
      <c r="I448">
        <v>55.558239211032898</v>
      </c>
      <c r="J448">
        <v>-1.5947505089777201</v>
      </c>
      <c r="K448">
        <v>13101.711277129099</v>
      </c>
      <c r="L448">
        <v>10091.4693420767</v>
      </c>
      <c r="M448">
        <v>40.226142920170403</v>
      </c>
      <c r="N448">
        <v>0.73196548354684698</v>
      </c>
      <c r="O448">
        <v>7.4055393681216</v>
      </c>
      <c r="P448">
        <v>227.14592656782301</v>
      </c>
      <c r="Q448">
        <v>0.235128548469277</v>
      </c>
    </row>
    <row r="449" spans="1:17" x14ac:dyDescent="0.3">
      <c r="A449" t="s">
        <v>1018</v>
      </c>
      <c r="B449" t="s">
        <v>1019</v>
      </c>
      <c r="C449" t="s">
        <v>3131</v>
      </c>
      <c r="D449" t="s">
        <v>360</v>
      </c>
      <c r="E449">
        <v>13935.260642720001</v>
      </c>
      <c r="F449">
        <v>401.3</v>
      </c>
      <c r="G449">
        <v>101.15664620530001</v>
      </c>
      <c r="H449">
        <v>35.3561601180132</v>
      </c>
      <c r="I449">
        <v>118.40562382518399</v>
      </c>
      <c r="J449">
        <v>13.365937195511099</v>
      </c>
      <c r="K449">
        <v>322.99856070255299</v>
      </c>
      <c r="L449">
        <v>244.99481513527101</v>
      </c>
      <c r="M449">
        <v>67.781969138358605</v>
      </c>
      <c r="N449">
        <v>1.0139403543319501</v>
      </c>
      <c r="O449">
        <v>4.3359082980313799</v>
      </c>
      <c r="P449">
        <v>173.73806275579801</v>
      </c>
      <c r="Q449">
        <v>0.19979191686011</v>
      </c>
    </row>
    <row r="450" spans="1:17" x14ac:dyDescent="0.3">
      <c r="A450" t="s">
        <v>1020</v>
      </c>
      <c r="B450" t="s">
        <v>1021</v>
      </c>
      <c r="C450" t="s">
        <v>3140</v>
      </c>
      <c r="D450" t="s">
        <v>168</v>
      </c>
      <c r="E450">
        <v>13830.889685550001</v>
      </c>
      <c r="F450">
        <v>616.35</v>
      </c>
      <c r="G450">
        <v>9.8166306514437505</v>
      </c>
      <c r="H450">
        <v>3.4479379026238202</v>
      </c>
      <c r="I450">
        <v>20.1950380565589</v>
      </c>
      <c r="J450">
        <v>3.4961002863574002</v>
      </c>
      <c r="K450">
        <v>612.70113957782803</v>
      </c>
      <c r="L450">
        <v>540.85232001638406</v>
      </c>
      <c r="M450">
        <v>49.375286889795397</v>
      </c>
      <c r="N450">
        <v>0.31110268859418899</v>
      </c>
      <c r="O450">
        <v>16.289445931694601</v>
      </c>
      <c r="P450">
        <v>78.0972332586867</v>
      </c>
      <c r="Q450">
        <v>0.19205582185811301</v>
      </c>
    </row>
    <row r="451" spans="1:17" x14ac:dyDescent="0.3">
      <c r="A451" t="s">
        <v>1022</v>
      </c>
      <c r="B451" t="s">
        <v>1023</v>
      </c>
      <c r="C451" t="s">
        <v>3128</v>
      </c>
      <c r="D451" t="s">
        <v>294</v>
      </c>
      <c r="E451">
        <v>13736.677938119999</v>
      </c>
      <c r="F451">
        <v>996.3</v>
      </c>
      <c r="G451">
        <v>9.2791292153576403</v>
      </c>
      <c r="H451">
        <v>4.6793294411825803</v>
      </c>
      <c r="I451">
        <v>-17.9412472619873</v>
      </c>
      <c r="J451">
        <v>0.65274364579001298</v>
      </c>
      <c r="K451">
        <v>989.48667185279203</v>
      </c>
      <c r="L451">
        <v>932.28173576027302</v>
      </c>
      <c r="M451">
        <v>64.5996728109522</v>
      </c>
      <c r="N451">
        <v>0.64109770365614105</v>
      </c>
      <c r="O451">
        <v>20.345277526849301</v>
      </c>
      <c r="P451">
        <v>59.407999999999902</v>
      </c>
      <c r="Q451">
        <v>4.0476192142575002E-2</v>
      </c>
    </row>
    <row r="452" spans="1:17" x14ac:dyDescent="0.3">
      <c r="A452" t="s">
        <v>1024</v>
      </c>
      <c r="B452" t="s">
        <v>1025</v>
      </c>
      <c r="C452" t="s">
        <v>3127</v>
      </c>
      <c r="D452" t="s">
        <v>18</v>
      </c>
      <c r="E452">
        <v>13699.104243</v>
      </c>
      <c r="F452">
        <v>919.95</v>
      </c>
      <c r="G452">
        <v>85.195977222458694</v>
      </c>
      <c r="H452">
        <v>-1.3207865883235901</v>
      </c>
      <c r="I452">
        <v>-8.5349483548008198</v>
      </c>
      <c r="J452">
        <v>1.8398603208686899</v>
      </c>
      <c r="K452">
        <v>976.70140414075695</v>
      </c>
      <c r="L452">
        <v>866.65082318242003</v>
      </c>
      <c r="M452">
        <v>27.168243865710402</v>
      </c>
      <c r="N452">
        <v>0.394162029443899</v>
      </c>
      <c r="O452">
        <v>38.594488830914699</v>
      </c>
      <c r="P452">
        <v>115.394521189416</v>
      </c>
      <c r="Q452">
        <v>0.190155132197492</v>
      </c>
    </row>
    <row r="453" spans="1:17" hidden="1" x14ac:dyDescent="0.3">
      <c r="A453" t="s">
        <v>1026</v>
      </c>
      <c r="B453" t="s">
        <v>1027</v>
      </c>
      <c r="C453" t="s">
        <v>3144</v>
      </c>
      <c r="D453" t="s">
        <v>54</v>
      </c>
      <c r="E453">
        <v>13613.79299206</v>
      </c>
      <c r="F453">
        <v>864.95</v>
      </c>
      <c r="G453">
        <v>-18.0972956020609</v>
      </c>
      <c r="H453">
        <v>18.4103246273501</v>
      </c>
      <c r="I453">
        <v>-1.9535938880173001</v>
      </c>
      <c r="J453">
        <v>2.68157987887622</v>
      </c>
      <c r="M453">
        <v>43.740837096667597</v>
      </c>
      <c r="O453">
        <v>35.950054916469099</v>
      </c>
      <c r="P453">
        <v>19.303448275861999</v>
      </c>
    </row>
    <row r="454" spans="1:17" x14ac:dyDescent="0.3">
      <c r="A454" t="s">
        <v>1028</v>
      </c>
      <c r="B454" t="s">
        <v>1029</v>
      </c>
      <c r="C454" t="s">
        <v>3140</v>
      </c>
      <c r="D454" t="s">
        <v>255</v>
      </c>
      <c r="E454">
        <v>13592.075919999999</v>
      </c>
      <c r="F454">
        <v>4305.6499999999996</v>
      </c>
      <c r="G454">
        <v>8.4663711927716694</v>
      </c>
      <c r="H454">
        <v>1.5707461115233601</v>
      </c>
      <c r="I454">
        <v>9.2261870411653408</v>
      </c>
      <c r="J454">
        <v>2.2453570182347602</v>
      </c>
      <c r="K454">
        <v>4245.0626594606301</v>
      </c>
      <c r="L454">
        <v>3881.0931312634002</v>
      </c>
      <c r="M454">
        <v>69.163288188169702</v>
      </c>
      <c r="N454">
        <v>0.67733550158844302</v>
      </c>
      <c r="O454">
        <v>16.126484967426499</v>
      </c>
      <c r="P454">
        <v>56.001811594202799</v>
      </c>
      <c r="Q454">
        <v>0.19113134643882301</v>
      </c>
    </row>
    <row r="455" spans="1:17" x14ac:dyDescent="0.3">
      <c r="A455" t="s">
        <v>1030</v>
      </c>
      <c r="B455" t="s">
        <v>1031</v>
      </c>
      <c r="C455" t="s">
        <v>3140</v>
      </c>
      <c r="D455" t="s">
        <v>46</v>
      </c>
      <c r="E455">
        <v>13512.100098880001</v>
      </c>
      <c r="F455">
        <v>735.1</v>
      </c>
      <c r="G455">
        <v>14.220020236024</v>
      </c>
      <c r="H455">
        <v>9.1773076881354001</v>
      </c>
      <c r="I455">
        <v>35.344020939551399</v>
      </c>
      <c r="J455">
        <v>-1.76086872594892</v>
      </c>
      <c r="K455">
        <v>709.82663629243405</v>
      </c>
      <c r="L455">
        <v>605.292578903243</v>
      </c>
      <c r="M455">
        <v>43.980618639426702</v>
      </c>
      <c r="N455">
        <v>1.0550897745005601</v>
      </c>
      <c r="O455">
        <v>10.590395864508199</v>
      </c>
      <c r="P455">
        <v>64.084821428571402</v>
      </c>
      <c r="Q455">
        <v>7.4471164184904001E-2</v>
      </c>
    </row>
    <row r="456" spans="1:17" x14ac:dyDescent="0.3">
      <c r="A456" t="s">
        <v>1032</v>
      </c>
      <c r="B456" t="s">
        <v>1033</v>
      </c>
      <c r="C456" t="s">
        <v>624</v>
      </c>
      <c r="D456" t="s">
        <v>624</v>
      </c>
      <c r="E456">
        <v>13500.488650318999</v>
      </c>
      <c r="F456">
        <v>27.19</v>
      </c>
      <c r="G456">
        <v>-1.4256999166403801</v>
      </c>
      <c r="H456">
        <v>8.0838878457409997</v>
      </c>
      <c r="I456">
        <v>-16.984291245737001</v>
      </c>
      <c r="J456">
        <v>2.3808661896452601</v>
      </c>
      <c r="K456">
        <v>26.955934049007301</v>
      </c>
      <c r="L456">
        <v>25.770874558607499</v>
      </c>
      <c r="M456">
        <v>49.505997242201801</v>
      </c>
      <c r="N456">
        <v>1.81560083331356</v>
      </c>
      <c r="O456">
        <v>43.618977565281298</v>
      </c>
      <c r="P456">
        <v>68.881987577639705</v>
      </c>
      <c r="Q456">
        <v>6.8048893845209998E-3</v>
      </c>
    </row>
    <row r="457" spans="1:17" x14ac:dyDescent="0.3">
      <c r="A457" t="s">
        <v>1034</v>
      </c>
      <c r="B457" t="s">
        <v>1035</v>
      </c>
      <c r="C457" t="s">
        <v>3142</v>
      </c>
      <c r="D457" t="s">
        <v>482</v>
      </c>
      <c r="E457">
        <v>13302.30002828</v>
      </c>
      <c r="F457">
        <v>1998.8</v>
      </c>
      <c r="G457">
        <v>25.098857681145901</v>
      </c>
      <c r="H457">
        <v>0.17116358785404201</v>
      </c>
      <c r="I457">
        <v>77.211892769526898</v>
      </c>
      <c r="J457">
        <v>2.2350079658300501</v>
      </c>
      <c r="K457">
        <v>1896.3198126053101</v>
      </c>
      <c r="L457">
        <v>1488.1542579669599</v>
      </c>
      <c r="M457">
        <v>49.309676597332903</v>
      </c>
      <c r="N457">
        <v>0.94715838318066303</v>
      </c>
      <c r="O457">
        <v>19.071442865719401</v>
      </c>
      <c r="P457">
        <v>122.49027356472099</v>
      </c>
      <c r="Q457">
        <v>0.21611243020674301</v>
      </c>
    </row>
    <row r="458" spans="1:17" x14ac:dyDescent="0.3">
      <c r="A458" t="s">
        <v>1036</v>
      </c>
      <c r="B458" t="s">
        <v>1037</v>
      </c>
      <c r="C458" t="s">
        <v>3141</v>
      </c>
      <c r="D458" t="s">
        <v>774</v>
      </c>
      <c r="E458">
        <v>13299.08277666</v>
      </c>
      <c r="F458">
        <v>2832.6</v>
      </c>
      <c r="G458">
        <v>42.4761228386635</v>
      </c>
      <c r="H458">
        <v>16.658125190001901</v>
      </c>
      <c r="I458">
        <v>5.7207352141969299</v>
      </c>
      <c r="J458">
        <v>3.7680596644188</v>
      </c>
      <c r="K458">
        <v>2606.3232457049999</v>
      </c>
      <c r="L458">
        <v>2390.4900766119199</v>
      </c>
      <c r="M458">
        <v>55.436306140137503</v>
      </c>
      <c r="N458">
        <v>1.4581404811277801</v>
      </c>
      <c r="O458">
        <v>5.7332486055214202</v>
      </c>
      <c r="P458">
        <v>71.200628569701706</v>
      </c>
      <c r="Q458">
        <v>6.6910958778368002E-2</v>
      </c>
    </row>
    <row r="459" spans="1:17" x14ac:dyDescent="0.3">
      <c r="A459" t="s">
        <v>1038</v>
      </c>
      <c r="B459" t="s">
        <v>1039</v>
      </c>
      <c r="C459" t="s">
        <v>3143</v>
      </c>
      <c r="D459" t="s">
        <v>382</v>
      </c>
      <c r="E459">
        <v>13266.964218375</v>
      </c>
      <c r="F459">
        <v>1050.95</v>
      </c>
      <c r="G459">
        <v>39.564317874878</v>
      </c>
      <c r="H459">
        <v>9.6536808884534508</v>
      </c>
      <c r="I459">
        <v>96.094962135254207</v>
      </c>
      <c r="J459">
        <v>3.63634731428647</v>
      </c>
      <c r="K459">
        <v>919.92244508760996</v>
      </c>
      <c r="L459">
        <v>719.21688025584899</v>
      </c>
      <c r="M459">
        <v>51.645778545787302</v>
      </c>
      <c r="N459">
        <v>0.51162293615588705</v>
      </c>
      <c r="O459">
        <v>6.9508539892478103</v>
      </c>
      <c r="P459">
        <v>133.544444444444</v>
      </c>
      <c r="Q459">
        <v>9.1275120225230003E-2</v>
      </c>
    </row>
    <row r="460" spans="1:17" x14ac:dyDescent="0.3">
      <c r="A460" t="s">
        <v>1040</v>
      </c>
      <c r="B460" t="s">
        <v>1041</v>
      </c>
      <c r="C460" t="s">
        <v>3140</v>
      </c>
      <c r="D460" t="s">
        <v>255</v>
      </c>
      <c r="E460">
        <v>13078.650112200001</v>
      </c>
      <c r="F460">
        <v>1647</v>
      </c>
      <c r="G460">
        <v>66.732210845312807</v>
      </c>
      <c r="H460">
        <v>-20.009084698614199</v>
      </c>
      <c r="I460">
        <v>38.738498891628801</v>
      </c>
      <c r="J460">
        <v>-2.7836276065991701</v>
      </c>
      <c r="K460">
        <v>1932.28659865901</v>
      </c>
      <c r="L460">
        <v>1534.4107741165501</v>
      </c>
      <c r="M460">
        <v>22.8691434350417</v>
      </c>
      <c r="N460">
        <v>1.02364614408587</v>
      </c>
      <c r="O460">
        <v>62.962962962962898</v>
      </c>
      <c r="P460">
        <v>116.113370948694</v>
      </c>
      <c r="Q460">
        <v>0.138993809194073</v>
      </c>
    </row>
    <row r="461" spans="1:17" x14ac:dyDescent="0.3">
      <c r="A461" t="s">
        <v>1042</v>
      </c>
      <c r="B461" t="s">
        <v>1043</v>
      </c>
      <c r="C461" t="s">
        <v>3133</v>
      </c>
      <c r="D461" t="s">
        <v>274</v>
      </c>
      <c r="E461">
        <v>12985.41242651</v>
      </c>
      <c r="F461">
        <v>1278.7</v>
      </c>
      <c r="G461">
        <v>-3.2270741267455301</v>
      </c>
      <c r="H461">
        <v>6.3957619516065103</v>
      </c>
      <c r="I461">
        <v>3.3896734651689902</v>
      </c>
      <c r="J461">
        <v>4.4033748681659199</v>
      </c>
      <c r="K461">
        <v>1236.7208390876699</v>
      </c>
      <c r="L461">
        <v>1208.9847388441201</v>
      </c>
      <c r="M461">
        <v>70.584465667474007</v>
      </c>
      <c r="N461">
        <v>0.88805528308658799</v>
      </c>
      <c r="O461">
        <v>28.959099085008098</v>
      </c>
      <c r="P461">
        <v>28.777884082783601</v>
      </c>
      <c r="Q461">
        <v>0.120739467926677</v>
      </c>
    </row>
    <row r="462" spans="1:17" x14ac:dyDescent="0.3">
      <c r="A462" t="s">
        <v>1044</v>
      </c>
      <c r="B462" t="s">
        <v>1045</v>
      </c>
      <c r="C462" t="s">
        <v>3140</v>
      </c>
      <c r="D462" t="s">
        <v>443</v>
      </c>
      <c r="E462">
        <v>12973.840011316999</v>
      </c>
      <c r="F462">
        <v>209.87</v>
      </c>
      <c r="G462">
        <v>171.38555636739801</v>
      </c>
      <c r="H462">
        <v>3.1374799899169301</v>
      </c>
      <c r="I462">
        <v>17.936527538102698</v>
      </c>
      <c r="J462">
        <v>3.7846248324529701</v>
      </c>
      <c r="K462">
        <v>203.39046283664999</v>
      </c>
      <c r="L462">
        <v>166.403289172911</v>
      </c>
      <c r="M462">
        <v>43.119951575608603</v>
      </c>
      <c r="N462">
        <v>0.75263950124502998</v>
      </c>
      <c r="O462">
        <v>8.0668985562491091</v>
      </c>
      <c r="P462">
        <v>249.201331114808</v>
      </c>
      <c r="Q462">
        <v>0.18219829445781799</v>
      </c>
    </row>
    <row r="463" spans="1:17" x14ac:dyDescent="0.3">
      <c r="A463" t="s">
        <v>1046</v>
      </c>
      <c r="B463" t="s">
        <v>1047</v>
      </c>
      <c r="C463" t="s">
        <v>3134</v>
      </c>
      <c r="D463" t="s">
        <v>202</v>
      </c>
      <c r="E463">
        <v>12943.9793186649</v>
      </c>
      <c r="F463">
        <v>550.15</v>
      </c>
      <c r="G463">
        <v>34.443649150731602</v>
      </c>
      <c r="H463">
        <v>10.4261775653671</v>
      </c>
      <c r="I463">
        <v>21.396392337823499</v>
      </c>
      <c r="J463">
        <v>2.1133328056979899</v>
      </c>
      <c r="K463">
        <v>523.13746605951803</v>
      </c>
      <c r="L463">
        <v>441.71983455646802</v>
      </c>
      <c r="M463">
        <v>43.112899094687101</v>
      </c>
      <c r="N463">
        <v>2.8592455668071302</v>
      </c>
      <c r="O463">
        <v>18.513132781968501</v>
      </c>
      <c r="P463">
        <v>75.766773162939202</v>
      </c>
      <c r="Q463">
        <v>0.15792082041442301</v>
      </c>
    </row>
    <row r="464" spans="1:17" x14ac:dyDescent="0.3">
      <c r="A464" t="s">
        <v>1048</v>
      </c>
      <c r="B464" t="s">
        <v>1049</v>
      </c>
      <c r="C464" t="s">
        <v>3146</v>
      </c>
      <c r="D464" t="s">
        <v>609</v>
      </c>
      <c r="E464">
        <v>12911.30204364</v>
      </c>
      <c r="F464">
        <v>134.41999999999999</v>
      </c>
      <c r="G464">
        <v>-77.816312125920902</v>
      </c>
      <c r="H464">
        <v>-5.00044512408817</v>
      </c>
      <c r="I464">
        <v>-23.324153406858901</v>
      </c>
      <c r="J464">
        <v>-4.1489140815094796</v>
      </c>
      <c r="K464">
        <v>141.89297766608101</v>
      </c>
      <c r="L464">
        <v>168.95731991222101</v>
      </c>
      <c r="M464">
        <v>37.938870368429001</v>
      </c>
      <c r="N464">
        <v>1.2785967791241899</v>
      </c>
      <c r="O464">
        <v>122.95789317065901</v>
      </c>
      <c r="P464">
        <v>7.10756972111552</v>
      </c>
      <c r="Q464">
        <v>-3.0171492180507999E-2</v>
      </c>
    </row>
    <row r="465" spans="1:17" hidden="1" x14ac:dyDescent="0.3">
      <c r="A465" t="s">
        <v>1050</v>
      </c>
      <c r="B465" t="s">
        <v>1051</v>
      </c>
      <c r="C465" t="s">
        <v>3144</v>
      </c>
      <c r="D465" t="s">
        <v>1052</v>
      </c>
      <c r="E465">
        <v>12906.893384999599</v>
      </c>
      <c r="F465">
        <v>100</v>
      </c>
      <c r="G465">
        <v>-26.725239087147301</v>
      </c>
      <c r="I465">
        <v>-10.5815373731036</v>
      </c>
      <c r="M465">
        <v>50</v>
      </c>
      <c r="N465">
        <v>1</v>
      </c>
      <c r="O465">
        <v>0</v>
      </c>
      <c r="P465">
        <v>0</v>
      </c>
    </row>
    <row r="466" spans="1:17" x14ac:dyDescent="0.3">
      <c r="A466" t="s">
        <v>1053</v>
      </c>
      <c r="B466" t="s">
        <v>1054</v>
      </c>
      <c r="C466" t="s">
        <v>3129</v>
      </c>
      <c r="D466" t="s">
        <v>24</v>
      </c>
      <c r="E466">
        <v>12884.292236088</v>
      </c>
      <c r="F466">
        <v>212.22</v>
      </c>
      <c r="G466">
        <v>-35.838729451173002</v>
      </c>
      <c r="H466">
        <v>-4.84015159766198</v>
      </c>
      <c r="I466">
        <v>-26.6835338150882</v>
      </c>
      <c r="J466">
        <v>-4.1489566216092202</v>
      </c>
      <c r="K466">
        <v>230.46749714464499</v>
      </c>
      <c r="L466">
        <v>238.81509835151499</v>
      </c>
      <c r="M466">
        <v>28.382717401269201</v>
      </c>
      <c r="N466">
        <v>0.89667971016941805</v>
      </c>
      <c r="O466">
        <v>41.692583168410103</v>
      </c>
      <c r="P466">
        <v>3.3958587088915801</v>
      </c>
      <c r="Q466">
        <v>2.1454528325438999E-2</v>
      </c>
    </row>
    <row r="467" spans="1:17" x14ac:dyDescent="0.3">
      <c r="A467" t="s">
        <v>1055</v>
      </c>
      <c r="B467" t="s">
        <v>1056</v>
      </c>
      <c r="C467" t="s">
        <v>3136</v>
      </c>
      <c r="D467" t="s">
        <v>498</v>
      </c>
      <c r="E467">
        <v>12806.397550400001</v>
      </c>
      <c r="F467">
        <v>824</v>
      </c>
      <c r="G467">
        <v>-40.958643910079701</v>
      </c>
      <c r="H467">
        <v>0.439553370420595</v>
      </c>
      <c r="I467">
        <v>-3.4084867130269201</v>
      </c>
      <c r="J467">
        <v>-2.4052834709387598</v>
      </c>
      <c r="K467">
        <v>828.39145284961501</v>
      </c>
      <c r="L467">
        <v>826.14685194774995</v>
      </c>
      <c r="M467">
        <v>45.5292037851112</v>
      </c>
      <c r="N467">
        <v>0.92897222868934703</v>
      </c>
      <c r="O467">
        <v>24.387135922330099</v>
      </c>
      <c r="P467">
        <v>16.228224839551402</v>
      </c>
      <c r="Q467">
        <v>3.5423737050839003E-2</v>
      </c>
    </row>
    <row r="468" spans="1:17" x14ac:dyDescent="0.3">
      <c r="A468" t="s">
        <v>1057</v>
      </c>
      <c r="B468" t="s">
        <v>1058</v>
      </c>
      <c r="C468" t="s">
        <v>3134</v>
      </c>
      <c r="D468" t="s">
        <v>225</v>
      </c>
      <c r="E468">
        <v>12692.965169679999</v>
      </c>
      <c r="F468">
        <v>1546.4</v>
      </c>
      <c r="G468">
        <v>-1.2261317993693399</v>
      </c>
      <c r="H468">
        <v>-4.9622415564918203</v>
      </c>
      <c r="I468">
        <v>-27.595677811537701</v>
      </c>
      <c r="J468">
        <v>0.51304657314417002</v>
      </c>
      <c r="K468">
        <v>1648.2868695506299</v>
      </c>
      <c r="L468">
        <v>1601.70534708114</v>
      </c>
      <c r="M468">
        <v>34.480052496131599</v>
      </c>
      <c r="N468">
        <v>0.53088719911757998</v>
      </c>
      <c r="O468">
        <v>43.685333678220303</v>
      </c>
      <c r="P468">
        <v>51.9056974459725</v>
      </c>
      <c r="Q468">
        <v>0.137270124024753</v>
      </c>
    </row>
    <row r="469" spans="1:17" x14ac:dyDescent="0.3">
      <c r="A469" t="s">
        <v>1059</v>
      </c>
      <c r="B469" t="s">
        <v>1060</v>
      </c>
      <c r="C469" t="s">
        <v>3139</v>
      </c>
      <c r="D469" t="s">
        <v>353</v>
      </c>
      <c r="E469">
        <v>12687.3412506</v>
      </c>
      <c r="F469">
        <v>915.3</v>
      </c>
      <c r="G469">
        <v>-12.161111140602699</v>
      </c>
      <c r="H469">
        <v>-10.321635532081499</v>
      </c>
      <c r="I469">
        <v>17.316177990551701</v>
      </c>
      <c r="J469">
        <v>-1.16486494568218</v>
      </c>
      <c r="K469">
        <v>909.19491773574805</v>
      </c>
      <c r="L469">
        <v>814.37547424710999</v>
      </c>
      <c r="M469">
        <v>29.334067033410101</v>
      </c>
      <c r="N469">
        <v>0.40883720299628601</v>
      </c>
      <c r="O469">
        <v>11.985141483666499</v>
      </c>
      <c r="P469">
        <v>41.435524994205302</v>
      </c>
      <c r="Q469">
        <v>-5.1952251541593997E-2</v>
      </c>
    </row>
    <row r="470" spans="1:17" x14ac:dyDescent="0.3">
      <c r="A470" t="s">
        <v>1061</v>
      </c>
      <c r="B470" t="s">
        <v>1062</v>
      </c>
      <c r="C470" t="s">
        <v>3128</v>
      </c>
      <c r="D470" t="s">
        <v>294</v>
      </c>
      <c r="E470">
        <v>12669.516849850001</v>
      </c>
      <c r="F470">
        <v>941.5</v>
      </c>
      <c r="G470">
        <v>-35.529965937205397</v>
      </c>
      <c r="H470">
        <v>-1.89799621223001</v>
      </c>
      <c r="I470">
        <v>-11.2095388507541</v>
      </c>
      <c r="J470">
        <v>0.54155613720492002</v>
      </c>
      <c r="K470">
        <v>937.27376518874803</v>
      </c>
      <c r="L470">
        <v>945.07656740459799</v>
      </c>
      <c r="M470">
        <v>54.9277085999543</v>
      </c>
      <c r="N470">
        <v>1.0982875863222801</v>
      </c>
      <c r="O470">
        <v>32.554434413170398</v>
      </c>
      <c r="P470">
        <v>20.388721948724498</v>
      </c>
      <c r="Q470">
        <v>6.8999458523290001E-3</v>
      </c>
    </row>
    <row r="471" spans="1:17" x14ac:dyDescent="0.3">
      <c r="A471" t="s">
        <v>1063</v>
      </c>
      <c r="B471" t="s">
        <v>1064</v>
      </c>
      <c r="C471" t="s">
        <v>3137</v>
      </c>
      <c r="D471" t="s">
        <v>124</v>
      </c>
      <c r="E471">
        <v>12539.48749295</v>
      </c>
      <c r="F471">
        <v>355.85</v>
      </c>
      <c r="G471">
        <v>26.032863509976501</v>
      </c>
      <c r="H471">
        <v>37.9702739354465</v>
      </c>
      <c r="I471">
        <v>64.930176560311807</v>
      </c>
      <c r="J471">
        <v>3.2964715649200298</v>
      </c>
      <c r="K471">
        <v>302.83734195070099</v>
      </c>
      <c r="L471">
        <v>250.48715821969401</v>
      </c>
      <c r="M471">
        <v>71.103932310179403</v>
      </c>
      <c r="N471">
        <v>0.681784654776462</v>
      </c>
      <c r="O471">
        <v>3.6672755374455401</v>
      </c>
      <c r="P471">
        <v>97.420249653259305</v>
      </c>
      <c r="Q471">
        <v>0.16766425212767899</v>
      </c>
    </row>
    <row r="472" spans="1:17" x14ac:dyDescent="0.3">
      <c r="A472" t="s">
        <v>1065</v>
      </c>
      <c r="B472" t="s">
        <v>1066</v>
      </c>
      <c r="C472" t="s">
        <v>3138</v>
      </c>
      <c r="D472" t="s">
        <v>78</v>
      </c>
      <c r="E472">
        <v>12509.394258824999</v>
      </c>
      <c r="F472">
        <v>350.25</v>
      </c>
      <c r="G472">
        <v>-32.292777507206601</v>
      </c>
      <c r="H472">
        <v>1.1862449494435801</v>
      </c>
      <c r="I472">
        <v>-1.2479959340526201</v>
      </c>
      <c r="J472">
        <v>3.9318742836240301</v>
      </c>
      <c r="K472">
        <v>341.82177736328202</v>
      </c>
      <c r="L472">
        <v>342.12263544910599</v>
      </c>
      <c r="M472">
        <v>70.364905939956998</v>
      </c>
      <c r="N472">
        <v>0.38458435218710302</v>
      </c>
      <c r="O472">
        <v>13.633119200571</v>
      </c>
      <c r="P472">
        <v>20.236869207003</v>
      </c>
      <c r="Q472">
        <v>-0.10713082187563799</v>
      </c>
    </row>
    <row r="473" spans="1:17" x14ac:dyDescent="0.3">
      <c r="A473" t="s">
        <v>1067</v>
      </c>
      <c r="B473" t="s">
        <v>1068</v>
      </c>
      <c r="C473" t="s">
        <v>3133</v>
      </c>
      <c r="D473" t="s">
        <v>54</v>
      </c>
      <c r="E473">
        <v>12504.018148650001</v>
      </c>
      <c r="F473">
        <v>1359.75</v>
      </c>
      <c r="G473">
        <v>169.71033972253201</v>
      </c>
      <c r="H473">
        <v>24.4372116597977</v>
      </c>
      <c r="I473">
        <v>59.461606502341802</v>
      </c>
      <c r="J473">
        <v>2.7437431123984499</v>
      </c>
      <c r="K473">
        <v>1154.9437617613401</v>
      </c>
      <c r="L473">
        <v>882.98840241043104</v>
      </c>
      <c r="M473">
        <v>67.112969232447597</v>
      </c>
      <c r="N473">
        <v>0.75694743831919398</v>
      </c>
      <c r="O473">
        <v>2.5923883066740299</v>
      </c>
      <c r="P473">
        <v>200.49723756905999</v>
      </c>
      <c r="Q473">
        <v>9.0377960991817996E-2</v>
      </c>
    </row>
    <row r="474" spans="1:17" x14ac:dyDescent="0.3">
      <c r="A474" t="s">
        <v>1069</v>
      </c>
      <c r="B474" t="s">
        <v>1070</v>
      </c>
      <c r="C474" t="s">
        <v>3140</v>
      </c>
      <c r="D474" t="s">
        <v>124</v>
      </c>
      <c r="E474">
        <v>12428.216435320001</v>
      </c>
      <c r="F474">
        <v>928.9</v>
      </c>
      <c r="G474">
        <v>22.483659796476498</v>
      </c>
      <c r="H474">
        <v>-19.787460073452699</v>
      </c>
      <c r="I474">
        <v>13.3875003954803</v>
      </c>
      <c r="J474">
        <v>1.40284027586253</v>
      </c>
      <c r="K474">
        <v>1005.53840767988</v>
      </c>
      <c r="L474">
        <v>879.21052968302297</v>
      </c>
      <c r="M474">
        <v>38.314797434013599</v>
      </c>
      <c r="N474">
        <v>1.0246588986030001</v>
      </c>
      <c r="O474">
        <v>31.763376036171799</v>
      </c>
      <c r="P474">
        <v>67.580732455349093</v>
      </c>
      <c r="Q474">
        <v>0.11786274599850299</v>
      </c>
    </row>
    <row r="475" spans="1:17" x14ac:dyDescent="0.3">
      <c r="A475" t="s">
        <v>1071</v>
      </c>
      <c r="B475" t="s">
        <v>1072</v>
      </c>
      <c r="C475" t="s">
        <v>3143</v>
      </c>
      <c r="D475" t="s">
        <v>505</v>
      </c>
      <c r="E475">
        <v>12402.72904461</v>
      </c>
      <c r="F475">
        <v>935.7</v>
      </c>
      <c r="G475">
        <v>-32.167106602684598</v>
      </c>
      <c r="H475">
        <v>2.8039881654622398</v>
      </c>
      <c r="I475">
        <v>0.67886690751465795</v>
      </c>
      <c r="J475">
        <v>5.9167510062532296</v>
      </c>
      <c r="K475">
        <v>890.95921934597504</v>
      </c>
      <c r="L475">
        <v>878.62463914107502</v>
      </c>
      <c r="M475">
        <v>68.571169237233704</v>
      </c>
      <c r="N475">
        <v>1.2160076784773299</v>
      </c>
      <c r="O475">
        <v>10.6764988778454</v>
      </c>
      <c r="P475">
        <v>22.8678353358282</v>
      </c>
      <c r="Q475">
        <v>-2.0152945826728001E-2</v>
      </c>
    </row>
    <row r="476" spans="1:17" x14ac:dyDescent="0.3">
      <c r="A476" t="s">
        <v>1073</v>
      </c>
      <c r="B476" t="s">
        <v>1074</v>
      </c>
      <c r="C476" t="s">
        <v>3140</v>
      </c>
      <c r="D476" t="s">
        <v>78</v>
      </c>
      <c r="E476">
        <v>12360.14285323</v>
      </c>
      <c r="F476">
        <v>598.54999999999995</v>
      </c>
      <c r="G476">
        <v>-44.331406063539298</v>
      </c>
      <c r="H476">
        <v>-1.3224117237128701</v>
      </c>
      <c r="I476">
        <v>-3.4297292814459501</v>
      </c>
      <c r="J476">
        <v>0.127665229621576</v>
      </c>
      <c r="K476">
        <v>615.17388282875299</v>
      </c>
      <c r="L476">
        <v>643.04771760551102</v>
      </c>
      <c r="M476">
        <v>32.5016377633725</v>
      </c>
      <c r="N476">
        <v>0.46660062088697202</v>
      </c>
      <c r="O476">
        <v>37.666026230055898</v>
      </c>
      <c r="P476">
        <v>18.701041150222999</v>
      </c>
      <c r="Q476">
        <v>3.9594818617878003E-2</v>
      </c>
    </row>
    <row r="477" spans="1:17" x14ac:dyDescent="0.3">
      <c r="A477" t="s">
        <v>1075</v>
      </c>
      <c r="B477" t="s">
        <v>1076</v>
      </c>
      <c r="C477" t="s">
        <v>3129</v>
      </c>
      <c r="D477" t="s">
        <v>24</v>
      </c>
      <c r="E477">
        <v>12326.261826368</v>
      </c>
      <c r="F477">
        <v>166.42</v>
      </c>
      <c r="G477">
        <v>2.3325352439887901</v>
      </c>
      <c r="H477">
        <v>1.0471905980345599</v>
      </c>
      <c r="I477">
        <v>11.204046234653299</v>
      </c>
      <c r="J477">
        <v>2.7455032068877299</v>
      </c>
      <c r="K477">
        <v>164.52735293228</v>
      </c>
      <c r="L477">
        <v>153.448094269427</v>
      </c>
      <c r="M477">
        <v>42.9168232634673</v>
      </c>
      <c r="N477">
        <v>0.65496259157873904</v>
      </c>
      <c r="O477">
        <v>6.2492488883547601</v>
      </c>
      <c r="P477">
        <v>34.0475231574707</v>
      </c>
      <c r="Q477">
        <v>-2.1949286707769002E-2</v>
      </c>
    </row>
    <row r="478" spans="1:17" x14ac:dyDescent="0.3">
      <c r="A478" t="s">
        <v>1077</v>
      </c>
      <c r="B478" t="s">
        <v>1078</v>
      </c>
      <c r="C478" t="s">
        <v>3132</v>
      </c>
      <c r="D478" t="s">
        <v>46</v>
      </c>
      <c r="E478">
        <v>12233.976333090999</v>
      </c>
      <c r="F478">
        <v>217.67</v>
      </c>
      <c r="G478">
        <v>10.7360807739199</v>
      </c>
      <c r="H478">
        <v>-14.8542424349894</v>
      </c>
      <c r="I478">
        <v>-13.559027901296201</v>
      </c>
      <c r="J478">
        <v>-2.04300138578003</v>
      </c>
      <c r="K478">
        <v>234.43971878766101</v>
      </c>
      <c r="L478">
        <v>216.87186938463</v>
      </c>
      <c r="M478">
        <v>42.328244392598101</v>
      </c>
      <c r="N478">
        <v>0.55766598018060598</v>
      </c>
      <c r="O478">
        <v>39.615013552625499</v>
      </c>
      <c r="P478">
        <v>86.921425504508306</v>
      </c>
      <c r="Q478">
        <v>0.116519547062403</v>
      </c>
    </row>
    <row r="479" spans="1:17" x14ac:dyDescent="0.3">
      <c r="A479" t="s">
        <v>1079</v>
      </c>
      <c r="B479" t="s">
        <v>1080</v>
      </c>
      <c r="C479" t="s">
        <v>3135</v>
      </c>
      <c r="D479" t="s">
        <v>65</v>
      </c>
      <c r="E479">
        <v>12139.286259252</v>
      </c>
      <c r="F479">
        <v>30.22</v>
      </c>
      <c r="G479">
        <v>15.8219307241734</v>
      </c>
      <c r="H479">
        <v>-9.3843055384829199</v>
      </c>
      <c r="I479">
        <v>24.934157694160898</v>
      </c>
      <c r="J479">
        <v>1.6504791138110699</v>
      </c>
      <c r="K479">
        <v>30.5811450051295</v>
      </c>
      <c r="L479">
        <v>26.807053967723199</v>
      </c>
      <c r="M479">
        <v>40.554836416153201</v>
      </c>
      <c r="N479">
        <v>1.38744757701735</v>
      </c>
      <c r="O479">
        <v>26.1085373924553</v>
      </c>
      <c r="P479">
        <v>94.340836012861701</v>
      </c>
      <c r="Q479">
        <v>7.7946599989587001E-2</v>
      </c>
    </row>
    <row r="480" spans="1:17" x14ac:dyDescent="0.3">
      <c r="A480" t="s">
        <v>1081</v>
      </c>
      <c r="B480" t="s">
        <v>1082</v>
      </c>
      <c r="C480" t="s">
        <v>3139</v>
      </c>
      <c r="D480" t="s">
        <v>482</v>
      </c>
      <c r="E480">
        <v>12072.757919580001</v>
      </c>
      <c r="F480">
        <v>2470.85</v>
      </c>
      <c r="G480">
        <v>3.5749547138572799</v>
      </c>
      <c r="H480">
        <v>16.794954777483799</v>
      </c>
      <c r="I480">
        <v>13.0165817805154</v>
      </c>
      <c r="J480">
        <v>5.6217099470779601</v>
      </c>
      <c r="K480">
        <v>2270.6779027511602</v>
      </c>
      <c r="L480">
        <v>2041.95784566573</v>
      </c>
      <c r="M480">
        <v>66.584436255614506</v>
      </c>
      <c r="N480">
        <v>1.11002457295801</v>
      </c>
      <c r="O480">
        <v>4.1706295404415599</v>
      </c>
      <c r="P480">
        <v>49.875652068421601</v>
      </c>
      <c r="Q480">
        <v>0.199700344237636</v>
      </c>
    </row>
    <row r="481" spans="1:17" x14ac:dyDescent="0.3">
      <c r="A481" t="s">
        <v>1083</v>
      </c>
      <c r="B481" t="s">
        <v>1084</v>
      </c>
      <c r="C481" t="s">
        <v>3128</v>
      </c>
      <c r="D481" t="s">
        <v>21</v>
      </c>
      <c r="E481">
        <v>12056.826934680001</v>
      </c>
      <c r="F481">
        <v>806.2</v>
      </c>
      <c r="G481">
        <v>-39.080514403774998</v>
      </c>
      <c r="H481">
        <v>-2.1207535044699801</v>
      </c>
      <c r="I481">
        <v>-12.8069936826058</v>
      </c>
      <c r="J481">
        <v>0.59976114824275295</v>
      </c>
      <c r="K481">
        <v>805.65864652346897</v>
      </c>
      <c r="L481">
        <v>831.70149840092802</v>
      </c>
      <c r="M481">
        <v>56.350094106558501</v>
      </c>
      <c r="N481">
        <v>0.46327891113897501</v>
      </c>
      <c r="O481">
        <v>20.317539072190499</v>
      </c>
      <c r="P481">
        <v>8.7989203778677592</v>
      </c>
      <c r="Q481">
        <v>-0.152291542080954</v>
      </c>
    </row>
    <row r="482" spans="1:17" x14ac:dyDescent="0.3">
      <c r="A482" t="s">
        <v>1085</v>
      </c>
      <c r="B482" t="s">
        <v>1086</v>
      </c>
      <c r="C482" t="s">
        <v>3135</v>
      </c>
      <c r="D482" t="s">
        <v>106</v>
      </c>
      <c r="E482">
        <v>11972.992570769</v>
      </c>
      <c r="F482">
        <v>17.47</v>
      </c>
      <c r="G482">
        <v>72.9319037699955</v>
      </c>
      <c r="H482">
        <v>-8.6648328177493905</v>
      </c>
      <c r="I482">
        <v>-10.7529659445322</v>
      </c>
      <c r="J482">
        <v>1.1871325144254601</v>
      </c>
      <c r="K482">
        <v>18.3812171316996</v>
      </c>
      <c r="L482">
        <v>16.851688375197401</v>
      </c>
      <c r="M482">
        <v>28.353634507123999</v>
      </c>
      <c r="N482">
        <v>0.60301214458877395</v>
      </c>
      <c r="O482">
        <v>37.378362907842003</v>
      </c>
      <c r="P482">
        <v>109.22155688622701</v>
      </c>
      <c r="Q482">
        <v>0.130173245351272</v>
      </c>
    </row>
    <row r="483" spans="1:17" x14ac:dyDescent="0.3">
      <c r="A483" t="s">
        <v>1087</v>
      </c>
      <c r="B483" t="s">
        <v>1088</v>
      </c>
      <c r="C483" t="s">
        <v>3141</v>
      </c>
      <c r="D483" t="s">
        <v>412</v>
      </c>
      <c r="E483">
        <v>11947.7446065</v>
      </c>
      <c r="F483">
        <v>256.5</v>
      </c>
      <c r="G483">
        <v>56.620007517570301</v>
      </c>
      <c r="H483">
        <v>-5.8630289128712301</v>
      </c>
      <c r="I483">
        <v>2.6885001627762302</v>
      </c>
      <c r="J483">
        <v>0.92207275952565604</v>
      </c>
      <c r="K483">
        <v>269.73522457798703</v>
      </c>
      <c r="L483">
        <v>228.91520189700401</v>
      </c>
      <c r="M483">
        <v>27.883807142262398</v>
      </c>
      <c r="N483">
        <v>0.28604479706494901</v>
      </c>
      <c r="O483">
        <v>49.785575048732902</v>
      </c>
      <c r="P483">
        <v>99.6108949416342</v>
      </c>
      <c r="Q483">
        <v>0.106826225346947</v>
      </c>
    </row>
    <row r="484" spans="1:17" x14ac:dyDescent="0.3">
      <c r="A484" t="s">
        <v>1089</v>
      </c>
      <c r="B484" t="s">
        <v>1090</v>
      </c>
      <c r="C484" t="s">
        <v>3139</v>
      </c>
      <c r="D484" t="s">
        <v>746</v>
      </c>
      <c r="E484">
        <v>11942.77385924</v>
      </c>
      <c r="F484">
        <v>9182.6</v>
      </c>
      <c r="G484">
        <v>-25.1500526974656</v>
      </c>
      <c r="H484">
        <v>-9.9375984903875096</v>
      </c>
      <c r="I484">
        <v>9.49718476520931</v>
      </c>
      <c r="J484">
        <v>-1.77856386217405</v>
      </c>
      <c r="K484">
        <v>9186.7317815978895</v>
      </c>
      <c r="L484">
        <v>8266.18417569546</v>
      </c>
      <c r="M484">
        <v>37.397276238045698</v>
      </c>
      <c r="N484">
        <v>0.47573498880601101</v>
      </c>
      <c r="O484">
        <v>17.5043016139219</v>
      </c>
      <c r="P484">
        <v>39.316057774001699</v>
      </c>
      <c r="Q484">
        <v>7.8298290152024996E-2</v>
      </c>
    </row>
    <row r="485" spans="1:17" x14ac:dyDescent="0.3">
      <c r="A485" t="s">
        <v>1091</v>
      </c>
      <c r="B485" t="s">
        <v>1092</v>
      </c>
      <c r="C485" t="s">
        <v>3133</v>
      </c>
      <c r="D485" t="s">
        <v>54</v>
      </c>
      <c r="E485">
        <v>11922.284993514</v>
      </c>
      <c r="F485">
        <v>263.08999999999997</v>
      </c>
      <c r="G485">
        <v>116.651264150595</v>
      </c>
      <c r="H485">
        <v>32.733010652758502</v>
      </c>
      <c r="I485">
        <v>67.422522166815099</v>
      </c>
      <c r="J485">
        <v>11.499419713376501</v>
      </c>
      <c r="K485">
        <v>210.19508756436099</v>
      </c>
      <c r="L485">
        <v>169.48501113660899</v>
      </c>
      <c r="M485">
        <v>81.207935592953902</v>
      </c>
      <c r="N485">
        <v>1.31126745676052</v>
      </c>
      <c r="O485">
        <v>5.9333307993462299</v>
      </c>
      <c r="P485">
        <v>169.97434581836799</v>
      </c>
      <c r="Q485">
        <v>0.15261789929390299</v>
      </c>
    </row>
    <row r="486" spans="1:17" x14ac:dyDescent="0.3">
      <c r="A486" t="s">
        <v>1093</v>
      </c>
      <c r="B486" t="s">
        <v>1094</v>
      </c>
      <c r="C486" t="s">
        <v>3141</v>
      </c>
      <c r="D486" t="s">
        <v>1095</v>
      </c>
      <c r="E486">
        <v>11885.59546966</v>
      </c>
      <c r="F486">
        <v>799.7</v>
      </c>
      <c r="G486">
        <v>60.843659704924903</v>
      </c>
      <c r="H486">
        <v>18.927270308149701</v>
      </c>
      <c r="I486">
        <v>47.774898270460703</v>
      </c>
      <c r="J486">
        <v>6.0756349361486404</v>
      </c>
      <c r="K486">
        <v>708.94671156299501</v>
      </c>
      <c r="L486">
        <v>600.12419834790103</v>
      </c>
      <c r="M486">
        <v>59.113222178268302</v>
      </c>
      <c r="N486">
        <v>2.1944561432712</v>
      </c>
      <c r="O486">
        <v>6.55870951606851</v>
      </c>
      <c r="P486">
        <v>99.750218558761006</v>
      </c>
      <c r="Q486">
        <v>-4.1174111261051999E-2</v>
      </c>
    </row>
    <row r="487" spans="1:17" x14ac:dyDescent="0.3">
      <c r="A487" t="s">
        <v>1096</v>
      </c>
      <c r="B487" t="s">
        <v>1097</v>
      </c>
      <c r="C487" t="s">
        <v>3129</v>
      </c>
      <c r="D487" t="s">
        <v>535</v>
      </c>
      <c r="E487">
        <v>11872.372921013901</v>
      </c>
      <c r="F487">
        <v>124.22</v>
      </c>
      <c r="G487">
        <v>5.5644307744075201</v>
      </c>
      <c r="H487">
        <v>20.674646921648499</v>
      </c>
      <c r="I487">
        <v>34.705012334498598</v>
      </c>
      <c r="J487">
        <v>18.7008565513813</v>
      </c>
      <c r="K487">
        <v>99.655336572812104</v>
      </c>
      <c r="L487">
        <v>90.608109449740695</v>
      </c>
      <c r="M487">
        <v>84.640457042981396</v>
      </c>
      <c r="N487">
        <v>3.51824748880989</v>
      </c>
      <c r="O487">
        <v>7.6638222508452696</v>
      </c>
      <c r="P487">
        <v>80.028985507246304</v>
      </c>
      <c r="Q487">
        <v>2.2636568654340002E-2</v>
      </c>
    </row>
    <row r="488" spans="1:17" x14ac:dyDescent="0.3">
      <c r="A488" t="s">
        <v>1098</v>
      </c>
      <c r="B488" t="s">
        <v>1099</v>
      </c>
      <c r="C488" t="s">
        <v>3137</v>
      </c>
      <c r="D488" t="s">
        <v>138</v>
      </c>
      <c r="E488">
        <v>11794.62</v>
      </c>
      <c r="F488">
        <v>370.9</v>
      </c>
      <c r="G488">
        <v>13.2898609506027</v>
      </c>
      <c r="H488">
        <v>-7.7910902359703798</v>
      </c>
      <c r="I488">
        <v>-17.085192528132598</v>
      </c>
      <c r="J488">
        <v>0.17973280999803501</v>
      </c>
      <c r="K488">
        <v>380.76588904032099</v>
      </c>
      <c r="L488">
        <v>373.72142724525003</v>
      </c>
      <c r="M488">
        <v>55.669310668737403</v>
      </c>
      <c r="N488">
        <v>0.53820370981302901</v>
      </c>
      <c r="O488">
        <v>36.4249123753033</v>
      </c>
      <c r="P488">
        <v>44.882812499999901</v>
      </c>
      <c r="Q488">
        <v>0.15007039552911899</v>
      </c>
    </row>
    <row r="489" spans="1:17" x14ac:dyDescent="0.3">
      <c r="A489" t="s">
        <v>1100</v>
      </c>
      <c r="B489" t="s">
        <v>1101</v>
      </c>
      <c r="C489" t="s">
        <v>3129</v>
      </c>
      <c r="D489" t="s">
        <v>24</v>
      </c>
      <c r="E489">
        <v>11733.099143264901</v>
      </c>
      <c r="F489">
        <v>106.55</v>
      </c>
      <c r="G489">
        <v>-8.2046606666801303</v>
      </c>
      <c r="H489">
        <v>-7.6788240186657797</v>
      </c>
      <c r="I489">
        <v>-33.287377053916103</v>
      </c>
      <c r="J489">
        <v>-1.5572327074583501</v>
      </c>
      <c r="K489">
        <v>112.449053549704</v>
      </c>
      <c r="L489">
        <v>115.333619897459</v>
      </c>
      <c r="M489">
        <v>30.825002802878799</v>
      </c>
      <c r="N489">
        <v>0.58562926984305097</v>
      </c>
      <c r="O489">
        <v>43.125293289535399</v>
      </c>
      <c r="P489">
        <v>19.316909294512801</v>
      </c>
      <c r="Q489">
        <v>0.11024514258831</v>
      </c>
    </row>
    <row r="490" spans="1:17" x14ac:dyDescent="0.3">
      <c r="A490" t="s">
        <v>1102</v>
      </c>
      <c r="B490" t="s">
        <v>1103</v>
      </c>
      <c r="C490" t="s">
        <v>3132</v>
      </c>
      <c r="D490" t="s">
        <v>46</v>
      </c>
      <c r="E490">
        <v>11645.595395175</v>
      </c>
      <c r="F490">
        <v>453.95</v>
      </c>
      <c r="G490">
        <v>3.45829977147041</v>
      </c>
      <c r="H490">
        <v>-8.4693223565457192</v>
      </c>
      <c r="I490">
        <v>-8.8104354786971992</v>
      </c>
      <c r="J490">
        <v>0.336440609566034</v>
      </c>
      <c r="K490">
        <v>473.17843714697898</v>
      </c>
      <c r="L490">
        <v>440.70613178655299</v>
      </c>
      <c r="M490">
        <v>45.504108282353599</v>
      </c>
      <c r="N490">
        <v>0.59204138812537499</v>
      </c>
      <c r="O490">
        <v>26.621874655799001</v>
      </c>
      <c r="P490">
        <v>46.388261851015699</v>
      </c>
      <c r="Q490">
        <v>4.4512285015049996E-3</v>
      </c>
    </row>
    <row r="491" spans="1:17" x14ac:dyDescent="0.3">
      <c r="A491" t="s">
        <v>1104</v>
      </c>
      <c r="B491" t="s">
        <v>1105</v>
      </c>
      <c r="C491" t="s">
        <v>3129</v>
      </c>
      <c r="D491" t="s">
        <v>553</v>
      </c>
      <c r="E491">
        <v>11594.395434374999</v>
      </c>
      <c r="F491">
        <v>870.75</v>
      </c>
      <c r="G491">
        <v>-15.3903714231657</v>
      </c>
      <c r="H491">
        <v>8.2354029972561396</v>
      </c>
      <c r="I491">
        <v>0.370297489281668</v>
      </c>
      <c r="J491">
        <v>0.792033267929795</v>
      </c>
      <c r="K491">
        <v>845.22347536403902</v>
      </c>
      <c r="L491">
        <v>797.85982426352098</v>
      </c>
      <c r="M491">
        <v>54.403676233312702</v>
      </c>
      <c r="N491">
        <v>0.773125074532098</v>
      </c>
      <c r="O491">
        <v>7.7232271030720696</v>
      </c>
      <c r="P491">
        <v>28.051470588235201</v>
      </c>
      <c r="Q491">
        <v>2.1074867296646E-2</v>
      </c>
    </row>
    <row r="492" spans="1:17" x14ac:dyDescent="0.3">
      <c r="A492" t="s">
        <v>1106</v>
      </c>
      <c r="B492" t="s">
        <v>1107</v>
      </c>
      <c r="C492" t="s">
        <v>3143</v>
      </c>
      <c r="D492" t="s">
        <v>505</v>
      </c>
      <c r="E492">
        <v>11574.5317138399</v>
      </c>
      <c r="F492">
        <v>2263.6999999999998</v>
      </c>
      <c r="G492">
        <v>-35.463572857229302</v>
      </c>
      <c r="H492">
        <v>2.7783555574397698</v>
      </c>
      <c r="I492">
        <v>-6.1914059458497999</v>
      </c>
      <c r="J492">
        <v>6.3736686416620199</v>
      </c>
      <c r="K492">
        <v>2085.6347713544001</v>
      </c>
      <c r="L492">
        <v>2142.34732624254</v>
      </c>
      <c r="M492">
        <v>85.858506210747194</v>
      </c>
      <c r="N492">
        <v>1.6985818708485401</v>
      </c>
      <c r="O492">
        <v>20.819896629412</v>
      </c>
      <c r="P492">
        <v>25.204646017699002</v>
      </c>
      <c r="Q492">
        <v>-0.140573837699079</v>
      </c>
    </row>
    <row r="493" spans="1:17" hidden="1" x14ac:dyDescent="0.3">
      <c r="A493" t="s">
        <v>1108</v>
      </c>
      <c r="B493" t="s">
        <v>1109</v>
      </c>
      <c r="C493" t="s">
        <v>3144</v>
      </c>
      <c r="D493" t="s">
        <v>353</v>
      </c>
      <c r="E493">
        <v>11568.23615167</v>
      </c>
      <c r="F493">
        <v>1003.9</v>
      </c>
      <c r="G493">
        <v>-32.414410119554802</v>
      </c>
      <c r="H493">
        <v>-2.9542368322600301</v>
      </c>
      <c r="I493">
        <v>-9.1108748168798694</v>
      </c>
      <c r="J493">
        <v>2.5865726923342698</v>
      </c>
      <c r="K493">
        <v>987.45320760007598</v>
      </c>
      <c r="L493">
        <v>997.75940040907506</v>
      </c>
      <c r="M493">
        <v>70.175212376477106</v>
      </c>
      <c r="N493">
        <v>0.88142463194459497</v>
      </c>
      <c r="O493">
        <v>14.354019324633899</v>
      </c>
      <c r="P493">
        <v>22.404438212521999</v>
      </c>
      <c r="Q493">
        <v>-5.9222807688625E-2</v>
      </c>
    </row>
    <row r="494" spans="1:17" x14ac:dyDescent="0.3">
      <c r="A494" t="s">
        <v>1110</v>
      </c>
      <c r="B494" t="s">
        <v>1111</v>
      </c>
      <c r="C494" t="s">
        <v>3134</v>
      </c>
      <c r="D494" t="s">
        <v>409</v>
      </c>
      <c r="E494">
        <v>11554.16427888</v>
      </c>
      <c r="F494">
        <v>2856.4</v>
      </c>
      <c r="G494">
        <v>0.761315553454323</v>
      </c>
      <c r="H494">
        <v>8.8229439067005</v>
      </c>
      <c r="I494">
        <v>-8.5162189996311994</v>
      </c>
      <c r="J494">
        <v>4.30781029546801</v>
      </c>
      <c r="K494">
        <v>2714.3539352426301</v>
      </c>
      <c r="L494">
        <v>2529.4708204887702</v>
      </c>
      <c r="M494">
        <v>57.220163589946303</v>
      </c>
      <c r="N494">
        <v>0.84472213930387896</v>
      </c>
      <c r="O494">
        <v>6.1791065677075903</v>
      </c>
      <c r="P494">
        <v>38.906314586524601</v>
      </c>
      <c r="Q494">
        <v>7.8682946417108005E-2</v>
      </c>
    </row>
    <row r="495" spans="1:17" hidden="1" x14ac:dyDescent="0.3">
      <c r="A495" t="s">
        <v>1112</v>
      </c>
      <c r="B495" t="s">
        <v>1113</v>
      </c>
      <c r="C495" t="s">
        <v>3144</v>
      </c>
      <c r="D495" t="s">
        <v>124</v>
      </c>
      <c r="E495">
        <v>11534.484610775</v>
      </c>
      <c r="F495">
        <v>701.75</v>
      </c>
      <c r="G495">
        <v>17.7569515655189</v>
      </c>
      <c r="H495">
        <v>-4.9571831306155696</v>
      </c>
      <c r="I495">
        <v>14.798130306010099</v>
      </c>
      <c r="J495">
        <v>4.9989120054470302</v>
      </c>
      <c r="K495">
        <v>714.97388583576299</v>
      </c>
      <c r="L495">
        <v>635.52344346255495</v>
      </c>
      <c r="M495">
        <v>48.465931173645899</v>
      </c>
      <c r="N495">
        <v>1.2373253239922499</v>
      </c>
      <c r="O495">
        <v>18.275739223370099</v>
      </c>
      <c r="P495">
        <v>75.4375</v>
      </c>
      <c r="Q495">
        <v>0.11801851178812101</v>
      </c>
    </row>
    <row r="496" spans="1:17" hidden="1" x14ac:dyDescent="0.3">
      <c r="A496" t="s">
        <v>1114</v>
      </c>
      <c r="B496" t="s">
        <v>1115</v>
      </c>
      <c r="C496" t="s">
        <v>3144</v>
      </c>
      <c r="D496" t="s">
        <v>95</v>
      </c>
      <c r="E496">
        <v>11516.9498752</v>
      </c>
      <c r="F496">
        <v>91.07</v>
      </c>
      <c r="G496">
        <v>-42.905634853369101</v>
      </c>
      <c r="H496">
        <v>-6.3277516903798601</v>
      </c>
      <c r="I496">
        <v>-17.166828172159899</v>
      </c>
      <c r="J496">
        <v>0.37433341121435598</v>
      </c>
      <c r="K496">
        <v>93.866920647181203</v>
      </c>
      <c r="L496">
        <v>98.014814303886695</v>
      </c>
      <c r="M496">
        <v>13.715137464591701</v>
      </c>
      <c r="N496">
        <v>1.0306415239984299</v>
      </c>
      <c r="O496">
        <v>20.939936312726399</v>
      </c>
      <c r="P496">
        <v>0.187018701870167</v>
      </c>
    </row>
    <row r="497" spans="1:17" hidden="1" x14ac:dyDescent="0.3">
      <c r="A497" t="s">
        <v>1116</v>
      </c>
      <c r="B497" t="s">
        <v>1117</v>
      </c>
      <c r="C497" t="s">
        <v>3144</v>
      </c>
      <c r="D497" t="s">
        <v>98</v>
      </c>
      <c r="E497">
        <v>11507.7108334</v>
      </c>
      <c r="F497">
        <v>10069.25</v>
      </c>
      <c r="G497">
        <v>6.7908582927190198</v>
      </c>
      <c r="H497">
        <v>9.7093404104808503</v>
      </c>
      <c r="I497">
        <v>26.5428574710708</v>
      </c>
      <c r="J497">
        <v>2.6384880805968298</v>
      </c>
      <c r="K497">
        <v>9224.3415250562502</v>
      </c>
      <c r="L497">
        <v>8134.4487961606201</v>
      </c>
      <c r="M497">
        <v>81.649954636941303</v>
      </c>
      <c r="N497">
        <v>1.06061746902045</v>
      </c>
      <c r="O497">
        <v>1.7454130148720099</v>
      </c>
      <c r="P497">
        <v>49.570713447512603</v>
      </c>
      <c r="Q497">
        <v>0.111132580947037</v>
      </c>
    </row>
    <row r="498" spans="1:17" x14ac:dyDescent="0.3">
      <c r="A498" t="s">
        <v>1118</v>
      </c>
      <c r="B498" t="s">
        <v>1119</v>
      </c>
      <c r="C498" t="s">
        <v>3131</v>
      </c>
      <c r="D498" t="s">
        <v>990</v>
      </c>
      <c r="E498">
        <v>11460.365862225</v>
      </c>
      <c r="F498">
        <v>568.04999999999995</v>
      </c>
      <c r="G498">
        <v>10.9504758910397</v>
      </c>
      <c r="H498">
        <v>19.964589600126899</v>
      </c>
      <c r="I498">
        <v>41.690276056731399</v>
      </c>
      <c r="J498">
        <v>-3.6349044196737301</v>
      </c>
      <c r="K498">
        <v>508.57715481056499</v>
      </c>
      <c r="L498">
        <v>436.71603147423002</v>
      </c>
      <c r="M498">
        <v>49.015181072088303</v>
      </c>
      <c r="N498">
        <v>1.09117340521884</v>
      </c>
      <c r="O498">
        <v>10.0255259220139</v>
      </c>
      <c r="P498">
        <v>65.371179039301296</v>
      </c>
      <c r="Q498">
        <v>3.6166804781004001E-2</v>
      </c>
    </row>
    <row r="499" spans="1:17" x14ac:dyDescent="0.3">
      <c r="A499" t="s">
        <v>1120</v>
      </c>
      <c r="B499" t="s">
        <v>1121</v>
      </c>
      <c r="C499" t="s">
        <v>3135</v>
      </c>
      <c r="D499" t="s">
        <v>106</v>
      </c>
      <c r="E499">
        <v>11452.47016175</v>
      </c>
      <c r="F499">
        <v>872.5</v>
      </c>
      <c r="G499">
        <v>179.93517916603</v>
      </c>
      <c r="H499">
        <v>-12.721240359387201</v>
      </c>
      <c r="I499">
        <v>-7.6954196289333696</v>
      </c>
      <c r="J499">
        <v>2.7663654215961002</v>
      </c>
      <c r="K499">
        <v>933.18074769879399</v>
      </c>
      <c r="L499">
        <v>778.59774979874203</v>
      </c>
      <c r="M499">
        <v>33.800184201171099</v>
      </c>
      <c r="N499">
        <v>0.73965786411330203</v>
      </c>
      <c r="O499">
        <v>28.1375358166189</v>
      </c>
      <c r="P499">
        <v>241.71018276762399</v>
      </c>
      <c r="Q499">
        <v>0.30247592160148401</v>
      </c>
    </row>
    <row r="500" spans="1:17" hidden="1" x14ac:dyDescent="0.3">
      <c r="A500" t="s">
        <v>1122</v>
      </c>
      <c r="B500" t="s">
        <v>1123</v>
      </c>
      <c r="C500" t="s">
        <v>3144</v>
      </c>
      <c r="D500" t="s">
        <v>135</v>
      </c>
      <c r="E500">
        <v>11425.454240454999</v>
      </c>
      <c r="F500">
        <v>413.65</v>
      </c>
      <c r="G500">
        <v>26.2235499681309</v>
      </c>
      <c r="H500">
        <v>6.9668190343022101</v>
      </c>
      <c r="I500">
        <v>58.9124187834216</v>
      </c>
      <c r="J500">
        <v>-9.0227917538025206</v>
      </c>
      <c r="K500">
        <v>387.726921662047</v>
      </c>
      <c r="L500">
        <v>308.20919126685197</v>
      </c>
      <c r="M500">
        <v>40.939962963367797</v>
      </c>
      <c r="N500">
        <v>1.2294909588858101</v>
      </c>
      <c r="O500">
        <v>15.2060921068536</v>
      </c>
      <c r="P500">
        <v>102.273838630806</v>
      </c>
      <c r="Q500">
        <v>0.17939486728588599</v>
      </c>
    </row>
    <row r="501" spans="1:17" x14ac:dyDescent="0.3">
      <c r="A501" t="s">
        <v>1124</v>
      </c>
      <c r="B501" t="s">
        <v>1125</v>
      </c>
      <c r="C501" t="s">
        <v>3140</v>
      </c>
      <c r="D501" t="s">
        <v>255</v>
      </c>
      <c r="E501">
        <v>11414.82900752</v>
      </c>
      <c r="F501">
        <v>1715.6</v>
      </c>
      <c r="G501">
        <v>49.5643817953884</v>
      </c>
      <c r="H501">
        <v>-9.6952077942803303</v>
      </c>
      <c r="I501">
        <v>38.8089189139043</v>
      </c>
      <c r="J501">
        <v>1.6324158417641701</v>
      </c>
      <c r="K501">
        <v>1704.8040798562199</v>
      </c>
      <c r="L501">
        <v>1443.9987605615499</v>
      </c>
      <c r="M501">
        <v>53.566698668087497</v>
      </c>
      <c r="N501">
        <v>0.40066146601193098</v>
      </c>
      <c r="O501">
        <v>14.840289111681001</v>
      </c>
      <c r="P501">
        <v>103.8255910657</v>
      </c>
      <c r="Q501">
        <v>0.122285147308583</v>
      </c>
    </row>
    <row r="502" spans="1:17" x14ac:dyDescent="0.3">
      <c r="A502" t="s">
        <v>1126</v>
      </c>
      <c r="B502" t="s">
        <v>1127</v>
      </c>
      <c r="C502" t="s">
        <v>3143</v>
      </c>
      <c r="D502" t="s">
        <v>505</v>
      </c>
      <c r="E502">
        <v>11292.546673049999</v>
      </c>
      <c r="F502">
        <v>714.75</v>
      </c>
      <c r="G502">
        <v>13.5455881133236</v>
      </c>
      <c r="H502">
        <v>15.666009547410299</v>
      </c>
      <c r="I502">
        <v>41.218398912337499</v>
      </c>
      <c r="J502">
        <v>15.962511600998001</v>
      </c>
      <c r="K502">
        <v>628.31412006677704</v>
      </c>
      <c r="L502">
        <v>541.10692153720299</v>
      </c>
      <c r="M502">
        <v>62.917248705858697</v>
      </c>
      <c r="N502">
        <v>1.64075850128064</v>
      </c>
      <c r="O502">
        <v>7.5480937390696097</v>
      </c>
      <c r="P502">
        <v>75.981780130493604</v>
      </c>
      <c r="Q502">
        <v>-1.9311301804135001E-2</v>
      </c>
    </row>
    <row r="503" spans="1:17" hidden="1" x14ac:dyDescent="0.3">
      <c r="A503" t="s">
        <v>1128</v>
      </c>
      <c r="B503" t="s">
        <v>1129</v>
      </c>
      <c r="C503" t="s">
        <v>3144</v>
      </c>
      <c r="D503" t="s">
        <v>417</v>
      </c>
      <c r="E503">
        <v>11282.03814508</v>
      </c>
      <c r="F503">
        <v>9987.35</v>
      </c>
      <c r="G503">
        <v>66.663798799048806</v>
      </c>
      <c r="H503">
        <v>1.7782738106532601</v>
      </c>
      <c r="I503">
        <v>0.848356969129334</v>
      </c>
      <c r="J503">
        <v>-0.732278551618188</v>
      </c>
      <c r="K503">
        <v>9458.0689899568697</v>
      </c>
      <c r="L503">
        <v>8376.6777785318991</v>
      </c>
      <c r="M503">
        <v>51.642268615515</v>
      </c>
      <c r="N503">
        <v>2.0921948413389102</v>
      </c>
      <c r="O503">
        <v>15.1346453263378</v>
      </c>
      <c r="P503">
        <v>100.952716297786</v>
      </c>
      <c r="Q503">
        <v>0.15553558764387601</v>
      </c>
    </row>
    <row r="504" spans="1:17" x14ac:dyDescent="0.3">
      <c r="A504" t="s">
        <v>1130</v>
      </c>
      <c r="B504" t="s">
        <v>1131</v>
      </c>
      <c r="C504" t="s">
        <v>3138</v>
      </c>
      <c r="D504" t="s">
        <v>78</v>
      </c>
      <c r="E504">
        <v>11260.114798335</v>
      </c>
      <c r="F504">
        <v>363.35</v>
      </c>
      <c r="G504">
        <v>16.382283559564002</v>
      </c>
      <c r="H504">
        <v>-5.3217920320337804</v>
      </c>
      <c r="I504">
        <v>51.95480796351</v>
      </c>
      <c r="J504">
        <v>1.3016230729112399</v>
      </c>
      <c r="K504">
        <v>337.99876166228898</v>
      </c>
      <c r="L504">
        <v>273.01688320581002</v>
      </c>
      <c r="M504">
        <v>44.485607540902699</v>
      </c>
      <c r="N504">
        <v>0.22155185182165299</v>
      </c>
      <c r="O504">
        <v>5.9584422732902098</v>
      </c>
      <c r="P504">
        <v>110.57664445088299</v>
      </c>
      <c r="Q504">
        <v>7.1053590096433E-2</v>
      </c>
    </row>
    <row r="505" spans="1:17" hidden="1" x14ac:dyDescent="0.3">
      <c r="A505" t="s">
        <v>1132</v>
      </c>
      <c r="B505" t="s">
        <v>1133</v>
      </c>
      <c r="C505" t="s">
        <v>3140</v>
      </c>
      <c r="D505" t="s">
        <v>1134</v>
      </c>
      <c r="E505">
        <v>11023.8552916399</v>
      </c>
      <c r="F505">
        <v>1170.2</v>
      </c>
      <c r="G505">
        <v>-13.2017621760103</v>
      </c>
      <c r="H505">
        <v>-6.5942354494035698</v>
      </c>
      <c r="I505">
        <v>15.6604390010265</v>
      </c>
      <c r="J505">
        <v>1.2346003197956701</v>
      </c>
      <c r="K505">
        <v>1194.903958354</v>
      </c>
      <c r="M505">
        <v>28.295455570052098</v>
      </c>
      <c r="N505">
        <v>0.37641315410187198</v>
      </c>
      <c r="O505">
        <v>11.0878482310716</v>
      </c>
      <c r="P505">
        <v>43.900639449090001</v>
      </c>
    </row>
    <row r="506" spans="1:17" x14ac:dyDescent="0.3">
      <c r="A506" t="s">
        <v>1135</v>
      </c>
      <c r="B506" t="s">
        <v>1136</v>
      </c>
      <c r="C506" t="s">
        <v>3128</v>
      </c>
      <c r="D506" t="s">
        <v>294</v>
      </c>
      <c r="E506">
        <v>10965.834019595</v>
      </c>
      <c r="F506">
        <v>2015.65</v>
      </c>
      <c r="G506">
        <v>-12.1247899300275</v>
      </c>
      <c r="H506">
        <v>-12.1992017680572</v>
      </c>
      <c r="I506">
        <v>3.8270220547542202</v>
      </c>
      <c r="J506">
        <v>-1.3255579050174799</v>
      </c>
      <c r="K506">
        <v>2174.7056372636098</v>
      </c>
      <c r="L506">
        <v>2022.9748076793401</v>
      </c>
      <c r="M506">
        <v>29.144244927766302</v>
      </c>
      <c r="N506">
        <v>0.41262419669060901</v>
      </c>
      <c r="O506">
        <v>36.325750998437201</v>
      </c>
      <c r="P506">
        <v>25.978124999999999</v>
      </c>
      <c r="Q506">
        <v>2.3063632613224999E-2</v>
      </c>
    </row>
    <row r="507" spans="1:17" x14ac:dyDescent="0.3">
      <c r="A507" t="s">
        <v>1137</v>
      </c>
      <c r="B507" t="s">
        <v>1138</v>
      </c>
      <c r="C507" t="s">
        <v>3133</v>
      </c>
      <c r="D507" t="s">
        <v>274</v>
      </c>
      <c r="E507">
        <v>10962.12169197</v>
      </c>
      <c r="F507">
        <v>2139.3000000000002</v>
      </c>
      <c r="G507">
        <v>24.6064200929892</v>
      </c>
      <c r="H507">
        <v>0.652429537718482</v>
      </c>
      <c r="I507">
        <v>19.1595021077623</v>
      </c>
      <c r="J507">
        <v>4.9690933081592297</v>
      </c>
      <c r="K507">
        <v>2055.9473282754102</v>
      </c>
      <c r="L507">
        <v>1848.91325729748</v>
      </c>
      <c r="M507">
        <v>60.801557941699301</v>
      </c>
      <c r="N507">
        <v>0.68950651380086303</v>
      </c>
      <c r="O507">
        <v>2.3488991726265498</v>
      </c>
      <c r="P507">
        <v>57.295687658541901</v>
      </c>
      <c r="Q507">
        <v>-6.7651044911031993E-2</v>
      </c>
    </row>
    <row r="508" spans="1:17" x14ac:dyDescent="0.3">
      <c r="A508" t="s">
        <v>1139</v>
      </c>
      <c r="B508" t="s">
        <v>1140</v>
      </c>
      <c r="C508" t="s">
        <v>3141</v>
      </c>
      <c r="D508" t="s">
        <v>92</v>
      </c>
      <c r="E508">
        <v>10961.033079430001</v>
      </c>
      <c r="F508">
        <v>226.73</v>
      </c>
      <c r="G508">
        <v>41.036507120769798</v>
      </c>
      <c r="H508">
        <v>2.5587736904898399</v>
      </c>
      <c r="I508">
        <v>2.0233794384185599</v>
      </c>
      <c r="J508">
        <v>3.5619154027825899</v>
      </c>
      <c r="K508">
        <v>223.86581604218401</v>
      </c>
      <c r="L508">
        <v>195.89940042899801</v>
      </c>
      <c r="M508">
        <v>42.802886420068198</v>
      </c>
      <c r="N508">
        <v>0.41702886051011701</v>
      </c>
      <c r="O508">
        <v>10.567635513606399</v>
      </c>
      <c r="P508">
        <v>95.036559139784899</v>
      </c>
      <c r="Q508">
        <v>8.8956241686106996E-2</v>
      </c>
    </row>
    <row r="509" spans="1:17" hidden="1" x14ac:dyDescent="0.3">
      <c r="A509" t="s">
        <v>1141</v>
      </c>
      <c r="B509" t="s">
        <v>1142</v>
      </c>
      <c r="C509" t="s">
        <v>3144</v>
      </c>
      <c r="D509" t="s">
        <v>624</v>
      </c>
      <c r="E509">
        <v>10945.517136500001</v>
      </c>
      <c r="F509">
        <v>128.94999999999999</v>
      </c>
      <c r="G509">
        <v>419.21040866899102</v>
      </c>
      <c r="H509">
        <v>201.483026989851</v>
      </c>
      <c r="I509">
        <v>435.35411038303499</v>
      </c>
      <c r="J509">
        <v>22.985946765701801</v>
      </c>
      <c r="M509">
        <v>100</v>
      </c>
      <c r="O509">
        <v>0</v>
      </c>
      <c r="P509">
        <v>473.11111111111097</v>
      </c>
    </row>
    <row r="510" spans="1:17" x14ac:dyDescent="0.3">
      <c r="A510" t="s">
        <v>1143</v>
      </c>
      <c r="B510" t="s">
        <v>1144</v>
      </c>
      <c r="C510" t="s">
        <v>3143</v>
      </c>
      <c r="D510" t="s">
        <v>505</v>
      </c>
      <c r="E510">
        <v>10835.504032479999</v>
      </c>
      <c r="F510">
        <v>3056.15</v>
      </c>
      <c r="G510">
        <v>-15.0136426327929</v>
      </c>
      <c r="H510">
        <v>-0.47220215290323803</v>
      </c>
      <c r="I510">
        <v>10.947441650656099</v>
      </c>
      <c r="J510">
        <v>1.94952521225241</v>
      </c>
      <c r="K510">
        <v>2846.0118750368101</v>
      </c>
      <c r="L510">
        <v>2711.4551889896902</v>
      </c>
      <c r="M510">
        <v>69.171288462128899</v>
      </c>
      <c r="N510">
        <v>1.0527559264759501</v>
      </c>
      <c r="O510">
        <v>4.9703057768761303</v>
      </c>
      <c r="P510">
        <v>36.010235870048902</v>
      </c>
      <c r="Q510">
        <v>-5.8377141006547999E-2</v>
      </c>
    </row>
    <row r="511" spans="1:17" x14ac:dyDescent="0.3">
      <c r="A511" t="s">
        <v>1145</v>
      </c>
      <c r="B511" t="s">
        <v>1146</v>
      </c>
      <c r="C511" t="s">
        <v>3134</v>
      </c>
      <c r="D511" t="s">
        <v>409</v>
      </c>
      <c r="E511">
        <v>10820.030603499999</v>
      </c>
      <c r="F511">
        <v>415</v>
      </c>
      <c r="G511">
        <v>30.115274896223799</v>
      </c>
      <c r="H511">
        <v>-4.3390118352231903</v>
      </c>
      <c r="I511">
        <v>-29.073141026251001</v>
      </c>
      <c r="J511">
        <v>5.2504275962992404</v>
      </c>
      <c r="K511">
        <v>417.292908950114</v>
      </c>
      <c r="L511">
        <v>399.14911515167103</v>
      </c>
      <c r="M511">
        <v>57.533778581368502</v>
      </c>
      <c r="N511">
        <v>0.54975648325015503</v>
      </c>
      <c r="O511">
        <v>33.481927710843301</v>
      </c>
      <c r="P511">
        <v>68.699186991869894</v>
      </c>
      <c r="Q511">
        <v>0.10252004618593399</v>
      </c>
    </row>
    <row r="512" spans="1:17" x14ac:dyDescent="0.3">
      <c r="A512" t="s">
        <v>1147</v>
      </c>
      <c r="B512" t="s">
        <v>1148</v>
      </c>
      <c r="C512" t="s">
        <v>3136</v>
      </c>
      <c r="D512" t="s">
        <v>860</v>
      </c>
      <c r="E512">
        <v>10757.11443516</v>
      </c>
      <c r="F512">
        <v>77.900000000000006</v>
      </c>
      <c r="G512">
        <v>-3.5631837511789199</v>
      </c>
      <c r="H512">
        <v>5.8387991908341998</v>
      </c>
      <c r="I512">
        <v>-10.901435005861099</v>
      </c>
      <c r="J512">
        <v>2.2127361994278001</v>
      </c>
      <c r="K512">
        <v>79.017706179530293</v>
      </c>
      <c r="L512">
        <v>74.127491432460502</v>
      </c>
      <c r="M512">
        <v>41.058593934929398</v>
      </c>
      <c r="N512">
        <v>1.2041758996416601</v>
      </c>
      <c r="O512">
        <v>21.7586649550705</v>
      </c>
      <c r="P512">
        <v>61.283643892339498</v>
      </c>
      <c r="Q512">
        <v>4.7593829502131001E-2</v>
      </c>
    </row>
    <row r="513" spans="1:17" hidden="1" x14ac:dyDescent="0.3">
      <c r="A513" t="s">
        <v>1149</v>
      </c>
      <c r="B513" t="s">
        <v>1150</v>
      </c>
      <c r="C513" t="s">
        <v>3144</v>
      </c>
      <c r="D513" t="s">
        <v>743</v>
      </c>
      <c r="E513">
        <v>10739.054693185</v>
      </c>
      <c r="F513">
        <v>115.23</v>
      </c>
      <c r="G513">
        <v>32.146951730445402</v>
      </c>
      <c r="H513">
        <v>-3.6423685033977802</v>
      </c>
      <c r="I513">
        <v>-0.51371809714605998</v>
      </c>
      <c r="J513">
        <v>0.11811481271058499</v>
      </c>
      <c r="K513">
        <v>115.860441548399</v>
      </c>
      <c r="L513">
        <v>103.288032401401</v>
      </c>
      <c r="M513">
        <v>54.041415573722702</v>
      </c>
      <c r="N513">
        <v>0.68114675096311506</v>
      </c>
      <c r="O513">
        <v>7.0901674911047303</v>
      </c>
      <c r="P513">
        <v>61.048218029350103</v>
      </c>
      <c r="Q513">
        <v>2.1133606920337E-2</v>
      </c>
    </row>
    <row r="514" spans="1:17" hidden="1" x14ac:dyDescent="0.3">
      <c r="A514" t="s">
        <v>1151</v>
      </c>
      <c r="B514" t="s">
        <v>1152</v>
      </c>
      <c r="C514" t="s">
        <v>3140</v>
      </c>
      <c r="D514" t="s">
        <v>1153</v>
      </c>
      <c r="E514">
        <v>10735.960597499999</v>
      </c>
      <c r="F514">
        <v>1182.8499999999999</v>
      </c>
      <c r="G514">
        <v>-0.88343899139755</v>
      </c>
      <c r="H514">
        <v>-10.0867470748939</v>
      </c>
      <c r="I514">
        <v>-5.5000289113260301</v>
      </c>
      <c r="J514">
        <v>1.5928563686374999</v>
      </c>
      <c r="K514">
        <v>1237.6653288175301</v>
      </c>
      <c r="M514">
        <v>45.572709293859504</v>
      </c>
      <c r="N514">
        <v>0.65146548518292802</v>
      </c>
      <c r="O514">
        <v>27.395696833917999</v>
      </c>
      <c r="P514">
        <v>47.570332480818401</v>
      </c>
    </row>
    <row r="515" spans="1:17" x14ac:dyDescent="0.3">
      <c r="A515" t="s">
        <v>1154</v>
      </c>
      <c r="B515" t="s">
        <v>1155</v>
      </c>
      <c r="C515" t="s">
        <v>3136</v>
      </c>
      <c r="D515" t="s">
        <v>498</v>
      </c>
      <c r="E515">
        <v>10728.25222595</v>
      </c>
      <c r="F515">
        <v>336.35</v>
      </c>
      <c r="G515">
        <v>-10.2887797801926</v>
      </c>
      <c r="H515">
        <v>-83.434113772381906</v>
      </c>
      <c r="I515">
        <v>1.5949567570991099</v>
      </c>
      <c r="J515">
        <v>-77.739186465617195</v>
      </c>
      <c r="K515">
        <v>318.70350335948001</v>
      </c>
      <c r="L515">
        <v>299.614085029097</v>
      </c>
      <c r="M515">
        <v>65.747938440975503</v>
      </c>
      <c r="N515">
        <v>1.08051022093792</v>
      </c>
      <c r="O515">
        <v>8.33952727813287</v>
      </c>
      <c r="P515">
        <v>38.643858202802903</v>
      </c>
      <c r="Q515">
        <v>2.1303734417899001E-2</v>
      </c>
    </row>
    <row r="516" spans="1:17" hidden="1" x14ac:dyDescent="0.3">
      <c r="A516" t="s">
        <v>1156</v>
      </c>
      <c r="B516" t="s">
        <v>1157</v>
      </c>
      <c r="C516" t="s">
        <v>3144</v>
      </c>
      <c r="D516" t="s">
        <v>255</v>
      </c>
      <c r="E516">
        <v>10719.9835344</v>
      </c>
      <c r="F516">
        <v>5281.8</v>
      </c>
      <c r="G516">
        <v>33.510517297921403</v>
      </c>
      <c r="H516">
        <v>-4.4073072247066102E-3</v>
      </c>
      <c r="I516">
        <v>49.504540187628002</v>
      </c>
      <c r="J516">
        <v>5.1152148345989499</v>
      </c>
      <c r="K516">
        <v>5162.2035325462703</v>
      </c>
      <c r="L516">
        <v>4374.6674075286101</v>
      </c>
      <c r="M516">
        <v>50.862394415170499</v>
      </c>
      <c r="N516">
        <v>1.13284643111746</v>
      </c>
      <c r="O516">
        <v>8.7384982392366197</v>
      </c>
      <c r="P516">
        <v>77.351711633060802</v>
      </c>
      <c r="Q516">
        <v>0.17726701850552301</v>
      </c>
    </row>
    <row r="517" spans="1:17" hidden="1" x14ac:dyDescent="0.3">
      <c r="A517" t="s">
        <v>1158</v>
      </c>
      <c r="B517" t="s">
        <v>1159</v>
      </c>
      <c r="C517" t="s">
        <v>3144</v>
      </c>
      <c r="D517" t="s">
        <v>1160</v>
      </c>
      <c r="E517">
        <v>10697.7</v>
      </c>
      <c r="F517">
        <v>845</v>
      </c>
      <c r="G517">
        <v>825.38743696919005</v>
      </c>
      <c r="H517">
        <v>68.147736370619896</v>
      </c>
      <c r="I517">
        <v>599.50249624034097</v>
      </c>
      <c r="J517">
        <v>1.52065113588181</v>
      </c>
      <c r="K517">
        <v>559.96245216499403</v>
      </c>
      <c r="L517">
        <v>266.23131637105098</v>
      </c>
      <c r="M517">
        <v>96.496904397449001</v>
      </c>
      <c r="N517">
        <v>0.14177215189873399</v>
      </c>
      <c r="O517">
        <v>0.57988165680473702</v>
      </c>
      <c r="P517">
        <v>1155.5720653789001</v>
      </c>
      <c r="Q517">
        <v>0.294147338359671</v>
      </c>
    </row>
    <row r="518" spans="1:17" x14ac:dyDescent="0.3">
      <c r="A518" t="s">
        <v>1161</v>
      </c>
      <c r="B518" t="s">
        <v>1162</v>
      </c>
      <c r="C518" t="s">
        <v>3140</v>
      </c>
      <c r="D518" t="s">
        <v>124</v>
      </c>
      <c r="E518">
        <v>10694.920840950001</v>
      </c>
      <c r="F518">
        <v>350.95</v>
      </c>
      <c r="G518">
        <v>-29.581973839325499</v>
      </c>
      <c r="H518">
        <v>-8.4904969417310401</v>
      </c>
      <c r="I518">
        <v>3.5114405202643399</v>
      </c>
      <c r="J518">
        <v>1.9785536469600999</v>
      </c>
      <c r="K518">
        <v>351.98454086364802</v>
      </c>
      <c r="L518">
        <v>339.13778592032799</v>
      </c>
      <c r="M518">
        <v>65.292094029621396</v>
      </c>
      <c r="N518">
        <v>1.0205548052617399</v>
      </c>
      <c r="O518">
        <v>21.8977062259581</v>
      </c>
      <c r="P518">
        <v>38.825158227848</v>
      </c>
      <c r="Q518">
        <v>0.18434858067676199</v>
      </c>
    </row>
    <row r="519" spans="1:17" hidden="1" x14ac:dyDescent="0.3">
      <c r="A519" t="s">
        <v>1163</v>
      </c>
      <c r="B519" t="s">
        <v>1164</v>
      </c>
      <c r="C519" t="s">
        <v>3144</v>
      </c>
      <c r="D519" t="s">
        <v>168</v>
      </c>
      <c r="E519">
        <v>10677.649129964901</v>
      </c>
      <c r="F519">
        <v>711.45</v>
      </c>
      <c r="G519">
        <v>499.39703538912403</v>
      </c>
      <c r="H519">
        <v>1.02436403621718</v>
      </c>
      <c r="I519">
        <v>94.980438934321896</v>
      </c>
      <c r="J519">
        <v>4.3647522594773198</v>
      </c>
      <c r="K519">
        <v>714.06838252713897</v>
      </c>
      <c r="L519">
        <v>537.11706047268103</v>
      </c>
      <c r="M519">
        <v>44.612666313662103</v>
      </c>
      <c r="N519">
        <v>0.53660182336832696</v>
      </c>
      <c r="O519">
        <v>18.869913556820499</v>
      </c>
      <c r="P519">
        <v>525.72559366754604</v>
      </c>
      <c r="Q519">
        <v>0.26075515808342797</v>
      </c>
    </row>
    <row r="520" spans="1:17" hidden="1" x14ac:dyDescent="0.3">
      <c r="A520" t="s">
        <v>1165</v>
      </c>
      <c r="B520" t="s">
        <v>1166</v>
      </c>
      <c r="C520" t="s">
        <v>3144</v>
      </c>
      <c r="D520" t="s">
        <v>353</v>
      </c>
      <c r="E520">
        <v>10660.752200000001</v>
      </c>
      <c r="F520">
        <v>1546</v>
      </c>
      <c r="G520">
        <v>45.224488418135699</v>
      </c>
      <c r="H520">
        <v>21.212229378746301</v>
      </c>
      <c r="I520">
        <v>65.380219968120997</v>
      </c>
      <c r="J520">
        <v>4.6611470036504103</v>
      </c>
      <c r="K520">
        <v>1412.0912953693901</v>
      </c>
      <c r="L520">
        <v>1132.88144626999</v>
      </c>
      <c r="M520">
        <v>46.904933025788999</v>
      </c>
      <c r="N520">
        <v>0.60954896010123905</v>
      </c>
      <c r="O520">
        <v>13.1144890038809</v>
      </c>
      <c r="P520">
        <v>88.536585365853597</v>
      </c>
      <c r="Q520">
        <v>2.9389247836922001E-2</v>
      </c>
    </row>
    <row r="521" spans="1:17" x14ac:dyDescent="0.3">
      <c r="A521" t="s">
        <v>1167</v>
      </c>
      <c r="B521" t="s">
        <v>1168</v>
      </c>
      <c r="C521" t="s">
        <v>3129</v>
      </c>
      <c r="D521" t="s">
        <v>417</v>
      </c>
      <c r="E521">
        <v>10628.760533646</v>
      </c>
      <c r="F521">
        <v>118.22</v>
      </c>
      <c r="G521">
        <v>82.699030177688797</v>
      </c>
      <c r="H521">
        <v>86.378670677917796</v>
      </c>
      <c r="I521">
        <v>45.073498834927904</v>
      </c>
      <c r="J521">
        <v>12.303025236601201</v>
      </c>
      <c r="K521">
        <v>87.938778299751903</v>
      </c>
      <c r="L521">
        <v>73.711077830496293</v>
      </c>
      <c r="M521">
        <v>69.8239386371134</v>
      </c>
      <c r="N521">
        <v>1.2964000601105099</v>
      </c>
      <c r="O521">
        <v>5.56589409575367</v>
      </c>
      <c r="P521">
        <v>127.346153846153</v>
      </c>
      <c r="Q521">
        <v>9.8951172588465003E-2</v>
      </c>
    </row>
    <row r="522" spans="1:17" hidden="1" x14ac:dyDescent="0.3">
      <c r="A522" t="s">
        <v>1169</v>
      </c>
      <c r="B522" t="s">
        <v>1170</v>
      </c>
      <c r="C522" t="s">
        <v>3144</v>
      </c>
      <c r="D522" t="s">
        <v>743</v>
      </c>
      <c r="E522">
        <v>10625.948094249999</v>
      </c>
      <c r="F522">
        <v>520.53</v>
      </c>
      <c r="G522">
        <v>-11.957297294621601</v>
      </c>
      <c r="H522">
        <v>-1.68370332015527</v>
      </c>
      <c r="I522">
        <v>-3.9898184887198198</v>
      </c>
      <c r="J522">
        <v>2.1024001853114598</v>
      </c>
      <c r="K522">
        <v>522.43649110300805</v>
      </c>
      <c r="L522">
        <v>497.96788554198298</v>
      </c>
      <c r="M522">
        <v>77.9215973242584</v>
      </c>
      <c r="N522">
        <v>0.79724653089945896</v>
      </c>
      <c r="O522">
        <v>4.7951126736211096</v>
      </c>
      <c r="P522">
        <v>21.0253429435014</v>
      </c>
      <c r="Q522">
        <v>-1.3416788414562999E-2</v>
      </c>
    </row>
    <row r="523" spans="1:17" x14ac:dyDescent="0.3">
      <c r="A523" t="s">
        <v>1171</v>
      </c>
      <c r="B523" t="s">
        <v>1172</v>
      </c>
      <c r="C523" t="s">
        <v>3131</v>
      </c>
      <c r="D523" t="s">
        <v>118</v>
      </c>
      <c r="E523">
        <v>10615.799579139901</v>
      </c>
      <c r="F523">
        <v>1806.1</v>
      </c>
      <c r="G523">
        <v>51.356007215357103</v>
      </c>
      <c r="H523">
        <v>15.9305004323246</v>
      </c>
      <c r="I523">
        <v>61.871436941801299</v>
      </c>
      <c r="J523">
        <v>4.5280259084131798</v>
      </c>
      <c r="K523">
        <v>1472.14615423336</v>
      </c>
      <c r="L523">
        <v>1263.7248669743401</v>
      </c>
      <c r="M523">
        <v>83.121398325236996</v>
      </c>
      <c r="N523">
        <v>1.68195873287343</v>
      </c>
      <c r="O523">
        <v>2.3697469686063899</v>
      </c>
      <c r="P523">
        <v>96.742919389978198</v>
      </c>
      <c r="Q523">
        <v>0.17551517474039299</v>
      </c>
    </row>
    <row r="524" spans="1:17" x14ac:dyDescent="0.3">
      <c r="A524" t="s">
        <v>1173</v>
      </c>
      <c r="B524" t="s">
        <v>1174</v>
      </c>
      <c r="C524" t="s">
        <v>3143</v>
      </c>
      <c r="D524" t="s">
        <v>382</v>
      </c>
      <c r="E524">
        <v>10580.2743818</v>
      </c>
      <c r="F524">
        <v>191.78</v>
      </c>
      <c r="G524">
        <v>19.337213311938701</v>
      </c>
      <c r="H524">
        <v>-3.5224773133879799</v>
      </c>
      <c r="I524">
        <v>27.8877767063187</v>
      </c>
      <c r="J524">
        <v>1.2302154824016001</v>
      </c>
      <c r="K524">
        <v>197.582782586619</v>
      </c>
      <c r="L524">
        <v>169.21442677180201</v>
      </c>
      <c r="M524">
        <v>31.692099950478401</v>
      </c>
      <c r="N524">
        <v>0.232130888119575</v>
      </c>
      <c r="O524">
        <v>27.7505475023464</v>
      </c>
      <c r="P524">
        <v>63.078231292517003</v>
      </c>
      <c r="Q524">
        <v>9.5970607488798002E-2</v>
      </c>
    </row>
    <row r="525" spans="1:17" x14ac:dyDescent="0.3">
      <c r="A525" t="s">
        <v>1175</v>
      </c>
      <c r="B525" t="s">
        <v>1176</v>
      </c>
      <c r="C525" t="s">
        <v>3136</v>
      </c>
      <c r="D525" t="s">
        <v>127</v>
      </c>
      <c r="E525">
        <v>10548.396579280001</v>
      </c>
      <c r="F525">
        <v>1240.4000000000001</v>
      </c>
      <c r="G525">
        <v>37.056367831714503</v>
      </c>
      <c r="H525">
        <v>1.74293641804337</v>
      </c>
      <c r="I525">
        <v>29.989632164521002</v>
      </c>
      <c r="J525">
        <v>3.0482893268365898</v>
      </c>
      <c r="K525">
        <v>1201.08914079892</v>
      </c>
      <c r="L525">
        <v>1004.8595047231599</v>
      </c>
      <c r="M525">
        <v>41.453598685216598</v>
      </c>
      <c r="N525">
        <v>0.37648170989478702</v>
      </c>
      <c r="O525">
        <v>11.5728797162205</v>
      </c>
      <c r="P525">
        <v>78.976985787461203</v>
      </c>
      <c r="Q525">
        <v>7.4848595193710002E-3</v>
      </c>
    </row>
    <row r="526" spans="1:17" hidden="1" x14ac:dyDescent="0.3">
      <c r="A526" t="s">
        <v>1177</v>
      </c>
      <c r="B526" t="s">
        <v>1178</v>
      </c>
      <c r="C526" t="s">
        <v>3144</v>
      </c>
      <c r="D526" t="s">
        <v>21</v>
      </c>
      <c r="E526">
        <v>10473.00565275</v>
      </c>
      <c r="F526">
        <v>1896.75</v>
      </c>
      <c r="G526">
        <v>195.90616081079401</v>
      </c>
      <c r="H526">
        <v>15.123471179074301</v>
      </c>
      <c r="I526">
        <v>64.966254107495104</v>
      </c>
      <c r="J526">
        <v>-1.0793488641181801</v>
      </c>
      <c r="K526">
        <v>1684.5036129365001</v>
      </c>
      <c r="L526">
        <v>1277.3162937421901</v>
      </c>
      <c r="M526">
        <v>58.006848642561202</v>
      </c>
      <c r="N526">
        <v>1.19374808185188</v>
      </c>
      <c r="O526">
        <v>5.0085672861473496</v>
      </c>
      <c r="P526">
        <v>239.31127012522299</v>
      </c>
      <c r="Q526">
        <v>0.25787461683560098</v>
      </c>
    </row>
    <row r="527" spans="1:17" x14ac:dyDescent="0.3">
      <c r="A527" t="s">
        <v>1179</v>
      </c>
      <c r="B527" t="s">
        <v>1180</v>
      </c>
      <c r="C527" t="s">
        <v>3142</v>
      </c>
      <c r="D527" t="s">
        <v>141</v>
      </c>
      <c r="E527">
        <v>10466.60139161</v>
      </c>
      <c r="F527">
        <v>441.35</v>
      </c>
      <c r="G527">
        <v>267.337260912852</v>
      </c>
      <c r="H527">
        <v>-13.160243609658</v>
      </c>
      <c r="I527">
        <v>80.520432750299605</v>
      </c>
      <c r="J527">
        <v>2.9195681033908398</v>
      </c>
      <c r="K527">
        <v>452.88760455827298</v>
      </c>
      <c r="L527">
        <v>346.916228459617</v>
      </c>
      <c r="M527">
        <v>35.935865108248201</v>
      </c>
      <c r="N527">
        <v>0.57952509209929903</v>
      </c>
      <c r="O527">
        <v>29.058570295683701</v>
      </c>
      <c r="P527">
        <v>319.33491686460798</v>
      </c>
      <c r="Q527">
        <v>0.131872203051176</v>
      </c>
    </row>
    <row r="528" spans="1:17" x14ac:dyDescent="0.3">
      <c r="A528" t="s">
        <v>1181</v>
      </c>
      <c r="B528" t="s">
        <v>1182</v>
      </c>
      <c r="C528" t="s">
        <v>624</v>
      </c>
      <c r="D528" t="s">
        <v>482</v>
      </c>
      <c r="E528">
        <v>10316.10663271</v>
      </c>
      <c r="F528">
        <v>394.15</v>
      </c>
      <c r="G528">
        <v>107.330580390287</v>
      </c>
      <c r="H528">
        <v>1.92664519383641</v>
      </c>
      <c r="I528">
        <v>35.049351228411197</v>
      </c>
      <c r="J528">
        <v>3.3654348508945402</v>
      </c>
      <c r="K528">
        <v>386.801680392751</v>
      </c>
      <c r="L528">
        <v>321.99751981752098</v>
      </c>
      <c r="M528">
        <v>45.858217199745297</v>
      </c>
      <c r="N528">
        <v>0.52200762949977098</v>
      </c>
      <c r="O528">
        <v>6.8882405175694599</v>
      </c>
      <c r="P528">
        <v>153.47266881028901</v>
      </c>
      <c r="Q528">
        <v>0.16432761659290501</v>
      </c>
    </row>
    <row r="529" spans="1:17" x14ac:dyDescent="0.3">
      <c r="A529" t="s">
        <v>1183</v>
      </c>
      <c r="B529" t="s">
        <v>1184</v>
      </c>
      <c r="C529" t="s">
        <v>3136</v>
      </c>
      <c r="D529" t="s">
        <v>299</v>
      </c>
      <c r="E529">
        <v>10289.480283884999</v>
      </c>
      <c r="F529">
        <v>129.94999999999999</v>
      </c>
      <c r="G529">
        <v>-6.9556538336910902</v>
      </c>
      <c r="H529">
        <v>-11.014495949869101</v>
      </c>
      <c r="I529">
        <v>-17.260172920679899</v>
      </c>
      <c r="J529">
        <v>-1.03506951790718</v>
      </c>
      <c r="K529">
        <v>135.775338371033</v>
      </c>
      <c r="L529">
        <v>132.583748442928</v>
      </c>
      <c r="M529">
        <v>44.458736306889797</v>
      </c>
      <c r="N529">
        <v>1.0256780474807099</v>
      </c>
      <c r="O529">
        <v>21.5852250865717</v>
      </c>
      <c r="P529">
        <v>28.9826302729528</v>
      </c>
      <c r="Q529">
        <v>0.13286454159632299</v>
      </c>
    </row>
    <row r="530" spans="1:17" x14ac:dyDescent="0.3">
      <c r="A530" t="s">
        <v>1185</v>
      </c>
      <c r="B530" t="s">
        <v>1186</v>
      </c>
      <c r="C530" t="s">
        <v>3138</v>
      </c>
      <c r="D530" t="s">
        <v>78</v>
      </c>
      <c r="E530">
        <v>10278.673717559999</v>
      </c>
      <c r="F530">
        <v>1334.8</v>
      </c>
      <c r="G530">
        <v>-19.240438185266999</v>
      </c>
      <c r="H530">
        <v>-11.3695943264901</v>
      </c>
      <c r="I530">
        <v>-22.935849727415999</v>
      </c>
      <c r="J530">
        <v>4.5395477557822002</v>
      </c>
      <c r="K530">
        <v>1409.2169888220101</v>
      </c>
      <c r="L530">
        <v>1425.05026363466</v>
      </c>
      <c r="M530">
        <v>48.208831223363397</v>
      </c>
      <c r="N530">
        <v>0.66456671304926496</v>
      </c>
      <c r="O530">
        <v>35.001498351812998</v>
      </c>
      <c r="P530">
        <v>17.308959880476301</v>
      </c>
      <c r="Q530">
        <v>-1.8752750787094E-2</v>
      </c>
    </row>
    <row r="531" spans="1:17" x14ac:dyDescent="0.3">
      <c r="A531" t="s">
        <v>1187</v>
      </c>
      <c r="B531" t="s">
        <v>1188</v>
      </c>
      <c r="C531" t="s">
        <v>3129</v>
      </c>
      <c r="D531" t="s">
        <v>553</v>
      </c>
      <c r="E531">
        <v>10203.542005359999</v>
      </c>
      <c r="F531">
        <v>1145.6500000000001</v>
      </c>
      <c r="G531">
        <v>4.78483380500675</v>
      </c>
      <c r="H531">
        <v>13.462167789454201</v>
      </c>
      <c r="I531">
        <v>27.431954977215501</v>
      </c>
      <c r="J531">
        <v>8.2504188094473196</v>
      </c>
      <c r="K531">
        <v>1053.7398234658999</v>
      </c>
      <c r="L531">
        <v>960.89513462171396</v>
      </c>
      <c r="M531">
        <v>61.969821825295803</v>
      </c>
      <c r="N531">
        <v>0.77861057373357401</v>
      </c>
      <c r="O531">
        <v>6.4068432767424497</v>
      </c>
      <c r="P531">
        <v>47.511749179166898</v>
      </c>
      <c r="Q531">
        <v>6.6024475367221003E-2</v>
      </c>
    </row>
    <row r="532" spans="1:17" x14ac:dyDescent="0.3">
      <c r="A532" t="s">
        <v>1189</v>
      </c>
      <c r="B532" t="s">
        <v>1190</v>
      </c>
      <c r="C532" t="s">
        <v>3139</v>
      </c>
      <c r="D532" t="s">
        <v>1191</v>
      </c>
      <c r="E532">
        <v>10197.4410459149</v>
      </c>
      <c r="F532">
        <v>938.15</v>
      </c>
      <c r="G532">
        <v>-44.729871346903401</v>
      </c>
      <c r="H532">
        <v>-8.6300493302272905</v>
      </c>
      <c r="I532">
        <v>-17.961337945716899</v>
      </c>
      <c r="J532">
        <v>1.3176488387505501</v>
      </c>
      <c r="K532">
        <v>952.60306814136197</v>
      </c>
      <c r="L532">
        <v>1007.3073273902399</v>
      </c>
      <c r="M532">
        <v>53.728802564403502</v>
      </c>
      <c r="N532">
        <v>0.49521207442557302</v>
      </c>
      <c r="O532">
        <v>38.250812769812903</v>
      </c>
      <c r="P532">
        <v>9.8536299765807893</v>
      </c>
      <c r="Q532">
        <v>-6.7250786972306006E-2</v>
      </c>
    </row>
    <row r="533" spans="1:17" hidden="1" x14ac:dyDescent="0.3">
      <c r="A533" t="s">
        <v>1192</v>
      </c>
      <c r="B533" t="s">
        <v>1193</v>
      </c>
      <c r="C533" t="s">
        <v>3144</v>
      </c>
      <c r="D533" t="s">
        <v>60</v>
      </c>
      <c r="E533">
        <v>10160.8744413</v>
      </c>
      <c r="F533">
        <v>7711.5</v>
      </c>
      <c r="G533">
        <v>96.343896001079401</v>
      </c>
      <c r="H533">
        <v>-11.120441128569</v>
      </c>
      <c r="I533">
        <v>20.112991811358398</v>
      </c>
      <c r="J533">
        <v>-0.39136779427033003</v>
      </c>
      <c r="K533">
        <v>8419.5157646797597</v>
      </c>
      <c r="L533">
        <v>7090.8436464484703</v>
      </c>
      <c r="M533">
        <v>24.981419280467598</v>
      </c>
      <c r="N533">
        <v>0.99048729852718798</v>
      </c>
      <c r="O533">
        <v>33.279517603579002</v>
      </c>
      <c r="P533">
        <v>142.393285974728</v>
      </c>
      <c r="Q533">
        <v>0.148250159036656</v>
      </c>
    </row>
    <row r="534" spans="1:17" x14ac:dyDescent="0.3">
      <c r="A534" t="s">
        <v>1194</v>
      </c>
      <c r="B534" t="s">
        <v>1195</v>
      </c>
      <c r="C534" t="s">
        <v>3131</v>
      </c>
      <c r="D534" t="s">
        <v>228</v>
      </c>
      <c r="E534">
        <v>10142.780803199999</v>
      </c>
      <c r="F534">
        <v>759.6</v>
      </c>
      <c r="G534">
        <v>-8.3429434431045895</v>
      </c>
      <c r="H534">
        <v>20.498336514942501</v>
      </c>
      <c r="I534">
        <v>14.004324526191001</v>
      </c>
      <c r="J534">
        <v>11.143437894927199</v>
      </c>
      <c r="K534">
        <v>671.921946911394</v>
      </c>
      <c r="L534">
        <v>626.09496810363805</v>
      </c>
      <c r="M534">
        <v>58.113778590952798</v>
      </c>
      <c r="N534">
        <v>2.3881240068717098</v>
      </c>
      <c r="O534">
        <v>12.559241706161099</v>
      </c>
      <c r="P534">
        <v>37.708484408992</v>
      </c>
      <c r="Q534">
        <v>6.6754663907966999E-2</v>
      </c>
    </row>
    <row r="535" spans="1:17" x14ac:dyDescent="0.3">
      <c r="A535" t="s">
        <v>1196</v>
      </c>
      <c r="B535" t="s">
        <v>1197</v>
      </c>
      <c r="C535" t="s">
        <v>3131</v>
      </c>
      <c r="D535" t="s">
        <v>990</v>
      </c>
      <c r="E535">
        <v>10119.653060639999</v>
      </c>
      <c r="F535">
        <v>462.3</v>
      </c>
      <c r="G535">
        <v>8.6911289793569004</v>
      </c>
      <c r="H535">
        <v>19.054812040964201</v>
      </c>
      <c r="I535">
        <v>27.192266828952601</v>
      </c>
      <c r="J535">
        <v>2.5147719269026498</v>
      </c>
      <c r="K535">
        <v>421.500310837369</v>
      </c>
      <c r="L535">
        <v>372.443571898389</v>
      </c>
      <c r="M535">
        <v>56.841965801887198</v>
      </c>
      <c r="N535">
        <v>1.17193143086378</v>
      </c>
      <c r="O535">
        <v>4.6939216958684797</v>
      </c>
      <c r="P535">
        <v>72.822429906541998</v>
      </c>
      <c r="Q535">
        <v>0.106158834567224</v>
      </c>
    </row>
    <row r="536" spans="1:17" x14ac:dyDescent="0.3">
      <c r="A536" t="s">
        <v>1198</v>
      </c>
      <c r="B536" t="s">
        <v>1199</v>
      </c>
      <c r="C536" t="s">
        <v>3132</v>
      </c>
      <c r="D536" t="s">
        <v>987</v>
      </c>
      <c r="E536">
        <v>10108.837034800001</v>
      </c>
      <c r="F536">
        <v>1374.8</v>
      </c>
      <c r="G536">
        <v>71.016580402244898</v>
      </c>
      <c r="H536">
        <v>-5.3129319003133499</v>
      </c>
      <c r="I536">
        <v>36.865910074343702</v>
      </c>
      <c r="J536">
        <v>-7.9833320788839401</v>
      </c>
      <c r="K536">
        <v>1372.1444464001199</v>
      </c>
      <c r="L536">
        <v>1124.9937791697701</v>
      </c>
      <c r="M536">
        <v>39.788398342582198</v>
      </c>
      <c r="N536">
        <v>0.68262255056689003</v>
      </c>
      <c r="O536">
        <v>15.7441082339249</v>
      </c>
      <c r="P536">
        <v>109.57317073170699</v>
      </c>
      <c r="Q536">
        <v>6.1124301406919997E-2</v>
      </c>
    </row>
    <row r="537" spans="1:17" x14ac:dyDescent="0.3">
      <c r="A537" t="s">
        <v>1200</v>
      </c>
      <c r="B537" t="s">
        <v>1201</v>
      </c>
      <c r="C537" t="s">
        <v>3142</v>
      </c>
      <c r="D537" t="s">
        <v>141</v>
      </c>
      <c r="E537">
        <v>10089.227904867001</v>
      </c>
      <c r="F537">
        <v>187.37</v>
      </c>
      <c r="G537">
        <v>-2.3921269438161699</v>
      </c>
      <c r="H537">
        <v>-9.1781454646873293</v>
      </c>
      <c r="I537">
        <v>-42.085832748720499</v>
      </c>
      <c r="J537">
        <v>-0.35170231547269698</v>
      </c>
      <c r="K537">
        <v>200.984899806421</v>
      </c>
      <c r="L537">
        <v>198.16945208156801</v>
      </c>
      <c r="M537">
        <v>26.6543328693195</v>
      </c>
      <c r="N537">
        <v>0.46376031898112002</v>
      </c>
      <c r="O537">
        <v>52.052089448684399</v>
      </c>
      <c r="P537">
        <v>38.229435632607803</v>
      </c>
      <c r="Q537">
        <v>0.15164527772488301</v>
      </c>
    </row>
    <row r="538" spans="1:17" hidden="1" x14ac:dyDescent="0.3">
      <c r="A538" t="s">
        <v>1202</v>
      </c>
      <c r="B538" t="s">
        <v>1203</v>
      </c>
      <c r="C538" t="s">
        <v>3144</v>
      </c>
      <c r="D538" t="s">
        <v>255</v>
      </c>
      <c r="E538">
        <v>10080.65521008</v>
      </c>
      <c r="F538">
        <v>83.72</v>
      </c>
      <c r="G538">
        <v>104.54547914489601</v>
      </c>
      <c r="H538">
        <v>-7.6261825902003597</v>
      </c>
      <c r="I538">
        <v>52.9340876268963</v>
      </c>
      <c r="J538">
        <v>-1.1328830472004401</v>
      </c>
      <c r="K538">
        <v>82.128415361599593</v>
      </c>
      <c r="L538">
        <v>64.800351719218597</v>
      </c>
      <c r="M538">
        <v>38.1283627934734</v>
      </c>
      <c r="N538">
        <v>0.45121256497113099</v>
      </c>
      <c r="O538">
        <v>25.418060200668901</v>
      </c>
      <c r="P538">
        <v>148.427299703264</v>
      </c>
      <c r="Q538">
        <v>9.9672761379977007E-2</v>
      </c>
    </row>
    <row r="539" spans="1:17" x14ac:dyDescent="0.3">
      <c r="A539" t="s">
        <v>1204</v>
      </c>
      <c r="B539" t="s">
        <v>1205</v>
      </c>
      <c r="C539" t="s">
        <v>3130</v>
      </c>
      <c r="D539" t="s">
        <v>21</v>
      </c>
      <c r="E539">
        <v>10061.753794085</v>
      </c>
      <c r="F539">
        <v>1598.05</v>
      </c>
      <c r="G539">
        <v>-23.465352811623902</v>
      </c>
      <c r="H539">
        <v>-0.27402601553933498</v>
      </c>
      <c r="I539">
        <v>-10.1542003738892</v>
      </c>
      <c r="J539">
        <v>3.8029734543911502</v>
      </c>
      <c r="K539">
        <v>1604.9029894438099</v>
      </c>
      <c r="L539">
        <v>1580.2229351763899</v>
      </c>
      <c r="M539">
        <v>58.178789479667401</v>
      </c>
      <c r="N539">
        <v>0.26382300599449798</v>
      </c>
      <c r="O539">
        <v>21.551265604956001</v>
      </c>
      <c r="P539">
        <v>15.295263518632</v>
      </c>
      <c r="Q539">
        <v>-6.6394604167768004E-2</v>
      </c>
    </row>
    <row r="540" spans="1:17" x14ac:dyDescent="0.3">
      <c r="A540" t="s">
        <v>1206</v>
      </c>
      <c r="B540" t="s">
        <v>1207</v>
      </c>
      <c r="C540" t="s">
        <v>3131</v>
      </c>
      <c r="D540" t="s">
        <v>990</v>
      </c>
      <c r="E540">
        <v>10046.47172856</v>
      </c>
      <c r="F540">
        <v>47.2</v>
      </c>
      <c r="G540">
        <v>-38.169891995214797</v>
      </c>
      <c r="H540">
        <v>1.7442025562939001</v>
      </c>
      <c r="I540">
        <v>-6.2721451079102799</v>
      </c>
      <c r="J540">
        <v>-4.2705555269111297</v>
      </c>
      <c r="K540">
        <v>47.651388689089003</v>
      </c>
      <c r="L540">
        <v>46.809631897232698</v>
      </c>
      <c r="M540">
        <v>42.669455304671402</v>
      </c>
      <c r="N540">
        <v>0.73621136851605395</v>
      </c>
      <c r="O540">
        <v>21.292372881355899</v>
      </c>
      <c r="P540">
        <v>29.138166894664799</v>
      </c>
      <c r="Q540">
        <v>5.5578659786376002E-2</v>
      </c>
    </row>
    <row r="541" spans="1:17" x14ac:dyDescent="0.3">
      <c r="A541" t="s">
        <v>1208</v>
      </c>
      <c r="B541" t="s">
        <v>1209</v>
      </c>
      <c r="C541" t="s">
        <v>3143</v>
      </c>
      <c r="D541" t="s">
        <v>382</v>
      </c>
      <c r="E541">
        <v>10000.048181565</v>
      </c>
      <c r="F541">
        <v>680.55</v>
      </c>
      <c r="G541">
        <v>-19.433736643508599</v>
      </c>
      <c r="H541">
        <v>2.6780514359868599</v>
      </c>
      <c r="I541">
        <v>-0.86849529668901904</v>
      </c>
      <c r="J541">
        <v>4.91483044824896</v>
      </c>
      <c r="K541">
        <v>678.73212216806201</v>
      </c>
      <c r="L541">
        <v>672.39418599608496</v>
      </c>
      <c r="M541">
        <v>48.608028681711197</v>
      </c>
      <c r="N541">
        <v>0.68867965693914601</v>
      </c>
      <c r="O541">
        <v>19.741385643964399</v>
      </c>
      <c r="P541">
        <v>15.2986022871664</v>
      </c>
      <c r="Q541">
        <v>7.1756998890097998E-2</v>
      </c>
    </row>
    <row r="542" spans="1:17" x14ac:dyDescent="0.3">
      <c r="A542" t="s">
        <v>1210</v>
      </c>
      <c r="B542" t="s">
        <v>1211</v>
      </c>
      <c r="C542" t="s">
        <v>3132</v>
      </c>
      <c r="D542" t="s">
        <v>46</v>
      </c>
      <c r="E542">
        <v>9944.9836893299998</v>
      </c>
      <c r="F542">
        <v>6291.05</v>
      </c>
      <c r="G542">
        <v>28.920620533328201</v>
      </c>
      <c r="H542">
        <v>7.0434923655150001</v>
      </c>
      <c r="I542">
        <v>17.884579983263901</v>
      </c>
      <c r="J542">
        <v>0.20524959822277999</v>
      </c>
      <c r="K542">
        <v>6010.2243739374298</v>
      </c>
      <c r="L542">
        <v>5122.9778877237104</v>
      </c>
      <c r="M542">
        <v>41.380341956504601</v>
      </c>
      <c r="N542">
        <v>1.8102126718131299</v>
      </c>
      <c r="O542">
        <v>18.422202970887199</v>
      </c>
      <c r="P542">
        <v>86.958201459159895</v>
      </c>
      <c r="Q542">
        <v>0.22204221508903199</v>
      </c>
    </row>
    <row r="543" spans="1:17" x14ac:dyDescent="0.3">
      <c r="A543" t="s">
        <v>1212</v>
      </c>
      <c r="B543" t="s">
        <v>1213</v>
      </c>
      <c r="C543" t="s">
        <v>3136</v>
      </c>
      <c r="D543" t="s">
        <v>819</v>
      </c>
      <c r="E543">
        <v>9894.9145353080003</v>
      </c>
      <c r="F543">
        <v>212.62</v>
      </c>
      <c r="G543">
        <v>64.992552323895595</v>
      </c>
      <c r="H543">
        <v>-6.4037472793885701</v>
      </c>
      <c r="I543">
        <v>28.658803163897002</v>
      </c>
      <c r="J543">
        <v>-1.83698084998078</v>
      </c>
      <c r="K543">
        <v>222.93685506954901</v>
      </c>
      <c r="L543">
        <v>192.29681172252899</v>
      </c>
      <c r="M543">
        <v>43.335698835029497</v>
      </c>
      <c r="N543">
        <v>0.90092114270120005</v>
      </c>
      <c r="O543">
        <v>24.165177311635698</v>
      </c>
      <c r="P543">
        <v>87.992926613616206</v>
      </c>
      <c r="Q543">
        <v>0.13107057783158499</v>
      </c>
    </row>
    <row r="544" spans="1:17" hidden="1" x14ac:dyDescent="0.3">
      <c r="A544" t="s">
        <v>1214</v>
      </c>
      <c r="B544" t="s">
        <v>1215</v>
      </c>
      <c r="C544" t="s">
        <v>3144</v>
      </c>
      <c r="D544" t="s">
        <v>65</v>
      </c>
      <c r="E544">
        <v>9894.7625973479899</v>
      </c>
      <c r="F544">
        <v>138.41999999999999</v>
      </c>
      <c r="G544">
        <v>273.91151923412599</v>
      </c>
      <c r="H544">
        <v>52.106689148672501</v>
      </c>
      <c r="I544">
        <v>169.62089177669299</v>
      </c>
      <c r="J544">
        <v>4.0886053561965303</v>
      </c>
      <c r="K544">
        <v>109.46902861159801</v>
      </c>
      <c r="L544">
        <v>74.895493913292995</v>
      </c>
      <c r="M544">
        <v>62.1623196426427</v>
      </c>
      <c r="N544">
        <v>1.5401447180665</v>
      </c>
      <c r="O544">
        <v>11.6384915474642</v>
      </c>
      <c r="P544">
        <v>366.06060606060601</v>
      </c>
      <c r="Q544">
        <v>0.118042773522771</v>
      </c>
    </row>
    <row r="545" spans="1:17" x14ac:dyDescent="0.3">
      <c r="A545" t="s">
        <v>1216</v>
      </c>
      <c r="B545" t="s">
        <v>1217</v>
      </c>
      <c r="C545" t="s">
        <v>3140</v>
      </c>
      <c r="D545" t="s">
        <v>225</v>
      </c>
      <c r="E545">
        <v>9851.8143274499998</v>
      </c>
      <c r="F545">
        <v>504.25</v>
      </c>
      <c r="G545">
        <v>-20.073377835032201</v>
      </c>
      <c r="H545">
        <v>-1.7165113558558001</v>
      </c>
      <c r="I545">
        <v>-25.9474319686055</v>
      </c>
      <c r="J545">
        <v>-0.89808691383136896</v>
      </c>
      <c r="K545">
        <v>535.77236397241097</v>
      </c>
      <c r="L545">
        <v>544.68645742013496</v>
      </c>
      <c r="M545">
        <v>26.333978377278999</v>
      </c>
      <c r="N545">
        <v>0.501080586361076</v>
      </c>
      <c r="O545">
        <v>40.684184432325203</v>
      </c>
      <c r="P545">
        <v>16.133118378627302</v>
      </c>
      <c r="Q545">
        <v>-5.5202288598069998E-2</v>
      </c>
    </row>
    <row r="546" spans="1:17" x14ac:dyDescent="0.3">
      <c r="A546" t="s">
        <v>1218</v>
      </c>
      <c r="B546" t="s">
        <v>1219</v>
      </c>
      <c r="C546" t="s">
        <v>3129</v>
      </c>
      <c r="D546" t="s">
        <v>417</v>
      </c>
      <c r="E546">
        <v>9809.3184567699991</v>
      </c>
      <c r="F546">
        <v>317.64999999999998</v>
      </c>
      <c r="G546">
        <v>282.090719728811</v>
      </c>
      <c r="H546">
        <v>62.258076752072697</v>
      </c>
      <c r="I546">
        <v>141.82211777191</v>
      </c>
      <c r="J546">
        <v>27.9181086045675</v>
      </c>
      <c r="K546">
        <v>236.40815950172501</v>
      </c>
      <c r="L546">
        <v>176.49434985666301</v>
      </c>
      <c r="M546">
        <v>69.817308701951305</v>
      </c>
      <c r="N546">
        <v>1.15119892524572</v>
      </c>
      <c r="O546">
        <v>9.5545411616559193</v>
      </c>
      <c r="P546">
        <v>353.78571428571399</v>
      </c>
      <c r="Q546">
        <v>0.12584458628588899</v>
      </c>
    </row>
    <row r="547" spans="1:17" hidden="1" x14ac:dyDescent="0.3">
      <c r="A547" t="s">
        <v>1220</v>
      </c>
      <c r="B547" t="s">
        <v>1221</v>
      </c>
      <c r="C547" t="s">
        <v>3144</v>
      </c>
      <c r="D547" t="s">
        <v>202</v>
      </c>
      <c r="E547">
        <v>9807.9135627199994</v>
      </c>
      <c r="F547">
        <v>2226.5500000000002</v>
      </c>
      <c r="G547">
        <v>61.383576863513703</v>
      </c>
      <c r="H547">
        <v>15.0118945377726</v>
      </c>
      <c r="I547">
        <v>24.643630401941099</v>
      </c>
      <c r="J547">
        <v>6.9163345891192201</v>
      </c>
      <c r="K547">
        <v>2007.1115426496799</v>
      </c>
      <c r="L547">
        <v>1751.90122894661</v>
      </c>
      <c r="M547">
        <v>74.805374689435993</v>
      </c>
      <c r="N547">
        <v>1.76441903677459</v>
      </c>
      <c r="O547">
        <v>2.61166378477912</v>
      </c>
      <c r="P547">
        <v>134.64537885973201</v>
      </c>
      <c r="Q547">
        <v>0.15250879930073699</v>
      </c>
    </row>
    <row r="548" spans="1:17" hidden="1" x14ac:dyDescent="0.3">
      <c r="A548" t="s">
        <v>1222</v>
      </c>
      <c r="B548" t="s">
        <v>1223</v>
      </c>
      <c r="C548" t="s">
        <v>3144</v>
      </c>
      <c r="D548" t="s">
        <v>215</v>
      </c>
      <c r="E548">
        <v>9762.8670103999993</v>
      </c>
      <c r="F548">
        <v>2357.8000000000002</v>
      </c>
      <c r="G548">
        <v>86.418857821187501</v>
      </c>
      <c r="H548">
        <v>9.6774732858323702</v>
      </c>
      <c r="I548">
        <v>69.747334519821706</v>
      </c>
      <c r="J548">
        <v>0.53766359252981799</v>
      </c>
      <c r="K548">
        <v>2224.26201397053</v>
      </c>
      <c r="L548">
        <v>1721.0365429867099</v>
      </c>
      <c r="M548">
        <v>45.209906875068697</v>
      </c>
      <c r="N548">
        <v>0.64809754871799097</v>
      </c>
      <c r="O548">
        <v>16.112477733480301</v>
      </c>
      <c r="P548">
        <v>119.207883971736</v>
      </c>
      <c r="Q548">
        <v>0.174170063669284</v>
      </c>
    </row>
    <row r="549" spans="1:17" x14ac:dyDescent="0.3">
      <c r="A549" t="s">
        <v>1224</v>
      </c>
      <c r="B549" t="s">
        <v>1225</v>
      </c>
      <c r="C549" t="s">
        <v>3132</v>
      </c>
      <c r="D549" t="s">
        <v>46</v>
      </c>
      <c r="E549">
        <v>9758.8406200000009</v>
      </c>
      <c r="F549">
        <v>347</v>
      </c>
      <c r="G549">
        <v>1.34267012119372</v>
      </c>
      <c r="H549">
        <v>-7.2970258047944601</v>
      </c>
      <c r="I549">
        <v>17.274026370448301</v>
      </c>
      <c r="J549">
        <v>7.0473187929907004</v>
      </c>
      <c r="K549">
        <v>345.95566879068002</v>
      </c>
      <c r="L549">
        <v>308.78463651697899</v>
      </c>
      <c r="M549">
        <v>54.731882498985698</v>
      </c>
      <c r="N549">
        <v>0.41467406076352598</v>
      </c>
      <c r="O549">
        <v>19.7118155619596</v>
      </c>
      <c r="P549">
        <v>46.568109820485702</v>
      </c>
      <c r="Q549">
        <v>-1.7093999393112E-2</v>
      </c>
    </row>
    <row r="550" spans="1:17" x14ac:dyDescent="0.3">
      <c r="A550" t="s">
        <v>1226</v>
      </c>
      <c r="B550" t="s">
        <v>1227</v>
      </c>
      <c r="C550" t="s">
        <v>3128</v>
      </c>
      <c r="D550" t="s">
        <v>21</v>
      </c>
      <c r="E550">
        <v>9731.3366388800005</v>
      </c>
      <c r="F550">
        <v>472.4</v>
      </c>
      <c r="G550">
        <v>-24.096518687408</v>
      </c>
      <c r="H550">
        <v>-5.6731917547121</v>
      </c>
      <c r="I550">
        <v>-15.902711839483</v>
      </c>
      <c r="J550">
        <v>-1.85333260395558</v>
      </c>
      <c r="K550">
        <v>497.76972918228</v>
      </c>
      <c r="L550">
        <v>482.66112359200298</v>
      </c>
      <c r="M550">
        <v>29.550031063038499</v>
      </c>
      <c r="N550">
        <v>0.90297480900354898</v>
      </c>
      <c r="O550">
        <v>21.718882303132901</v>
      </c>
      <c r="P550">
        <v>20.2494590810741</v>
      </c>
      <c r="Q550">
        <v>-8.8198866342239002E-2</v>
      </c>
    </row>
    <row r="551" spans="1:17" x14ac:dyDescent="0.3">
      <c r="A551" t="s">
        <v>1228</v>
      </c>
      <c r="B551" t="s">
        <v>1229</v>
      </c>
      <c r="C551" t="s">
        <v>3132</v>
      </c>
      <c r="D551" t="s">
        <v>46</v>
      </c>
      <c r="E551">
        <v>9722.5521945349992</v>
      </c>
      <c r="F551">
        <v>1491.85</v>
      </c>
      <c r="G551">
        <v>26.292864405339401</v>
      </c>
      <c r="H551">
        <v>-5.0166213895429497</v>
      </c>
      <c r="I551">
        <v>52.9088735858004</v>
      </c>
      <c r="J551">
        <v>0.74841262170782696</v>
      </c>
      <c r="K551">
        <v>1571.55280136345</v>
      </c>
      <c r="L551">
        <v>1309.45853605958</v>
      </c>
      <c r="M551">
        <v>30.1912189453124</v>
      </c>
      <c r="N551">
        <v>0.40255071395112302</v>
      </c>
      <c r="O551">
        <v>26.011328216643701</v>
      </c>
      <c r="P551">
        <v>85.2999627375481</v>
      </c>
      <c r="Q551">
        <v>0.100361238972361</v>
      </c>
    </row>
    <row r="552" spans="1:17" hidden="1" x14ac:dyDescent="0.3">
      <c r="A552" t="s">
        <v>1230</v>
      </c>
      <c r="B552" t="s">
        <v>1231</v>
      </c>
      <c r="C552" t="s">
        <v>3144</v>
      </c>
      <c r="D552" t="s">
        <v>141</v>
      </c>
      <c r="E552">
        <v>9719.4371046849992</v>
      </c>
      <c r="F552">
        <v>604.45000000000005</v>
      </c>
      <c r="G552">
        <v>86.8236038734603</v>
      </c>
      <c r="H552">
        <v>13.0429300637624</v>
      </c>
      <c r="I552">
        <v>120.25672880982501</v>
      </c>
      <c r="J552">
        <v>-7.4703504867763799</v>
      </c>
      <c r="K552">
        <v>562.74753539778703</v>
      </c>
      <c r="L552">
        <v>391.59022166382903</v>
      </c>
      <c r="M552">
        <v>38.153033236868303</v>
      </c>
      <c r="N552">
        <v>1.87709855159068</v>
      </c>
      <c r="O552">
        <v>15.600959550004101</v>
      </c>
      <c r="P552">
        <v>149.00102986611699</v>
      </c>
    </row>
    <row r="553" spans="1:17" hidden="1" x14ac:dyDescent="0.3">
      <c r="A553" t="s">
        <v>1232</v>
      </c>
      <c r="B553" t="s">
        <v>1233</v>
      </c>
      <c r="C553" t="s">
        <v>3144</v>
      </c>
      <c r="D553" t="s">
        <v>141</v>
      </c>
      <c r="E553">
        <v>9717.1900299270001</v>
      </c>
      <c r="F553">
        <v>268.02999999999997</v>
      </c>
      <c r="G553">
        <v>-18.439039992124599</v>
      </c>
      <c r="H553">
        <v>-3.9161121542589901</v>
      </c>
      <c r="I553">
        <v>-4.4352461371130101</v>
      </c>
      <c r="J553">
        <v>2.1338269378709098</v>
      </c>
      <c r="K553">
        <v>266.75382918099098</v>
      </c>
      <c r="L553">
        <v>260.66930979634401</v>
      </c>
      <c r="M553">
        <v>22.227502817667499</v>
      </c>
      <c r="N553">
        <v>1.3642229918892099</v>
      </c>
      <c r="O553">
        <v>2.6228407267843301</v>
      </c>
      <c r="P553">
        <v>15.4803963808703</v>
      </c>
    </row>
    <row r="554" spans="1:17" x14ac:dyDescent="0.3">
      <c r="A554" t="s">
        <v>1234</v>
      </c>
      <c r="B554" t="s">
        <v>1235</v>
      </c>
      <c r="C554" t="s">
        <v>3146</v>
      </c>
      <c r="D554" t="s">
        <v>1236</v>
      </c>
      <c r="E554">
        <v>9705.7640673000005</v>
      </c>
      <c r="F554">
        <v>504.7</v>
      </c>
      <c r="G554">
        <v>2.3375406085437702</v>
      </c>
      <c r="H554">
        <v>-3.42301846146486</v>
      </c>
      <c r="I554">
        <v>20.390306405279599</v>
      </c>
      <c r="J554">
        <v>-2.3232905819095899</v>
      </c>
      <c r="K554">
        <v>513.47033376678303</v>
      </c>
      <c r="L554">
        <v>455.61443224991302</v>
      </c>
      <c r="M554">
        <v>43.023260018496998</v>
      </c>
      <c r="N554">
        <v>0.476071143779835</v>
      </c>
      <c r="O554">
        <v>15.197146819893</v>
      </c>
      <c r="P554">
        <v>63.016795865633</v>
      </c>
      <c r="Q554">
        <v>2.0815283061625001E-2</v>
      </c>
    </row>
    <row r="555" spans="1:17" hidden="1" x14ac:dyDescent="0.3">
      <c r="A555" t="s">
        <v>1237</v>
      </c>
      <c r="B555" t="s">
        <v>1238</v>
      </c>
      <c r="C555" t="s">
        <v>3144</v>
      </c>
      <c r="D555" t="s">
        <v>1239</v>
      </c>
      <c r="E555">
        <v>9612.0486431999998</v>
      </c>
      <c r="F555">
        <v>496.8</v>
      </c>
      <c r="G555">
        <v>-29.198737320362799</v>
      </c>
      <c r="H555">
        <v>2.9525458268870501</v>
      </c>
      <c r="I555">
        <v>5.4661150445557602</v>
      </c>
      <c r="J555">
        <v>2.1408992351215002</v>
      </c>
      <c r="K555">
        <v>484.94513983129502</v>
      </c>
      <c r="L555">
        <v>478.13484792453602</v>
      </c>
      <c r="M555">
        <v>50.222667540100403</v>
      </c>
      <c r="N555">
        <v>0.86651798002940705</v>
      </c>
      <c r="O555">
        <v>18.3574879227053</v>
      </c>
      <c r="P555">
        <v>25.091275336774501</v>
      </c>
      <c r="Q555">
        <v>-1.0134392713126E-2</v>
      </c>
    </row>
    <row r="556" spans="1:17" hidden="1" x14ac:dyDescent="0.3">
      <c r="A556" t="s">
        <v>1240</v>
      </c>
      <c r="B556" t="s">
        <v>1241</v>
      </c>
      <c r="C556" t="s">
        <v>3144</v>
      </c>
      <c r="D556" t="s">
        <v>95</v>
      </c>
      <c r="E556">
        <v>9591.9028099999996</v>
      </c>
      <c r="F556">
        <v>140.04</v>
      </c>
      <c r="G556">
        <v>-24.699885743128601</v>
      </c>
      <c r="H556">
        <v>-4.4394159890672702</v>
      </c>
      <c r="I556">
        <v>-5.0661666678595303</v>
      </c>
      <c r="J556">
        <v>3.1830830778055801</v>
      </c>
      <c r="K556">
        <v>138.481755227989</v>
      </c>
      <c r="L556">
        <v>136.35077401951401</v>
      </c>
      <c r="M556">
        <v>19.599037825510401</v>
      </c>
      <c r="N556">
        <v>3.21910262773349</v>
      </c>
      <c r="O556">
        <v>2.1136818051985302</v>
      </c>
      <c r="P556">
        <v>11.1428571428571</v>
      </c>
      <c r="Q556">
        <v>-1.3388827299693999E-2</v>
      </c>
    </row>
    <row r="557" spans="1:17" hidden="1" x14ac:dyDescent="0.3">
      <c r="A557" t="s">
        <v>1242</v>
      </c>
      <c r="B557" t="s">
        <v>1243</v>
      </c>
      <c r="C557" t="s">
        <v>3144</v>
      </c>
      <c r="D557" t="s">
        <v>252</v>
      </c>
      <c r="E557">
        <v>9574.4784687299998</v>
      </c>
      <c r="F557">
        <v>342.3</v>
      </c>
      <c r="G557">
        <v>-19.049869474061399</v>
      </c>
      <c r="H557">
        <v>19.252272725466</v>
      </c>
      <c r="I557">
        <v>-2.9061677600177598</v>
      </c>
      <c r="J557">
        <v>4.2952342296138397</v>
      </c>
      <c r="M557">
        <v>52.858871827483199</v>
      </c>
      <c r="O557">
        <v>8.6327782646801197</v>
      </c>
      <c r="P557">
        <v>21.361460733912399</v>
      </c>
    </row>
    <row r="558" spans="1:17" x14ac:dyDescent="0.3">
      <c r="A558" t="s">
        <v>1244</v>
      </c>
      <c r="B558" t="s">
        <v>1245</v>
      </c>
      <c r="C558" t="s">
        <v>3129</v>
      </c>
      <c r="D558" t="s">
        <v>553</v>
      </c>
      <c r="E558">
        <v>9511.7172096369995</v>
      </c>
      <c r="F558">
        <v>161.83000000000001</v>
      </c>
      <c r="G558">
        <v>-31.198387462519499</v>
      </c>
      <c r="H558">
        <v>0.627747494863796</v>
      </c>
      <c r="I558">
        <v>-20.675981817547999</v>
      </c>
      <c r="J558">
        <v>3.8384104313808298</v>
      </c>
      <c r="K558">
        <v>165.13812788905099</v>
      </c>
      <c r="L558">
        <v>164.957692072328</v>
      </c>
      <c r="M558">
        <v>45.589109196683602</v>
      </c>
      <c r="N558">
        <v>0.77185984482275405</v>
      </c>
      <c r="O558">
        <v>29.331630894860901</v>
      </c>
      <c r="P558">
        <v>22.924420812761099</v>
      </c>
      <c r="Q558">
        <v>-2.9244932378181002E-2</v>
      </c>
    </row>
    <row r="559" spans="1:17" hidden="1" x14ac:dyDescent="0.3">
      <c r="A559" t="s">
        <v>1246</v>
      </c>
      <c r="B559" t="s">
        <v>1247</v>
      </c>
      <c r="C559" t="s">
        <v>3144</v>
      </c>
      <c r="D559" t="s">
        <v>255</v>
      </c>
      <c r="E559">
        <v>9481.0228086000006</v>
      </c>
      <c r="F559">
        <v>6159.3</v>
      </c>
      <c r="G559">
        <v>-6.2970447377485304</v>
      </c>
      <c r="H559">
        <v>-5.0285756309286596</v>
      </c>
      <c r="I559">
        <v>13.919190311243</v>
      </c>
      <c r="J559">
        <v>1.3071864396585</v>
      </c>
      <c r="K559">
        <v>6129.9393924188898</v>
      </c>
      <c r="L559">
        <v>5676.4583064839999</v>
      </c>
      <c r="M559">
        <v>52.708288936812899</v>
      </c>
      <c r="N559">
        <v>0.857358564445178</v>
      </c>
      <c r="O559">
        <v>13.633042715893</v>
      </c>
      <c r="P559">
        <v>33.318181818181799</v>
      </c>
      <c r="Q559">
        <v>0.11335339256474</v>
      </c>
    </row>
    <row r="560" spans="1:17" hidden="1" x14ac:dyDescent="0.3">
      <c r="A560" t="s">
        <v>1248</v>
      </c>
      <c r="B560" t="s">
        <v>1249</v>
      </c>
      <c r="C560" t="s">
        <v>3144</v>
      </c>
      <c r="D560" t="s">
        <v>141</v>
      </c>
      <c r="E560">
        <v>9466.9</v>
      </c>
      <c r="F560">
        <v>4733.45</v>
      </c>
      <c r="G560">
        <v>-28.7698352897444</v>
      </c>
      <c r="H560">
        <v>2.2435307800677098</v>
      </c>
      <c r="I560">
        <v>-16.549136725488001</v>
      </c>
      <c r="J560">
        <v>6.1978250489252797</v>
      </c>
      <c r="K560">
        <v>4648.4068772893297</v>
      </c>
      <c r="L560">
        <v>4773.0044867931902</v>
      </c>
      <c r="M560">
        <v>56.269839154890597</v>
      </c>
      <c r="N560">
        <v>2.1621184010794399</v>
      </c>
      <c r="O560">
        <v>47.334396687405601</v>
      </c>
      <c r="P560">
        <v>12.6676584349895</v>
      </c>
      <c r="Q560">
        <v>5.5967578822417999E-2</v>
      </c>
    </row>
    <row r="561" spans="1:17" x14ac:dyDescent="0.3">
      <c r="A561" t="s">
        <v>1250</v>
      </c>
      <c r="B561" t="s">
        <v>1251</v>
      </c>
      <c r="C561" t="s">
        <v>3139</v>
      </c>
      <c r="D561" t="s">
        <v>111</v>
      </c>
      <c r="E561">
        <v>9462.6840929999998</v>
      </c>
      <c r="F561">
        <v>684.7</v>
      </c>
      <c r="G561">
        <v>30.695154061490399</v>
      </c>
      <c r="H561">
        <v>-2.2840775222243699</v>
      </c>
      <c r="I561">
        <v>4.4264411269383297</v>
      </c>
      <c r="J561">
        <v>5.5283554102724999</v>
      </c>
      <c r="K561">
        <v>703.74484503705901</v>
      </c>
      <c r="L561">
        <v>639.48620174047596</v>
      </c>
      <c r="M561">
        <v>46.2490820542018</v>
      </c>
      <c r="N561">
        <v>0.66502725758047998</v>
      </c>
      <c r="O561">
        <v>18.307287863297699</v>
      </c>
      <c r="P561">
        <v>66.573409560880606</v>
      </c>
    </row>
    <row r="562" spans="1:17" x14ac:dyDescent="0.3">
      <c r="A562" t="s">
        <v>1252</v>
      </c>
      <c r="B562" t="s">
        <v>1253</v>
      </c>
      <c r="C562" t="s">
        <v>3133</v>
      </c>
      <c r="D562" t="s">
        <v>274</v>
      </c>
      <c r="E562">
        <v>9435.0915038000003</v>
      </c>
      <c r="F562">
        <v>919.4</v>
      </c>
      <c r="G562">
        <v>69.341827772716002</v>
      </c>
      <c r="H562">
        <v>15.5993539252209</v>
      </c>
      <c r="I562">
        <v>37.089519485232302</v>
      </c>
      <c r="J562">
        <v>6.8938850884905696</v>
      </c>
      <c r="K562">
        <v>839.83428269031197</v>
      </c>
      <c r="L562">
        <v>721.03655552165696</v>
      </c>
      <c r="M562">
        <v>60.043727254433797</v>
      </c>
      <c r="N562">
        <v>0.83687021886694302</v>
      </c>
      <c r="O562">
        <v>4.9597563628453303</v>
      </c>
      <c r="P562">
        <v>102.958057395143</v>
      </c>
      <c r="Q562">
        <v>2.7371002731562E-2</v>
      </c>
    </row>
    <row r="563" spans="1:17" x14ac:dyDescent="0.3">
      <c r="A563" t="s">
        <v>1254</v>
      </c>
      <c r="B563" t="s">
        <v>1255</v>
      </c>
      <c r="C563" t="s">
        <v>3129</v>
      </c>
      <c r="D563" t="s">
        <v>24</v>
      </c>
      <c r="E563">
        <v>9403.3020054320004</v>
      </c>
      <c r="F563">
        <v>82.64</v>
      </c>
      <c r="G563">
        <v>-29.157352428351501</v>
      </c>
      <c r="H563">
        <v>0.720147168747305</v>
      </c>
      <c r="I563">
        <v>-27.9415373731036</v>
      </c>
      <c r="J563">
        <v>5.8877319576311002</v>
      </c>
      <c r="K563">
        <v>85.583208263210096</v>
      </c>
      <c r="L563">
        <v>91.440806565485701</v>
      </c>
      <c r="M563">
        <v>51.175379466406199</v>
      </c>
      <c r="N563">
        <v>0.73205998948831097</v>
      </c>
      <c r="O563">
        <v>40.972894482091</v>
      </c>
      <c r="P563">
        <v>10.7774798927614</v>
      </c>
      <c r="Q563">
        <v>1.7629454411440999E-2</v>
      </c>
    </row>
    <row r="564" spans="1:17" hidden="1" x14ac:dyDescent="0.3">
      <c r="A564" t="s">
        <v>1256</v>
      </c>
      <c r="B564" t="s">
        <v>1257</v>
      </c>
      <c r="C564" t="s">
        <v>3144</v>
      </c>
      <c r="D564" t="s">
        <v>225</v>
      </c>
      <c r="E564">
        <v>9403.2218122499999</v>
      </c>
      <c r="F564">
        <v>11861.25</v>
      </c>
      <c r="G564">
        <v>38.872231140560103</v>
      </c>
      <c r="H564">
        <v>1.8093283780946501</v>
      </c>
      <c r="I564">
        <v>28.724939812873199</v>
      </c>
      <c r="J564">
        <v>-0.47099231815718101</v>
      </c>
      <c r="K564">
        <v>11690.920335291001</v>
      </c>
      <c r="L564">
        <v>10097.193663534201</v>
      </c>
      <c r="M564">
        <v>44.770480446450499</v>
      </c>
      <c r="N564">
        <v>0.52571175412499804</v>
      </c>
      <c r="O564">
        <v>9.5837285277689794</v>
      </c>
      <c r="P564">
        <v>84.038013964313393</v>
      </c>
      <c r="Q564">
        <v>0.13664730917603199</v>
      </c>
    </row>
    <row r="565" spans="1:17" x14ac:dyDescent="0.3">
      <c r="A565" t="s">
        <v>1258</v>
      </c>
      <c r="B565" t="s">
        <v>1259</v>
      </c>
      <c r="C565" t="s">
        <v>3146</v>
      </c>
      <c r="D565" t="s">
        <v>1236</v>
      </c>
      <c r="E565">
        <v>9390.0812669110001</v>
      </c>
      <c r="F565">
        <v>89.69</v>
      </c>
      <c r="G565">
        <v>-2.4147747766830099</v>
      </c>
      <c r="H565">
        <v>-0.95031925595077005</v>
      </c>
      <c r="I565">
        <v>-11.476564997413</v>
      </c>
      <c r="J565">
        <v>-6.7811228326252504</v>
      </c>
      <c r="K565">
        <v>91.599240195307502</v>
      </c>
      <c r="L565">
        <v>87.628473899873896</v>
      </c>
      <c r="M565">
        <v>31.738567540842102</v>
      </c>
      <c r="N565">
        <v>1.5598732733785401</v>
      </c>
      <c r="O565">
        <v>51.2989184970453</v>
      </c>
      <c r="P565">
        <v>42.818471337579602</v>
      </c>
      <c r="Q565">
        <v>5.6349192614709998E-2</v>
      </c>
    </row>
    <row r="566" spans="1:17" x14ac:dyDescent="0.3">
      <c r="A566" t="s">
        <v>1260</v>
      </c>
      <c r="B566" t="s">
        <v>1261</v>
      </c>
      <c r="C566" t="s">
        <v>3133</v>
      </c>
      <c r="D566" t="s">
        <v>54</v>
      </c>
      <c r="E566">
        <v>9298.0838972399997</v>
      </c>
      <c r="F566">
        <v>571.1</v>
      </c>
      <c r="G566">
        <v>21.458466154160401</v>
      </c>
      <c r="H566">
        <v>10.3473166881171</v>
      </c>
      <c r="I566">
        <v>16.202789411223101</v>
      </c>
      <c r="J566">
        <v>7.0647023407010803</v>
      </c>
      <c r="K566">
        <v>509.80415601523401</v>
      </c>
      <c r="L566">
        <v>454.78566468600002</v>
      </c>
      <c r="M566">
        <v>71.439551903365995</v>
      </c>
      <c r="N566">
        <v>1.4363442296466</v>
      </c>
      <c r="O566">
        <v>1.12064437051304</v>
      </c>
      <c r="P566">
        <v>66.355956889018302</v>
      </c>
      <c r="Q566">
        <v>4.1709994209837002E-2</v>
      </c>
    </row>
    <row r="567" spans="1:17" x14ac:dyDescent="0.3">
      <c r="A567" t="s">
        <v>1262</v>
      </c>
      <c r="B567" t="s">
        <v>1263</v>
      </c>
      <c r="C567" t="s">
        <v>3138</v>
      </c>
      <c r="D567" t="s">
        <v>78</v>
      </c>
      <c r="E567">
        <v>9258.2807928799994</v>
      </c>
      <c r="F567">
        <v>786.8</v>
      </c>
      <c r="G567">
        <v>-12.9682810881593</v>
      </c>
      <c r="H567">
        <v>-5.58265537175585</v>
      </c>
      <c r="I567">
        <v>-23.149600491227801</v>
      </c>
      <c r="J567">
        <v>2.2694296116734201</v>
      </c>
      <c r="K567">
        <v>815.65552278237999</v>
      </c>
      <c r="L567">
        <v>815.84683037126103</v>
      </c>
      <c r="M567">
        <v>45.087096711588899</v>
      </c>
      <c r="N567">
        <v>0.555439698782211</v>
      </c>
      <c r="O567">
        <v>27.084392475851502</v>
      </c>
      <c r="P567">
        <v>25.296600047774401</v>
      </c>
      <c r="Q567">
        <v>-7.4381842009370001E-3</v>
      </c>
    </row>
    <row r="568" spans="1:17" x14ac:dyDescent="0.3">
      <c r="A568" t="s">
        <v>1264</v>
      </c>
      <c r="B568" t="s">
        <v>1265</v>
      </c>
      <c r="C568" t="s">
        <v>3139</v>
      </c>
      <c r="D568" t="s">
        <v>81</v>
      </c>
      <c r="E568">
        <v>9250.9143731999993</v>
      </c>
      <c r="F568">
        <v>1190.25</v>
      </c>
      <c r="G568">
        <v>171.91984935846801</v>
      </c>
      <c r="H568">
        <v>16.352090918553198</v>
      </c>
      <c r="I568">
        <v>36.973164170316601</v>
      </c>
      <c r="J568">
        <v>9.8370169111861099</v>
      </c>
      <c r="K568">
        <v>1055.1850488835501</v>
      </c>
      <c r="L568">
        <v>870.02740682756098</v>
      </c>
      <c r="M568">
        <v>74.414645117229398</v>
      </c>
      <c r="N568">
        <v>1.0301278885273999</v>
      </c>
      <c r="O568">
        <v>3.3396345305608</v>
      </c>
      <c r="P568">
        <v>213.22368421052599</v>
      </c>
    </row>
    <row r="569" spans="1:17" x14ac:dyDescent="0.3">
      <c r="A569" t="s">
        <v>1266</v>
      </c>
      <c r="B569" t="s">
        <v>1267</v>
      </c>
      <c r="C569" t="s">
        <v>3143</v>
      </c>
      <c r="D569" t="s">
        <v>382</v>
      </c>
      <c r="E569">
        <v>9245.8741285899996</v>
      </c>
      <c r="F569">
        <v>232.03</v>
      </c>
      <c r="G569">
        <v>-3.9255566314711898</v>
      </c>
      <c r="H569">
        <v>2.79745270178136</v>
      </c>
      <c r="I569">
        <v>-1.36525118811894</v>
      </c>
      <c r="J569">
        <v>3.7541884256854199</v>
      </c>
      <c r="K569">
        <v>234.74018806792401</v>
      </c>
      <c r="L569">
        <v>225.372199855133</v>
      </c>
      <c r="M569">
        <v>43.692041367102398</v>
      </c>
      <c r="N569">
        <v>0.49129735019918103</v>
      </c>
      <c r="O569">
        <v>38.882903072878499</v>
      </c>
      <c r="P569">
        <v>42.0881812614819</v>
      </c>
      <c r="Q569">
        <v>8.0859476713514997E-2</v>
      </c>
    </row>
    <row r="570" spans="1:17" x14ac:dyDescent="0.3">
      <c r="A570" t="s">
        <v>1268</v>
      </c>
      <c r="B570" t="s">
        <v>1269</v>
      </c>
      <c r="C570" t="s">
        <v>3146</v>
      </c>
      <c r="D570" t="s">
        <v>1236</v>
      </c>
      <c r="E570">
        <v>9229.4407979999996</v>
      </c>
      <c r="F570">
        <v>722</v>
      </c>
      <c r="G570">
        <v>107.398587110528</v>
      </c>
      <c r="H570">
        <v>12.536577036352501</v>
      </c>
      <c r="I570">
        <v>38.192416881996202</v>
      </c>
      <c r="J570">
        <v>2.6967980510754299</v>
      </c>
      <c r="K570">
        <v>646.20145863002199</v>
      </c>
      <c r="L570">
        <v>493.16619072447702</v>
      </c>
      <c r="M570">
        <v>46.155325408831999</v>
      </c>
      <c r="N570">
        <v>0.65862793453060797</v>
      </c>
      <c r="O570">
        <v>8.7188365650969502</v>
      </c>
      <c r="P570">
        <v>152.97827610371399</v>
      </c>
      <c r="Q570">
        <v>0.18877157309715001</v>
      </c>
    </row>
    <row r="571" spans="1:17" x14ac:dyDescent="0.3">
      <c r="A571" t="s">
        <v>1270</v>
      </c>
      <c r="B571" t="s">
        <v>1271</v>
      </c>
      <c r="C571" t="s">
        <v>3140</v>
      </c>
      <c r="D571" t="s">
        <v>365</v>
      </c>
      <c r="E571">
        <v>9225.80117823</v>
      </c>
      <c r="F571">
        <v>406.55</v>
      </c>
      <c r="G571">
        <v>173.20411449815799</v>
      </c>
      <c r="H571">
        <v>28.634598943010701</v>
      </c>
      <c r="I571">
        <v>81.595252983785898</v>
      </c>
      <c r="J571">
        <v>9.6862562314232203</v>
      </c>
      <c r="K571">
        <v>357.32539878699998</v>
      </c>
      <c r="L571">
        <v>273.410629917432</v>
      </c>
      <c r="M571">
        <v>59.273687241512299</v>
      </c>
      <c r="N571">
        <v>0.73353372037850195</v>
      </c>
      <c r="O571">
        <v>5.4851801746402504</v>
      </c>
      <c r="P571">
        <v>193.32611832611801</v>
      </c>
      <c r="Q571">
        <v>0.17701668269805801</v>
      </c>
    </row>
    <row r="572" spans="1:17" hidden="1" x14ac:dyDescent="0.3">
      <c r="A572" t="s">
        <v>1272</v>
      </c>
      <c r="B572" t="s">
        <v>1273</v>
      </c>
      <c r="C572" t="s">
        <v>3140</v>
      </c>
      <c r="D572" t="s">
        <v>264</v>
      </c>
      <c r="E572">
        <v>9202.7107502399995</v>
      </c>
      <c r="F572">
        <v>1556.8</v>
      </c>
      <c r="G572">
        <v>103.060738772631</v>
      </c>
      <c r="H572">
        <v>-2.1632604432323799</v>
      </c>
      <c r="I572">
        <v>9.3753126808337708</v>
      </c>
      <c r="J572">
        <v>1.95681166806042</v>
      </c>
      <c r="K572">
        <v>1607.6408767048899</v>
      </c>
      <c r="M572">
        <v>44.137275702174101</v>
      </c>
      <c r="N572">
        <v>0.80150322755435199</v>
      </c>
      <c r="O572">
        <v>33.607399794450103</v>
      </c>
      <c r="P572">
        <v>142.34122042341201</v>
      </c>
    </row>
    <row r="573" spans="1:17" x14ac:dyDescent="0.3">
      <c r="A573" t="s">
        <v>1274</v>
      </c>
      <c r="B573" t="s">
        <v>1275</v>
      </c>
      <c r="C573" t="s">
        <v>3129</v>
      </c>
      <c r="D573" t="s">
        <v>535</v>
      </c>
      <c r="E573">
        <v>9145.8730634700005</v>
      </c>
      <c r="F573">
        <v>276.89999999999998</v>
      </c>
      <c r="G573">
        <v>-5.3843100775066404</v>
      </c>
      <c r="H573">
        <v>13.6751510622128</v>
      </c>
      <c r="I573">
        <v>12.021960523730501</v>
      </c>
      <c r="J573">
        <v>7.4395955279647499</v>
      </c>
      <c r="K573">
        <v>251.85641582276901</v>
      </c>
      <c r="L573">
        <v>230.790405720742</v>
      </c>
      <c r="M573">
        <v>61.169386460938497</v>
      </c>
      <c r="N573">
        <v>1.1141354087750299</v>
      </c>
      <c r="O573">
        <v>3.4669555796316298</v>
      </c>
      <c r="P573">
        <v>37.351190476190403</v>
      </c>
      <c r="Q573">
        <v>5.4452068632426999E-2</v>
      </c>
    </row>
    <row r="574" spans="1:17" x14ac:dyDescent="0.3">
      <c r="A574" t="s">
        <v>1276</v>
      </c>
      <c r="B574" t="s">
        <v>1277</v>
      </c>
      <c r="C574" t="s">
        <v>3131</v>
      </c>
      <c r="D574" t="s">
        <v>360</v>
      </c>
      <c r="E574">
        <v>9069.1903609500005</v>
      </c>
      <c r="F574">
        <v>665.65</v>
      </c>
      <c r="G574">
        <v>26.526746638649801</v>
      </c>
      <c r="H574">
        <v>-5.3127058282249404</v>
      </c>
      <c r="I574">
        <v>14.107045562177699</v>
      </c>
      <c r="J574">
        <v>2.7842840805978701</v>
      </c>
      <c r="K574">
        <v>658.82266375576205</v>
      </c>
      <c r="L574">
        <v>562.70619013187104</v>
      </c>
      <c r="M574">
        <v>39.960412361349903</v>
      </c>
      <c r="N574">
        <v>0.21930039953201899</v>
      </c>
      <c r="O574">
        <v>19.1316758056035</v>
      </c>
      <c r="P574">
        <v>72.492873801502896</v>
      </c>
      <c r="Q574">
        <v>-2.4538630768950001E-3</v>
      </c>
    </row>
    <row r="575" spans="1:17" x14ac:dyDescent="0.3">
      <c r="A575" t="s">
        <v>1278</v>
      </c>
      <c r="B575" t="s">
        <v>1279</v>
      </c>
      <c r="C575" t="s">
        <v>3138</v>
      </c>
      <c r="D575" t="s">
        <v>78</v>
      </c>
      <c r="E575">
        <v>9022.6666965000004</v>
      </c>
      <c r="F575">
        <v>179.25</v>
      </c>
      <c r="G575">
        <v>4.2575888266269004</v>
      </c>
      <c r="H575">
        <v>9.25633789831722</v>
      </c>
      <c r="I575">
        <v>-5.1713638947149496</v>
      </c>
      <c r="J575">
        <v>8.6870481638643202</v>
      </c>
      <c r="K575">
        <v>165.56353606275599</v>
      </c>
      <c r="L575">
        <v>161.17430169317601</v>
      </c>
      <c r="M575">
        <v>69.905557019089798</v>
      </c>
      <c r="N575">
        <v>2.5200031748915301</v>
      </c>
      <c r="O575">
        <v>11.018131101813101</v>
      </c>
      <c r="P575">
        <v>49.374999999999901</v>
      </c>
      <c r="Q575">
        <v>2.2098668417441E-2</v>
      </c>
    </row>
    <row r="576" spans="1:17" x14ac:dyDescent="0.3">
      <c r="A576" t="s">
        <v>1280</v>
      </c>
      <c r="B576" t="s">
        <v>1281</v>
      </c>
      <c r="C576" t="s">
        <v>3136</v>
      </c>
      <c r="D576" t="s">
        <v>72</v>
      </c>
      <c r="E576">
        <v>8987.9678229250003</v>
      </c>
      <c r="F576">
        <v>817.25</v>
      </c>
      <c r="G576">
        <v>-12.711567212147299</v>
      </c>
      <c r="H576">
        <v>11.9775750134408</v>
      </c>
      <c r="I576">
        <v>1.9950863613133001</v>
      </c>
      <c r="J576">
        <v>8.1329117707616394</v>
      </c>
      <c r="K576">
        <v>777.448631518914</v>
      </c>
      <c r="L576">
        <v>746.16454819279397</v>
      </c>
      <c r="M576">
        <v>59.713967513679997</v>
      </c>
      <c r="N576">
        <v>0.77429402272776704</v>
      </c>
      <c r="O576">
        <v>12.572652187213199</v>
      </c>
      <c r="P576">
        <v>32.670454545454497</v>
      </c>
      <c r="Q576">
        <v>0.14267445796095299</v>
      </c>
    </row>
    <row r="577" spans="1:17" x14ac:dyDescent="0.3">
      <c r="A577" t="s">
        <v>1282</v>
      </c>
      <c r="B577" t="s">
        <v>1283</v>
      </c>
      <c r="C577" t="s">
        <v>3129</v>
      </c>
      <c r="D577" t="s">
        <v>535</v>
      </c>
      <c r="E577">
        <v>8981.0270550000005</v>
      </c>
      <c r="F577">
        <v>450.45</v>
      </c>
      <c r="G577">
        <v>95.801622713519507</v>
      </c>
      <c r="H577">
        <v>13.4044006662538</v>
      </c>
      <c r="I577">
        <v>53.756295534594202</v>
      </c>
      <c r="J577">
        <v>4.0717862224181198</v>
      </c>
      <c r="K577">
        <v>405.776060903428</v>
      </c>
      <c r="L577">
        <v>327.50093899883598</v>
      </c>
      <c r="M577">
        <v>68.965465096453102</v>
      </c>
      <c r="N577">
        <v>1.0399426799590099</v>
      </c>
      <c r="O577">
        <v>2.4309024309024201</v>
      </c>
      <c r="P577">
        <v>132.790697674418</v>
      </c>
      <c r="Q577">
        <v>0.33958644446678099</v>
      </c>
    </row>
    <row r="578" spans="1:17" hidden="1" x14ac:dyDescent="0.3">
      <c r="A578" t="s">
        <v>1284</v>
      </c>
      <c r="B578" t="s">
        <v>1285</v>
      </c>
      <c r="C578" t="s">
        <v>3144</v>
      </c>
      <c r="D578" t="s">
        <v>124</v>
      </c>
      <c r="E578">
        <v>8970.8255351000007</v>
      </c>
      <c r="F578">
        <v>371.8</v>
      </c>
      <c r="G578">
        <v>261.57763297551497</v>
      </c>
      <c r="H578">
        <v>24.638697689141399</v>
      </c>
      <c r="I578">
        <v>63.075632173837</v>
      </c>
      <c r="J578">
        <v>2.84655938303111</v>
      </c>
      <c r="K578">
        <v>343.36869313794</v>
      </c>
      <c r="L578">
        <v>259.47599633054102</v>
      </c>
      <c r="M578">
        <v>52.1604645827478</v>
      </c>
      <c r="N578">
        <v>0.51010576321509005</v>
      </c>
      <c r="O578">
        <v>7.0064550833781603</v>
      </c>
      <c r="P578">
        <v>372.12698412698398</v>
      </c>
      <c r="Q578">
        <v>0.15442352184032401</v>
      </c>
    </row>
    <row r="579" spans="1:17" x14ac:dyDescent="0.3">
      <c r="A579" t="s">
        <v>1286</v>
      </c>
      <c r="B579" t="s">
        <v>1287</v>
      </c>
      <c r="C579" t="s">
        <v>3140</v>
      </c>
      <c r="D579" t="s">
        <v>443</v>
      </c>
      <c r="E579">
        <v>8952.49002612</v>
      </c>
      <c r="F579">
        <v>668.1</v>
      </c>
      <c r="G579">
        <v>-8.3727147293085</v>
      </c>
      <c r="H579">
        <v>5.4833970612860501</v>
      </c>
      <c r="I579">
        <v>-40.619759269538001</v>
      </c>
      <c r="J579">
        <v>1.8888396484002199</v>
      </c>
      <c r="K579">
        <v>660.93808228230705</v>
      </c>
      <c r="L579">
        <v>722.73363056542905</v>
      </c>
      <c r="M579">
        <v>52.721573669218103</v>
      </c>
      <c r="N579">
        <v>1.1707682568692801</v>
      </c>
      <c r="O579">
        <v>64.196976500523803</v>
      </c>
      <c r="P579">
        <v>23.1520737327189</v>
      </c>
      <c r="Q579">
        <v>0.15968160858672101</v>
      </c>
    </row>
    <row r="580" spans="1:17" x14ac:dyDescent="0.3">
      <c r="A580" t="s">
        <v>1288</v>
      </c>
      <c r="B580" t="s">
        <v>1289</v>
      </c>
      <c r="C580" t="s">
        <v>3134</v>
      </c>
      <c r="D580" t="s">
        <v>202</v>
      </c>
      <c r="E580">
        <v>8946.3311880000001</v>
      </c>
      <c r="F580">
        <v>453.8</v>
      </c>
      <c r="G580">
        <v>19.614651270801701</v>
      </c>
      <c r="H580">
        <v>14.2162395205881</v>
      </c>
      <c r="I580">
        <v>52.655872698838699</v>
      </c>
      <c r="J580">
        <v>-0.48858922083893302</v>
      </c>
      <c r="K580">
        <v>408.05769159993798</v>
      </c>
      <c r="L580">
        <v>327.01706724462201</v>
      </c>
      <c r="M580">
        <v>59.6306385482454</v>
      </c>
      <c r="N580">
        <v>0.82865565977393696</v>
      </c>
      <c r="O580">
        <v>4.62758924636403</v>
      </c>
      <c r="P580">
        <v>89.004581424406496</v>
      </c>
    </row>
    <row r="581" spans="1:17" x14ac:dyDescent="0.3">
      <c r="A581" t="s">
        <v>1290</v>
      </c>
      <c r="B581" t="s">
        <v>1291</v>
      </c>
      <c r="C581" t="s">
        <v>3140</v>
      </c>
      <c r="D581" t="s">
        <v>736</v>
      </c>
      <c r="E581">
        <v>8944.0728917800006</v>
      </c>
      <c r="F581">
        <v>223.9</v>
      </c>
      <c r="G581">
        <v>19.662469314290998</v>
      </c>
      <c r="H581">
        <v>-12.350560828539299</v>
      </c>
      <c r="I581">
        <v>14.6071682461303</v>
      </c>
      <c r="J581">
        <v>-5.0762719410412602</v>
      </c>
      <c r="K581">
        <v>242.711862506313</v>
      </c>
      <c r="L581">
        <v>200.433620705951</v>
      </c>
      <c r="M581">
        <v>24.3570398974021</v>
      </c>
      <c r="N581">
        <v>0.36813813029054299</v>
      </c>
      <c r="O581">
        <v>32.420723537293398</v>
      </c>
      <c r="P581">
        <v>102.258355916892</v>
      </c>
      <c r="Q581">
        <v>0.17822090750768599</v>
      </c>
    </row>
    <row r="582" spans="1:17" x14ac:dyDescent="0.3">
      <c r="A582" t="s">
        <v>1292</v>
      </c>
      <c r="B582" t="s">
        <v>1293</v>
      </c>
      <c r="C582" t="s">
        <v>3138</v>
      </c>
      <c r="D582" t="s">
        <v>78</v>
      </c>
      <c r="E582">
        <v>8885.9064677450006</v>
      </c>
      <c r="F582">
        <v>219.85</v>
      </c>
      <c r="G582">
        <v>11.2415007936183</v>
      </c>
      <c r="H582">
        <v>6.8309937529977196</v>
      </c>
      <c r="I582">
        <v>-4.29678997160498</v>
      </c>
      <c r="J582">
        <v>3.0906388133041101</v>
      </c>
      <c r="K582">
        <v>215.612237431441</v>
      </c>
      <c r="L582">
        <v>201.76595767257899</v>
      </c>
      <c r="M582">
        <v>47.7498762439999</v>
      </c>
      <c r="N582">
        <v>0.66349358827822202</v>
      </c>
      <c r="O582">
        <v>16.443029338185099</v>
      </c>
      <c r="P582">
        <v>49.557823129251702</v>
      </c>
      <c r="Q582">
        <v>7.8846876066585997E-2</v>
      </c>
    </row>
    <row r="583" spans="1:17" x14ac:dyDescent="0.3">
      <c r="A583" t="s">
        <v>1294</v>
      </c>
      <c r="B583" t="s">
        <v>1295</v>
      </c>
      <c r="C583" t="s">
        <v>3143</v>
      </c>
      <c r="D583" t="s">
        <v>267</v>
      </c>
      <c r="E583">
        <v>8875.9439801699991</v>
      </c>
      <c r="F583">
        <v>719.3</v>
      </c>
      <c r="G583">
        <v>-14.2731168327894</v>
      </c>
      <c r="H583">
        <v>-5.7706982840129104</v>
      </c>
      <c r="I583">
        <v>-7.9197233432742102</v>
      </c>
      <c r="J583">
        <v>-1.9500072294645701</v>
      </c>
      <c r="K583">
        <v>726.80012427537099</v>
      </c>
      <c r="L583">
        <v>670.95665594298396</v>
      </c>
      <c r="M583">
        <v>38.965967193555798</v>
      </c>
      <c r="N583">
        <v>0.531533330473556</v>
      </c>
      <c r="O583">
        <v>16.4604476574447</v>
      </c>
      <c r="P583">
        <v>41.025389667679597</v>
      </c>
    </row>
    <row r="584" spans="1:17" x14ac:dyDescent="0.3">
      <c r="A584" t="s">
        <v>1296</v>
      </c>
      <c r="B584" t="s">
        <v>1297</v>
      </c>
      <c r="C584" t="s">
        <v>3141</v>
      </c>
      <c r="D584" t="s">
        <v>412</v>
      </c>
      <c r="E584">
        <v>8871.2311047099993</v>
      </c>
      <c r="F584">
        <v>201.37</v>
      </c>
      <c r="G584">
        <v>-26.566074700178799</v>
      </c>
      <c r="H584">
        <v>10.1040343658875</v>
      </c>
      <c r="I584">
        <v>6.0532729367718101</v>
      </c>
      <c r="J584">
        <v>8.4619370569072494</v>
      </c>
      <c r="K584">
        <v>190.01088785669899</v>
      </c>
      <c r="L584">
        <v>191.419336088991</v>
      </c>
      <c r="M584">
        <v>61.304905858550597</v>
      </c>
      <c r="N584">
        <v>1.50613250214231</v>
      </c>
      <c r="O584">
        <v>28.1223618215225</v>
      </c>
      <c r="P584">
        <v>38.875862068965503</v>
      </c>
    </row>
    <row r="585" spans="1:17" x14ac:dyDescent="0.3">
      <c r="A585" t="s">
        <v>1298</v>
      </c>
      <c r="B585" t="s">
        <v>1299</v>
      </c>
      <c r="C585" t="s">
        <v>3129</v>
      </c>
      <c r="D585" t="s">
        <v>130</v>
      </c>
      <c r="E585">
        <v>8871.039233595</v>
      </c>
      <c r="F585">
        <v>82.53</v>
      </c>
      <c r="G585">
        <v>-31.863170121629999</v>
      </c>
      <c r="H585">
        <v>0.17077100003988699</v>
      </c>
      <c r="I585">
        <v>-20.532437536769699</v>
      </c>
      <c r="J585">
        <v>0.78822349264495595</v>
      </c>
      <c r="K585">
        <v>83.632395487011706</v>
      </c>
      <c r="L585">
        <v>84.822983923368696</v>
      </c>
      <c r="M585">
        <v>35.983849117842603</v>
      </c>
      <c r="N585">
        <v>1.2718338589946301</v>
      </c>
      <c r="O585">
        <v>18.744698897370601</v>
      </c>
      <c r="P585">
        <v>13.9917127071823</v>
      </c>
    </row>
    <row r="586" spans="1:17" x14ac:dyDescent="0.3">
      <c r="A586" t="s">
        <v>1300</v>
      </c>
      <c r="B586" t="s">
        <v>1301</v>
      </c>
      <c r="C586" t="s">
        <v>3133</v>
      </c>
      <c r="D586" t="s">
        <v>54</v>
      </c>
      <c r="E586">
        <v>8837.1960766249995</v>
      </c>
      <c r="F586">
        <v>509.45</v>
      </c>
      <c r="G586">
        <v>-3.4910833058217099</v>
      </c>
      <c r="H586">
        <v>-12.575174258187999</v>
      </c>
      <c r="I586">
        <v>37.902869505357401</v>
      </c>
      <c r="J586">
        <v>-0.68568185696802997</v>
      </c>
      <c r="K586">
        <v>457.58313934864202</v>
      </c>
      <c r="L586">
        <v>397.42252140185099</v>
      </c>
      <c r="M586">
        <v>68.392533835814902</v>
      </c>
      <c r="N586">
        <v>0.74835757944743397</v>
      </c>
      <c r="O586">
        <v>5.7022278928255901</v>
      </c>
      <c r="P586">
        <v>59.452269170579001</v>
      </c>
    </row>
    <row r="587" spans="1:17" hidden="1" x14ac:dyDescent="0.3">
      <c r="A587" t="s">
        <v>1302</v>
      </c>
      <c r="B587" t="s">
        <v>1303</v>
      </c>
      <c r="C587" t="s">
        <v>3144</v>
      </c>
      <c r="D587" t="s">
        <v>255</v>
      </c>
      <c r="E587">
        <v>8836.3806795</v>
      </c>
      <c r="F587">
        <v>4410.45</v>
      </c>
      <c r="G587">
        <v>393.92757640098802</v>
      </c>
      <c r="H587">
        <v>-17.406075958141798</v>
      </c>
      <c r="I587">
        <v>234.37564068015899</v>
      </c>
      <c r="J587">
        <v>1.6318896679919099</v>
      </c>
      <c r="K587">
        <v>4145.5222108652397</v>
      </c>
      <c r="L587">
        <v>2696.08888890558</v>
      </c>
      <c r="M587">
        <v>47.1133812586434</v>
      </c>
      <c r="N587">
        <v>0.44952447062807299</v>
      </c>
      <c r="O587">
        <v>15.077826525637899</v>
      </c>
      <c r="P587">
        <v>504.00575184880802</v>
      </c>
      <c r="Q587">
        <v>0.16191895981953999</v>
      </c>
    </row>
    <row r="588" spans="1:17" x14ac:dyDescent="0.3">
      <c r="A588" t="s">
        <v>1304</v>
      </c>
      <c r="B588" t="s">
        <v>1305</v>
      </c>
      <c r="C588" t="s">
        <v>3133</v>
      </c>
      <c r="D588" t="s">
        <v>274</v>
      </c>
      <c r="E588">
        <v>8800.5993029500005</v>
      </c>
      <c r="F588">
        <v>1342.25</v>
      </c>
      <c r="G588">
        <v>-0.30659062941243598</v>
      </c>
      <c r="H588">
        <v>-0.30164818685385703</v>
      </c>
      <c r="I588">
        <v>-3.63360701176346</v>
      </c>
      <c r="J588">
        <v>1.5539474732847001</v>
      </c>
      <c r="K588">
        <v>1313.51847491799</v>
      </c>
      <c r="L588">
        <v>1218.67215773369</v>
      </c>
      <c r="M588">
        <v>51.6915116650325</v>
      </c>
      <c r="N588">
        <v>0.77987633140838397</v>
      </c>
      <c r="O588">
        <v>23.222201527286199</v>
      </c>
      <c r="P588">
        <v>37.398914934998402</v>
      </c>
    </row>
    <row r="589" spans="1:17" hidden="1" x14ac:dyDescent="0.3">
      <c r="A589" t="s">
        <v>1306</v>
      </c>
      <c r="B589" t="s">
        <v>1307</v>
      </c>
      <c r="C589" t="s">
        <v>3136</v>
      </c>
      <c r="D589" t="s">
        <v>299</v>
      </c>
      <c r="E589">
        <v>8785.5066322399998</v>
      </c>
      <c r="F589">
        <v>394.85</v>
      </c>
      <c r="G589">
        <v>-28.381528003710098</v>
      </c>
      <c r="H589">
        <v>-5.4092068670153903</v>
      </c>
      <c r="I589">
        <v>-23.118916927871599</v>
      </c>
      <c r="J589">
        <v>3.6632349899820502</v>
      </c>
      <c r="K589">
        <v>413.03916413772799</v>
      </c>
      <c r="M589">
        <v>46.014739363384102</v>
      </c>
      <c r="N589">
        <v>0.97983614195628299</v>
      </c>
      <c r="O589">
        <v>36.317588957832001</v>
      </c>
      <c r="P589">
        <v>8.1780821917808204</v>
      </c>
    </row>
    <row r="590" spans="1:17" hidden="1" x14ac:dyDescent="0.3">
      <c r="A590" t="s">
        <v>1308</v>
      </c>
      <c r="B590" t="s">
        <v>1309</v>
      </c>
      <c r="C590" t="s">
        <v>3144</v>
      </c>
      <c r="D590" t="s">
        <v>121</v>
      </c>
      <c r="E590">
        <v>8783.3508303750004</v>
      </c>
      <c r="F590">
        <v>2737.05</v>
      </c>
      <c r="G590">
        <v>-41.167723164377399</v>
      </c>
      <c r="H590">
        <v>-1.03276136763619</v>
      </c>
      <c r="I590">
        <v>-8.6885286619131108</v>
      </c>
      <c r="J590">
        <v>1.2704679660610501</v>
      </c>
      <c r="K590">
        <v>2771.7456426149101</v>
      </c>
      <c r="L590">
        <v>2712.2655459878602</v>
      </c>
      <c r="M590">
        <v>36.852435117079501</v>
      </c>
      <c r="N590">
        <v>0.66329184258616802</v>
      </c>
      <c r="O590">
        <v>27.8749018103432</v>
      </c>
      <c r="P590">
        <v>16.5197956577267</v>
      </c>
      <c r="Q590">
        <v>7.2423438505000003E-3</v>
      </c>
    </row>
    <row r="591" spans="1:17" hidden="1" x14ac:dyDescent="0.3">
      <c r="A591" t="s">
        <v>1310</v>
      </c>
      <c r="B591" t="s">
        <v>1311</v>
      </c>
      <c r="C591" t="s">
        <v>3144</v>
      </c>
      <c r="D591" t="s">
        <v>294</v>
      </c>
      <c r="E591">
        <v>8767.6370698499995</v>
      </c>
      <c r="F591">
        <v>521.65</v>
      </c>
      <c r="G591">
        <v>117.607313606061</v>
      </c>
      <c r="H591">
        <v>-11.6862270967877</v>
      </c>
      <c r="I591">
        <v>104.887277166342</v>
      </c>
      <c r="J591">
        <v>4.41640403163471</v>
      </c>
      <c r="K591">
        <v>467.97240702168898</v>
      </c>
      <c r="L591">
        <v>334.34411232872401</v>
      </c>
      <c r="M591">
        <v>47.194628740141603</v>
      </c>
      <c r="N591">
        <v>0.30113441318842799</v>
      </c>
      <c r="O591">
        <v>11.9524585450014</v>
      </c>
      <c r="P591">
        <v>195.301443532408</v>
      </c>
      <c r="Q591">
        <v>7.3524253741339002E-2</v>
      </c>
    </row>
    <row r="592" spans="1:17" x14ac:dyDescent="0.3">
      <c r="A592" t="s">
        <v>1312</v>
      </c>
      <c r="B592" t="s">
        <v>1313</v>
      </c>
      <c r="C592" t="s">
        <v>3132</v>
      </c>
      <c r="D592" t="s">
        <v>46</v>
      </c>
      <c r="E592">
        <v>8762.0257219199993</v>
      </c>
      <c r="F592">
        <v>510.05</v>
      </c>
      <c r="G592">
        <v>86.417259868138899</v>
      </c>
      <c r="H592">
        <v>4.39686494497764</v>
      </c>
      <c r="I592">
        <v>39.278900411529797</v>
      </c>
      <c r="J592">
        <v>-2.65241362791547</v>
      </c>
      <c r="K592">
        <v>516.57932258449898</v>
      </c>
      <c r="L592">
        <v>402.64843384755397</v>
      </c>
      <c r="M592">
        <v>26.980922713683899</v>
      </c>
      <c r="N592">
        <v>0.335295845435719</v>
      </c>
      <c r="O592">
        <v>15.6651308695225</v>
      </c>
      <c r="P592">
        <v>171.30319148936101</v>
      </c>
      <c r="Q592">
        <v>0.214542406957759</v>
      </c>
    </row>
    <row r="593" spans="1:17" hidden="1" x14ac:dyDescent="0.3">
      <c r="A593" t="s">
        <v>1314</v>
      </c>
      <c r="B593" t="s">
        <v>1315</v>
      </c>
      <c r="C593" t="s">
        <v>3144</v>
      </c>
      <c r="D593" t="s">
        <v>141</v>
      </c>
      <c r="E593">
        <v>8745.1675639999994</v>
      </c>
      <c r="F593">
        <v>694</v>
      </c>
      <c r="G593">
        <v>-9.9786666252076994</v>
      </c>
      <c r="H593">
        <v>-1.30791784020782</v>
      </c>
      <c r="I593">
        <v>-2.36385454135563</v>
      </c>
      <c r="J593">
        <v>-4.9143382932936399</v>
      </c>
      <c r="K593">
        <v>715.18164926712495</v>
      </c>
      <c r="L593">
        <v>668.20104247012296</v>
      </c>
      <c r="M593">
        <v>30.159885926127401</v>
      </c>
      <c r="N593">
        <v>1.3251277007850899</v>
      </c>
      <c r="O593">
        <v>13.883285302593601</v>
      </c>
      <c r="P593">
        <v>33.976833976833902</v>
      </c>
    </row>
    <row r="594" spans="1:17" x14ac:dyDescent="0.3">
      <c r="A594" t="s">
        <v>1316</v>
      </c>
      <c r="B594" t="s">
        <v>1317</v>
      </c>
      <c r="C594" t="s">
        <v>3128</v>
      </c>
      <c r="D594" t="s">
        <v>294</v>
      </c>
      <c r="E594">
        <v>8734.0173180000002</v>
      </c>
      <c r="F594">
        <v>741</v>
      </c>
      <c r="G594">
        <v>-5.0003930912540797</v>
      </c>
      <c r="H594">
        <v>-6.2001768193860203</v>
      </c>
      <c r="I594">
        <v>-14.652998309086501</v>
      </c>
      <c r="J594">
        <v>3.6465930088635101</v>
      </c>
      <c r="K594">
        <v>759.23871186747101</v>
      </c>
      <c r="L594">
        <v>716.190602099476</v>
      </c>
      <c r="M594">
        <v>41.7244915758967</v>
      </c>
      <c r="N594">
        <v>1.07181739647434</v>
      </c>
      <c r="O594">
        <v>24.385964912280699</v>
      </c>
      <c r="P594">
        <v>40.327620490483802</v>
      </c>
      <c r="Q594">
        <v>8.1711524560615006E-2</v>
      </c>
    </row>
    <row r="595" spans="1:17" x14ac:dyDescent="0.3">
      <c r="A595" t="s">
        <v>1318</v>
      </c>
      <c r="B595" t="s">
        <v>1319</v>
      </c>
      <c r="C595" t="s">
        <v>3136</v>
      </c>
      <c r="D595" t="s">
        <v>127</v>
      </c>
      <c r="E595">
        <v>8730.3050910500006</v>
      </c>
      <c r="F595">
        <v>730.85</v>
      </c>
      <c r="G595">
        <v>-37.493812434317803</v>
      </c>
      <c r="H595">
        <v>4.0181712978391602</v>
      </c>
      <c r="I595">
        <v>-6.1520167615440302</v>
      </c>
      <c r="J595">
        <v>9.0019294038435493</v>
      </c>
      <c r="K595">
        <v>674.58766884921499</v>
      </c>
      <c r="L595">
        <v>701.72571908988198</v>
      </c>
      <c r="M595">
        <v>87.791603984313994</v>
      </c>
      <c r="N595">
        <v>4.5600715770390501</v>
      </c>
      <c r="O595">
        <v>16.166107956489</v>
      </c>
      <c r="P595">
        <v>22.093217507517501</v>
      </c>
      <c r="Q595">
        <v>-9.0884897299284007E-2</v>
      </c>
    </row>
    <row r="596" spans="1:17" hidden="1" x14ac:dyDescent="0.3">
      <c r="A596" t="s">
        <v>1320</v>
      </c>
      <c r="B596" t="s">
        <v>1321</v>
      </c>
      <c r="C596" t="s">
        <v>3144</v>
      </c>
      <c r="D596" t="s">
        <v>54</v>
      </c>
      <c r="E596">
        <v>8722.1452719000008</v>
      </c>
      <c r="F596">
        <v>5254.5</v>
      </c>
      <c r="G596">
        <v>-23.177071305417201</v>
      </c>
      <c r="H596">
        <v>-3.1945793134175702</v>
      </c>
      <c r="I596">
        <v>-8.2194860411015096</v>
      </c>
      <c r="J596">
        <v>1.3305498445371899</v>
      </c>
      <c r="K596">
        <v>5173.5849261319399</v>
      </c>
      <c r="L596">
        <v>5044.7964896934</v>
      </c>
      <c r="M596">
        <v>54.217744641492303</v>
      </c>
      <c r="N596">
        <v>0.64897103525923805</v>
      </c>
      <c r="O596">
        <v>7.3908078789608904</v>
      </c>
      <c r="P596">
        <v>13.327797608135301</v>
      </c>
      <c r="Q596">
        <v>-5.9163308370061E-2</v>
      </c>
    </row>
    <row r="597" spans="1:17" hidden="1" x14ac:dyDescent="0.3">
      <c r="A597" t="s">
        <v>1322</v>
      </c>
      <c r="B597" t="s">
        <v>1323</v>
      </c>
      <c r="C597" t="s">
        <v>3144</v>
      </c>
      <c r="D597" t="s">
        <v>417</v>
      </c>
      <c r="E597">
        <v>8710.7068458600006</v>
      </c>
      <c r="F597">
        <v>394.7</v>
      </c>
      <c r="G597">
        <v>187.902102483199</v>
      </c>
      <c r="H597">
        <v>43.454923153939603</v>
      </c>
      <c r="I597">
        <v>84.091705536884007</v>
      </c>
      <c r="J597">
        <v>20.423090160272</v>
      </c>
      <c r="K597">
        <v>313.56897474643603</v>
      </c>
      <c r="L597">
        <v>240.05048166138999</v>
      </c>
      <c r="M597">
        <v>64.099488430705804</v>
      </c>
      <c r="N597">
        <v>2.3970659746797902</v>
      </c>
      <c r="O597">
        <v>9.7035723334177799</v>
      </c>
      <c r="P597">
        <v>249.91134751773001</v>
      </c>
      <c r="Q597">
        <v>0.18066967205456999</v>
      </c>
    </row>
    <row r="598" spans="1:17" x14ac:dyDescent="0.3">
      <c r="A598" t="s">
        <v>1324</v>
      </c>
      <c r="B598" t="s">
        <v>1325</v>
      </c>
      <c r="C598" t="s">
        <v>3136</v>
      </c>
      <c r="D598" t="s">
        <v>299</v>
      </c>
      <c r="E598">
        <v>8656.6017429149997</v>
      </c>
      <c r="F598">
        <v>429.45</v>
      </c>
      <c r="G598">
        <v>-21.1054653537484</v>
      </c>
      <c r="H598">
        <v>-0.87464258629937297</v>
      </c>
      <c r="I598">
        <v>-5.20796357847723</v>
      </c>
      <c r="J598">
        <v>6.6913946573155796</v>
      </c>
      <c r="K598">
        <v>425.842310067006</v>
      </c>
      <c r="L598">
        <v>409.80124289804098</v>
      </c>
      <c r="M598">
        <v>63.430171565225898</v>
      </c>
      <c r="N598">
        <v>0.77066874462837498</v>
      </c>
      <c r="O598">
        <v>17.592269181511199</v>
      </c>
      <c r="P598">
        <v>23.4938892882818</v>
      </c>
      <c r="Q598">
        <v>6.062700808009E-2</v>
      </c>
    </row>
    <row r="599" spans="1:17" hidden="1" x14ac:dyDescent="0.3">
      <c r="A599" t="s">
        <v>1326</v>
      </c>
      <c r="B599" t="s">
        <v>1327</v>
      </c>
      <c r="C599" t="s">
        <v>3144</v>
      </c>
      <c r="D599" t="s">
        <v>743</v>
      </c>
      <c r="E599">
        <v>8642.3479203879997</v>
      </c>
      <c r="F599">
        <v>519.58000000000004</v>
      </c>
      <c r="G599">
        <v>-12.2424804664576</v>
      </c>
      <c r="H599">
        <v>-1.8418062643536901</v>
      </c>
      <c r="I599">
        <v>-4.3083991677079698</v>
      </c>
      <c r="J599">
        <v>1.6704141690571599</v>
      </c>
      <c r="K599">
        <v>522.73629198666697</v>
      </c>
      <c r="L599">
        <v>498.40866605755599</v>
      </c>
      <c r="M599">
        <v>73.886051750125603</v>
      </c>
      <c r="N599">
        <v>2.3616351898067802</v>
      </c>
      <c r="O599">
        <v>6.3166403633704</v>
      </c>
      <c r="P599">
        <v>21.077528953929999</v>
      </c>
      <c r="Q599">
        <v>-1.0545973830429E-2</v>
      </c>
    </row>
    <row r="600" spans="1:17" x14ac:dyDescent="0.3">
      <c r="A600" t="s">
        <v>1328</v>
      </c>
      <c r="B600" t="s">
        <v>1329</v>
      </c>
      <c r="C600" t="s">
        <v>3134</v>
      </c>
      <c r="D600" t="s">
        <v>202</v>
      </c>
      <c r="E600">
        <v>8638.5430560000004</v>
      </c>
      <c r="F600">
        <v>565.4</v>
      </c>
      <c r="G600">
        <v>13.9105921546358</v>
      </c>
      <c r="H600">
        <v>-7.21095244909929</v>
      </c>
      <c r="I600">
        <v>4.2204930837491297</v>
      </c>
      <c r="J600">
        <v>8.3089259339578607</v>
      </c>
      <c r="K600">
        <v>587.51460715737699</v>
      </c>
      <c r="L600">
        <v>547.97991266447502</v>
      </c>
      <c r="M600">
        <v>47.730892200535699</v>
      </c>
      <c r="N600">
        <v>0.76781365154235504</v>
      </c>
      <c r="O600">
        <v>25.185709232401798</v>
      </c>
      <c r="P600">
        <v>39.950495049504902</v>
      </c>
      <c r="Q600">
        <v>7.3153383475880004E-2</v>
      </c>
    </row>
    <row r="601" spans="1:17" x14ac:dyDescent="0.3">
      <c r="A601" t="s">
        <v>1330</v>
      </c>
      <c r="B601" t="s">
        <v>1331</v>
      </c>
      <c r="C601" t="s">
        <v>3139</v>
      </c>
      <c r="D601" t="s">
        <v>81</v>
      </c>
      <c r="E601">
        <v>8637.8301005449994</v>
      </c>
      <c r="F601">
        <v>292.55</v>
      </c>
      <c r="G601">
        <v>-69.697948638804206</v>
      </c>
      <c r="H601">
        <v>-4.5839468502932599</v>
      </c>
      <c r="I601">
        <v>-21.835898058679199</v>
      </c>
      <c r="J601">
        <v>1.7402457304764001</v>
      </c>
      <c r="K601">
        <v>297.03909565081398</v>
      </c>
      <c r="L601">
        <v>338.40181923845802</v>
      </c>
      <c r="M601">
        <v>43.7668282708999</v>
      </c>
      <c r="N601">
        <v>0.54838052224151901</v>
      </c>
      <c r="O601">
        <v>82.191078448128494</v>
      </c>
      <c r="P601">
        <v>12.0881226053639</v>
      </c>
      <c r="Q601">
        <v>-9.6803697767074995E-2</v>
      </c>
    </row>
    <row r="602" spans="1:17" x14ac:dyDescent="0.3">
      <c r="A602" t="s">
        <v>1332</v>
      </c>
      <c r="B602" t="s">
        <v>1333</v>
      </c>
      <c r="C602" t="s">
        <v>3140</v>
      </c>
      <c r="D602" t="s">
        <v>255</v>
      </c>
      <c r="E602">
        <v>8625.6790660959996</v>
      </c>
      <c r="F602">
        <v>75.38</v>
      </c>
      <c r="G602">
        <v>61.425593879591403</v>
      </c>
      <c r="H602">
        <v>-9.4243629793415096</v>
      </c>
      <c r="I602">
        <v>29.270039621330401</v>
      </c>
      <c r="J602">
        <v>-2.2973008236630501</v>
      </c>
      <c r="K602">
        <v>77.569724717228794</v>
      </c>
      <c r="L602">
        <v>62.857093926244403</v>
      </c>
      <c r="M602">
        <v>32.0228056753405</v>
      </c>
      <c r="N602">
        <v>0.34665129112604598</v>
      </c>
      <c r="O602">
        <v>23.9055452374635</v>
      </c>
      <c r="P602">
        <v>98.391954254801703</v>
      </c>
      <c r="Q602">
        <v>0.22944471048288401</v>
      </c>
    </row>
    <row r="603" spans="1:17" x14ac:dyDescent="0.3">
      <c r="A603" t="s">
        <v>1334</v>
      </c>
      <c r="B603" t="s">
        <v>1335</v>
      </c>
      <c r="C603" t="s">
        <v>3141</v>
      </c>
      <c r="D603" t="s">
        <v>294</v>
      </c>
      <c r="E603">
        <v>8605.46267696</v>
      </c>
      <c r="F603">
        <v>527.35</v>
      </c>
      <c r="G603">
        <v>16.849495462267299</v>
      </c>
      <c r="H603">
        <v>-6.0325448545067299</v>
      </c>
      <c r="I603">
        <v>24.8273726281802</v>
      </c>
      <c r="J603">
        <v>-1.4720495940451801</v>
      </c>
      <c r="K603">
        <v>532.24235000773103</v>
      </c>
      <c r="L603">
        <v>453.58817334450703</v>
      </c>
      <c r="M603">
        <v>29.025625458257998</v>
      </c>
      <c r="N603">
        <v>0.83366179648148797</v>
      </c>
      <c r="O603">
        <v>14.136721342561801</v>
      </c>
      <c r="P603">
        <v>54.512159390565401</v>
      </c>
      <c r="Q603">
        <v>0.109774686411998</v>
      </c>
    </row>
    <row r="604" spans="1:17" x14ac:dyDescent="0.3">
      <c r="A604" t="s">
        <v>1336</v>
      </c>
      <c r="B604" t="s">
        <v>1337</v>
      </c>
      <c r="C604" t="s">
        <v>3142</v>
      </c>
      <c r="D604" t="s">
        <v>141</v>
      </c>
      <c r="E604">
        <v>8600.9500915850003</v>
      </c>
      <c r="F604">
        <v>587.15</v>
      </c>
      <c r="G604">
        <v>28.9348881662991</v>
      </c>
      <c r="H604">
        <v>3.6703927179601599</v>
      </c>
      <c r="I604">
        <v>17.240384908380999</v>
      </c>
      <c r="J604">
        <v>2.53363814886883</v>
      </c>
      <c r="K604">
        <v>572.57579819973603</v>
      </c>
      <c r="L604">
        <v>501.46202736072303</v>
      </c>
      <c r="M604">
        <v>53.764461479334699</v>
      </c>
      <c r="N604">
        <v>0.64833364806997396</v>
      </c>
      <c r="O604">
        <v>19.049646597973201</v>
      </c>
      <c r="P604">
        <v>61.950075851606599</v>
      </c>
      <c r="Q604">
        <v>3.6476949631862002E-2</v>
      </c>
    </row>
    <row r="605" spans="1:17" x14ac:dyDescent="0.3">
      <c r="A605" t="s">
        <v>1338</v>
      </c>
      <c r="B605" t="s">
        <v>1339</v>
      </c>
      <c r="C605" t="s">
        <v>3142</v>
      </c>
      <c r="D605" t="s">
        <v>141</v>
      </c>
      <c r="E605">
        <v>8598.7951032000001</v>
      </c>
      <c r="F605">
        <v>554</v>
      </c>
      <c r="G605">
        <v>-26.833425167205</v>
      </c>
      <c r="H605">
        <v>-7.4658541473980202</v>
      </c>
      <c r="I605">
        <v>-16.179219915490901</v>
      </c>
      <c r="J605">
        <v>-3.33338533359851</v>
      </c>
      <c r="K605">
        <v>585.75313386624498</v>
      </c>
      <c r="L605">
        <v>574.36599185931095</v>
      </c>
      <c r="M605">
        <v>31.0737034216226</v>
      </c>
      <c r="N605">
        <v>0.76112124504319201</v>
      </c>
      <c r="O605">
        <v>22.527075812274301</v>
      </c>
      <c r="P605">
        <v>16.6315789473684</v>
      </c>
      <c r="Q605">
        <v>7.2976153342791006E-2</v>
      </c>
    </row>
    <row r="606" spans="1:17" x14ac:dyDescent="0.3">
      <c r="A606" t="s">
        <v>1340</v>
      </c>
      <c r="B606" t="s">
        <v>1341</v>
      </c>
      <c r="C606" t="s">
        <v>3139</v>
      </c>
      <c r="D606" t="s">
        <v>482</v>
      </c>
      <c r="E606">
        <v>8505.7964363399897</v>
      </c>
      <c r="F606">
        <v>278.60000000000002</v>
      </c>
      <c r="G606">
        <v>-33.750101426543203</v>
      </c>
      <c r="H606">
        <v>-7.2096344214654797</v>
      </c>
      <c r="I606">
        <v>2.3033896933469098</v>
      </c>
      <c r="J606">
        <v>3.6844565722194198</v>
      </c>
      <c r="K606">
        <v>285.93390082172601</v>
      </c>
      <c r="L606">
        <v>281.33872263460898</v>
      </c>
      <c r="M606">
        <v>42.796200106647703</v>
      </c>
      <c r="N606">
        <v>0.48906786509321098</v>
      </c>
      <c r="O606">
        <v>15.0035893754486</v>
      </c>
      <c r="P606">
        <v>30.7981220657277</v>
      </c>
      <c r="Q606">
        <v>-8.1120846393874999E-2</v>
      </c>
    </row>
    <row r="607" spans="1:17" x14ac:dyDescent="0.3">
      <c r="A607" t="s">
        <v>1342</v>
      </c>
      <c r="B607" t="s">
        <v>1343</v>
      </c>
      <c r="C607" t="s">
        <v>3143</v>
      </c>
      <c r="D607" t="s">
        <v>505</v>
      </c>
      <c r="E607">
        <v>8501.5774522199899</v>
      </c>
      <c r="F607">
        <v>307.39999999999998</v>
      </c>
      <c r="G607">
        <v>-29.661772083673899</v>
      </c>
      <c r="H607">
        <v>19.165747302270098</v>
      </c>
      <c r="I607">
        <v>11.9618152280524</v>
      </c>
      <c r="J607">
        <v>3.01670089214337</v>
      </c>
      <c r="K607">
        <v>273.71870963358703</v>
      </c>
      <c r="L607">
        <v>264.62371359276398</v>
      </c>
      <c r="M607">
        <v>72.357667853752204</v>
      </c>
      <c r="N607">
        <v>1.8573796509288101</v>
      </c>
      <c r="O607">
        <v>4.4079375406636396</v>
      </c>
      <c r="P607">
        <v>39.727272727272698</v>
      </c>
      <c r="Q607">
        <v>-9.8798178819263005E-2</v>
      </c>
    </row>
    <row r="608" spans="1:17" x14ac:dyDescent="0.3">
      <c r="A608" t="s">
        <v>1344</v>
      </c>
      <c r="B608" t="s">
        <v>1345</v>
      </c>
      <c r="C608" t="s">
        <v>3135</v>
      </c>
      <c r="D608" t="s">
        <v>220</v>
      </c>
      <c r="E608">
        <v>8445.8150859300004</v>
      </c>
      <c r="F608">
        <v>213.45</v>
      </c>
      <c r="G608">
        <v>-14.6191466501725</v>
      </c>
      <c r="H608">
        <v>0.96833406061592298</v>
      </c>
      <c r="I608">
        <v>-12.825640876653001</v>
      </c>
      <c r="J608">
        <v>-0.36252643421163899</v>
      </c>
      <c r="K608">
        <v>206.85248031247701</v>
      </c>
      <c r="L608">
        <v>199.139800541391</v>
      </c>
      <c r="M608">
        <v>51.916122024734797</v>
      </c>
      <c r="N608">
        <v>1.5585291625356601</v>
      </c>
      <c r="O608">
        <v>44.296088076832902</v>
      </c>
      <c r="P608">
        <v>47.767393561786101</v>
      </c>
      <c r="Q608">
        <v>9.8581510755466006E-2</v>
      </c>
    </row>
    <row r="609" spans="1:17" x14ac:dyDescent="0.3">
      <c r="A609" t="s">
        <v>1346</v>
      </c>
      <c r="B609" t="s">
        <v>1347</v>
      </c>
      <c r="C609" t="s">
        <v>3128</v>
      </c>
      <c r="D609" t="s">
        <v>21</v>
      </c>
      <c r="E609">
        <v>8422.6775909999997</v>
      </c>
      <c r="F609">
        <v>2728.5</v>
      </c>
      <c r="G609">
        <v>-16.662916826603901</v>
      </c>
      <c r="H609">
        <v>-6.49577635526874</v>
      </c>
      <c r="I609">
        <v>-15.9667929386768</v>
      </c>
      <c r="J609">
        <v>-5.55887554719137</v>
      </c>
      <c r="K609">
        <v>2815.0101200674799</v>
      </c>
      <c r="L609">
        <v>2650.3429843942899</v>
      </c>
      <c r="M609">
        <v>28.389657218605901</v>
      </c>
      <c r="N609">
        <v>1.7220654184120501</v>
      </c>
      <c r="O609">
        <v>15.264797507788099</v>
      </c>
      <c r="P609">
        <v>29.740139321461601</v>
      </c>
      <c r="Q609">
        <v>-2.6020643255104E-2</v>
      </c>
    </row>
    <row r="610" spans="1:17" hidden="1" x14ac:dyDescent="0.3">
      <c r="A610" t="s">
        <v>1348</v>
      </c>
      <c r="B610" t="s">
        <v>1349</v>
      </c>
      <c r="C610" t="s">
        <v>3144</v>
      </c>
      <c r="D610" t="s">
        <v>412</v>
      </c>
      <c r="E610">
        <v>8414.5239502500008</v>
      </c>
      <c r="F610">
        <v>1080.5</v>
      </c>
      <c r="G610">
        <v>7.1382995728047796</v>
      </c>
      <c r="H610">
        <v>11.0116168470202</v>
      </c>
      <c r="I610">
        <v>20.364351253206699</v>
      </c>
      <c r="J610">
        <v>2.2508142672649498</v>
      </c>
      <c r="K610">
        <v>1017.57968729684</v>
      </c>
      <c r="L610">
        <v>908.31150064694202</v>
      </c>
      <c r="M610">
        <v>50.509733725016503</v>
      </c>
      <c r="N610">
        <v>0.76219159835216999</v>
      </c>
      <c r="O610">
        <v>14.5765849143914</v>
      </c>
      <c r="P610">
        <v>42.612024021645801</v>
      </c>
      <c r="Q610">
        <v>9.7509772526812005E-2</v>
      </c>
    </row>
    <row r="611" spans="1:17" x14ac:dyDescent="0.3">
      <c r="A611" t="s">
        <v>1350</v>
      </c>
      <c r="B611" t="s">
        <v>1351</v>
      </c>
      <c r="C611" t="s">
        <v>3143</v>
      </c>
      <c r="D611" t="s">
        <v>505</v>
      </c>
      <c r="E611">
        <v>8378.1900006399992</v>
      </c>
      <c r="F611">
        <v>762.8</v>
      </c>
      <c r="G611">
        <v>-50.422348219887098</v>
      </c>
      <c r="H611">
        <v>-5.5207385267139601</v>
      </c>
      <c r="I611">
        <v>-30.6108920934475</v>
      </c>
      <c r="J611">
        <v>-0.76105695844577503</v>
      </c>
      <c r="K611">
        <v>782.48287804259905</v>
      </c>
      <c r="L611">
        <v>838.25856989738895</v>
      </c>
      <c r="M611">
        <v>33.548276058112897</v>
      </c>
      <c r="N611">
        <v>0.33056682606438498</v>
      </c>
      <c r="O611">
        <v>45.031463030938603</v>
      </c>
      <c r="P611">
        <v>5.88561910049971</v>
      </c>
      <c r="Q611">
        <v>-3.1609371000548003E-2</v>
      </c>
    </row>
    <row r="612" spans="1:17" hidden="1" x14ac:dyDescent="0.3">
      <c r="A612" t="s">
        <v>1352</v>
      </c>
      <c r="B612" t="s">
        <v>1353</v>
      </c>
      <c r="C612" t="s">
        <v>3144</v>
      </c>
      <c r="D612" t="s">
        <v>743</v>
      </c>
      <c r="E612">
        <v>8375.5088797930002</v>
      </c>
      <c r="F612">
        <v>262.57</v>
      </c>
      <c r="G612">
        <v>1.81541788646603</v>
      </c>
      <c r="H612">
        <v>-0.24620105179972501</v>
      </c>
      <c r="I612">
        <v>1.1598874290071599</v>
      </c>
      <c r="J612">
        <v>1.58474161656043</v>
      </c>
      <c r="K612">
        <v>257.87434398608201</v>
      </c>
      <c r="L612">
        <v>238.78728671790699</v>
      </c>
      <c r="M612">
        <v>59.785019392106697</v>
      </c>
      <c r="N612">
        <v>0.48089600183929998</v>
      </c>
      <c r="O612">
        <v>3.2677000418935802</v>
      </c>
      <c r="P612">
        <v>33.3519553072625</v>
      </c>
      <c r="Q612">
        <v>1.1816369177710001E-3</v>
      </c>
    </row>
    <row r="613" spans="1:17" hidden="1" x14ac:dyDescent="0.3">
      <c r="A613" t="s">
        <v>1354</v>
      </c>
      <c r="B613" t="s">
        <v>1355</v>
      </c>
      <c r="C613" t="s">
        <v>3144</v>
      </c>
      <c r="D613" t="s">
        <v>1356</v>
      </c>
      <c r="E613">
        <v>8369.7008711939998</v>
      </c>
      <c r="F613">
        <v>1230.3900000000001</v>
      </c>
      <c r="K613">
        <v>1221.0284065276701</v>
      </c>
      <c r="L613">
        <v>1201.49851616978</v>
      </c>
      <c r="M613">
        <v>68.273684852772604</v>
      </c>
      <c r="N613">
        <v>1</v>
      </c>
      <c r="Q613">
        <v>-6.1080809493942997E-2</v>
      </c>
    </row>
    <row r="614" spans="1:17" x14ac:dyDescent="0.3">
      <c r="A614" t="s">
        <v>1357</v>
      </c>
      <c r="B614" t="s">
        <v>1358</v>
      </c>
      <c r="C614" t="s">
        <v>3146</v>
      </c>
      <c r="D614" t="s">
        <v>609</v>
      </c>
      <c r="E614">
        <v>8367.7919409599999</v>
      </c>
      <c r="F614">
        <v>48.81</v>
      </c>
      <c r="G614">
        <v>-27.214535723232899</v>
      </c>
      <c r="H614">
        <v>12.6384193357563</v>
      </c>
      <c r="I614">
        <v>-15.712732708380599</v>
      </c>
      <c r="J614">
        <v>-1.8509963736967301</v>
      </c>
      <c r="K614">
        <v>46.758673249925103</v>
      </c>
      <c r="L614">
        <v>46.673396218235098</v>
      </c>
      <c r="M614">
        <v>47.858476156122997</v>
      </c>
      <c r="N614">
        <v>1.77240283185174</v>
      </c>
      <c r="O614">
        <v>40.749846342962499</v>
      </c>
      <c r="P614">
        <v>26.287192755498001</v>
      </c>
      <c r="Q614">
        <v>2.9436665917990001E-2</v>
      </c>
    </row>
    <row r="615" spans="1:17" x14ac:dyDescent="0.3">
      <c r="A615" t="s">
        <v>1359</v>
      </c>
      <c r="B615" t="s">
        <v>1360</v>
      </c>
      <c r="C615" t="s">
        <v>3129</v>
      </c>
      <c r="D615" t="s">
        <v>21</v>
      </c>
      <c r="E615">
        <v>8336.7683688800007</v>
      </c>
      <c r="F615">
        <v>30.1</v>
      </c>
      <c r="G615">
        <v>77.342557523022194</v>
      </c>
      <c r="H615">
        <v>-10.1568528949997</v>
      </c>
      <c r="I615">
        <v>-31.266649362563399</v>
      </c>
      <c r="J615">
        <v>-1.3043889925290899</v>
      </c>
      <c r="K615">
        <v>31.000204042172101</v>
      </c>
      <c r="L615">
        <v>29.3304982039887</v>
      </c>
      <c r="M615">
        <v>33.887691839062597</v>
      </c>
      <c r="N615">
        <v>0.71884970407608195</v>
      </c>
      <c r="O615">
        <v>41.1960132890365</v>
      </c>
      <c r="P615">
        <v>105.460750853242</v>
      </c>
      <c r="Q615">
        <v>2.7484110753957999E-2</v>
      </c>
    </row>
    <row r="616" spans="1:17" x14ac:dyDescent="0.3">
      <c r="A616" t="s">
        <v>1361</v>
      </c>
      <c r="B616" t="s">
        <v>1362</v>
      </c>
      <c r="C616" t="s">
        <v>3129</v>
      </c>
      <c r="D616" t="s">
        <v>24</v>
      </c>
      <c r="E616">
        <v>8306.48392323999</v>
      </c>
      <c r="F616">
        <v>42.95</v>
      </c>
      <c r="G616">
        <v>-38.893071254979397</v>
      </c>
      <c r="H616">
        <v>-2.03507727322412</v>
      </c>
      <c r="I616">
        <v>-27.102431445018102</v>
      </c>
      <c r="J616">
        <v>2.5548961370309802</v>
      </c>
      <c r="K616">
        <v>44.545691458636099</v>
      </c>
      <c r="L616">
        <v>47.738577303759598</v>
      </c>
      <c r="M616">
        <v>39.025077023267798</v>
      </c>
      <c r="N616">
        <v>0.57684937344763698</v>
      </c>
      <c r="O616">
        <v>46.682188591385298</v>
      </c>
      <c r="P616">
        <v>7.3749999999999902</v>
      </c>
      <c r="Q616">
        <v>7.5140536411713005E-2</v>
      </c>
    </row>
    <row r="617" spans="1:17" x14ac:dyDescent="0.3">
      <c r="A617" t="s">
        <v>1363</v>
      </c>
      <c r="B617" t="s">
        <v>1364</v>
      </c>
      <c r="C617" t="s">
        <v>3129</v>
      </c>
      <c r="D617" t="s">
        <v>215</v>
      </c>
      <c r="E617">
        <v>8300.7088585599995</v>
      </c>
      <c r="F617">
        <v>7480.1</v>
      </c>
      <c r="G617">
        <v>34.826762467877899</v>
      </c>
      <c r="H617">
        <v>8.8361220826441595</v>
      </c>
      <c r="I617">
        <v>-4.8497645520254302</v>
      </c>
      <c r="J617">
        <v>6.1349330102658302</v>
      </c>
      <c r="K617">
        <v>7020.0350572276702</v>
      </c>
      <c r="L617">
        <v>6390.9885904619796</v>
      </c>
      <c r="M617">
        <v>65.079966142346393</v>
      </c>
      <c r="N617">
        <v>1.2917186257345501</v>
      </c>
      <c r="O617">
        <v>5.6001925107953099</v>
      </c>
      <c r="P617">
        <v>69.616780045351405</v>
      </c>
      <c r="Q617">
        <v>3.6096396270750002E-2</v>
      </c>
    </row>
    <row r="618" spans="1:17" x14ac:dyDescent="0.3">
      <c r="A618" t="s">
        <v>1365</v>
      </c>
      <c r="B618" t="s">
        <v>1366</v>
      </c>
      <c r="C618" t="s">
        <v>3129</v>
      </c>
      <c r="D618" t="s">
        <v>24</v>
      </c>
      <c r="E618">
        <v>8284.6192428989998</v>
      </c>
      <c r="F618">
        <v>219.39</v>
      </c>
      <c r="G618">
        <v>-27.923167481653</v>
      </c>
      <c r="H618">
        <v>-3.1478012424503299</v>
      </c>
      <c r="I618">
        <v>-21.0893897084085</v>
      </c>
      <c r="J618">
        <v>-1.07991420440954</v>
      </c>
      <c r="K618">
        <v>223.90172708540999</v>
      </c>
      <c r="L618">
        <v>222.24369400531901</v>
      </c>
      <c r="M618">
        <v>41.324475737649003</v>
      </c>
      <c r="N618">
        <v>1.23485806994976</v>
      </c>
      <c r="O618">
        <v>30.612151875655201</v>
      </c>
      <c r="P618">
        <v>14.265624999999901</v>
      </c>
      <c r="Q618">
        <v>0.120677467026651</v>
      </c>
    </row>
    <row r="619" spans="1:17" x14ac:dyDescent="0.3">
      <c r="A619" t="s">
        <v>1367</v>
      </c>
      <c r="B619" t="s">
        <v>1368</v>
      </c>
      <c r="C619" t="s">
        <v>3136</v>
      </c>
      <c r="D619" t="s">
        <v>353</v>
      </c>
      <c r="E619">
        <v>8284.0255946220004</v>
      </c>
      <c r="F619">
        <v>215.31</v>
      </c>
      <c r="G619">
        <v>28.789387131704199</v>
      </c>
      <c r="H619">
        <v>-1.1488165567747299</v>
      </c>
      <c r="I619">
        <v>-4.3867161647189397</v>
      </c>
      <c r="J619">
        <v>-0.22135148843381999</v>
      </c>
      <c r="K619">
        <v>221.897228070805</v>
      </c>
      <c r="L619">
        <v>204.41812505709299</v>
      </c>
      <c r="M619">
        <v>41.085731246329999</v>
      </c>
      <c r="N619">
        <v>1.24943478550924</v>
      </c>
      <c r="O619">
        <v>21.685012307835201</v>
      </c>
      <c r="P619">
        <v>72.939759036144494</v>
      </c>
    </row>
    <row r="620" spans="1:17" x14ac:dyDescent="0.3">
      <c r="A620" t="s">
        <v>1369</v>
      </c>
      <c r="B620" t="s">
        <v>1370</v>
      </c>
      <c r="C620" t="s">
        <v>3139</v>
      </c>
      <c r="D620" t="s">
        <v>81</v>
      </c>
      <c r="E620">
        <v>8261.7823058550002</v>
      </c>
      <c r="F620">
        <v>3374.85</v>
      </c>
      <c r="G620">
        <v>79.165008907239994</v>
      </c>
      <c r="H620">
        <v>8.3250337817420395</v>
      </c>
      <c r="I620">
        <v>14.260322575847599</v>
      </c>
      <c r="J620">
        <v>7.92273778817931</v>
      </c>
      <c r="K620">
        <v>3068.1490361681299</v>
      </c>
      <c r="L620">
        <v>2559.0952471642299</v>
      </c>
      <c r="M620">
        <v>62.467965865316899</v>
      </c>
      <c r="N620">
        <v>1.2236211613218899</v>
      </c>
      <c r="O620">
        <v>3.9438789872142399</v>
      </c>
      <c r="P620">
        <v>117.58486186776599</v>
      </c>
      <c r="Q620">
        <v>0.19504281233972501</v>
      </c>
    </row>
    <row r="621" spans="1:17" x14ac:dyDescent="0.3">
      <c r="A621" t="s">
        <v>1371</v>
      </c>
      <c r="B621" t="s">
        <v>1372</v>
      </c>
      <c r="C621" t="s">
        <v>624</v>
      </c>
      <c r="D621" t="s">
        <v>624</v>
      </c>
      <c r="E621">
        <v>8257.8757062999994</v>
      </c>
      <c r="F621">
        <v>416.95</v>
      </c>
      <c r="G621">
        <v>44.3662668627911</v>
      </c>
      <c r="H621">
        <v>6.2229206609396197</v>
      </c>
      <c r="I621">
        <v>25.565401402406501</v>
      </c>
      <c r="J621">
        <v>4.8734919064255804</v>
      </c>
      <c r="K621">
        <v>396.64846044422501</v>
      </c>
      <c r="L621">
        <v>346.65830275598302</v>
      </c>
      <c r="M621">
        <v>57.0042792971851</v>
      </c>
      <c r="N621">
        <v>0.923268273432023</v>
      </c>
      <c r="O621">
        <v>8.08250389734979</v>
      </c>
      <c r="P621">
        <v>93.75</v>
      </c>
      <c r="Q621">
        <v>4.2978640027865E-2</v>
      </c>
    </row>
    <row r="622" spans="1:17" hidden="1" x14ac:dyDescent="0.3">
      <c r="A622" t="s">
        <v>1373</v>
      </c>
      <c r="B622" t="s">
        <v>1374</v>
      </c>
      <c r="C622" t="s">
        <v>3144</v>
      </c>
      <c r="D622" t="s">
        <v>255</v>
      </c>
      <c r="E622">
        <v>8254.39701135</v>
      </c>
      <c r="F622">
        <v>1273.6500000000001</v>
      </c>
      <c r="G622">
        <v>78.091034933918806</v>
      </c>
      <c r="H622">
        <v>-5.9520598666773097</v>
      </c>
      <c r="I622">
        <v>73.644975970354807</v>
      </c>
      <c r="J622">
        <v>3.3672420449727198</v>
      </c>
      <c r="K622">
        <v>1275.6883321380801</v>
      </c>
      <c r="L622">
        <v>1022.97460674132</v>
      </c>
      <c r="M622">
        <v>49.182612124008202</v>
      </c>
      <c r="N622">
        <v>0.75124619660156799</v>
      </c>
      <c r="O622">
        <v>14.2189769559926</v>
      </c>
      <c r="P622">
        <v>135.40338231217001</v>
      </c>
    </row>
    <row r="623" spans="1:17" x14ac:dyDescent="0.3">
      <c r="A623" t="s">
        <v>1375</v>
      </c>
      <c r="B623" t="s">
        <v>1376</v>
      </c>
      <c r="C623" t="s">
        <v>3135</v>
      </c>
      <c r="D623" t="s">
        <v>65</v>
      </c>
      <c r="E623">
        <v>8253.8527068200001</v>
      </c>
      <c r="F623">
        <v>15.37</v>
      </c>
      <c r="G623">
        <v>104.402580461724</v>
      </c>
      <c r="H623">
        <v>-7.5461934550720002</v>
      </c>
      <c r="I623">
        <v>52.063965272398903</v>
      </c>
      <c r="J623">
        <v>-0.65326190759644998</v>
      </c>
      <c r="K623">
        <v>15.9153548214181</v>
      </c>
      <c r="L623">
        <v>12.829329336549</v>
      </c>
      <c r="M623">
        <v>35.128604398936297</v>
      </c>
      <c r="N623">
        <v>0.45525070652647698</v>
      </c>
      <c r="O623">
        <v>37.280416395575799</v>
      </c>
      <c r="P623">
        <v>145.91999999999999</v>
      </c>
      <c r="Q623">
        <v>0.10634714808434099</v>
      </c>
    </row>
    <row r="624" spans="1:17" x14ac:dyDescent="0.3">
      <c r="A624" t="s">
        <v>1377</v>
      </c>
      <c r="B624" t="s">
        <v>1378</v>
      </c>
      <c r="C624" t="s">
        <v>3140</v>
      </c>
      <c r="D624" t="s">
        <v>963</v>
      </c>
      <c r="E624">
        <v>8227.9343932800002</v>
      </c>
      <c r="F624">
        <v>866.6</v>
      </c>
      <c r="G624">
        <v>97.579148126519001</v>
      </c>
      <c r="H624">
        <v>2.7884455830856201</v>
      </c>
      <c r="I624">
        <v>30.1916919966169</v>
      </c>
      <c r="J624">
        <v>2.6279570719548802</v>
      </c>
      <c r="K624">
        <v>872.56871033598895</v>
      </c>
      <c r="L624">
        <v>732.93427273259499</v>
      </c>
      <c r="M624">
        <v>43.398423502396597</v>
      </c>
      <c r="N624">
        <v>0.50548628726257805</v>
      </c>
      <c r="O624">
        <v>22.201707823678699</v>
      </c>
      <c r="P624">
        <v>126.26631853785899</v>
      </c>
      <c r="Q624">
        <v>0.16603241302890201</v>
      </c>
    </row>
    <row r="625" spans="1:17" hidden="1" x14ac:dyDescent="0.3">
      <c r="A625" t="s">
        <v>1379</v>
      </c>
      <c r="B625" t="s">
        <v>1380</v>
      </c>
      <c r="C625" t="s">
        <v>3144</v>
      </c>
      <c r="D625" t="s">
        <v>1381</v>
      </c>
      <c r="E625">
        <v>8203.7739464400001</v>
      </c>
      <c r="F625">
        <v>2027.4</v>
      </c>
      <c r="G625">
        <v>102.878384921912</v>
      </c>
      <c r="H625">
        <v>7.7437517913192204</v>
      </c>
      <c r="I625">
        <v>78.101571049418396</v>
      </c>
      <c r="J625">
        <v>-5.1236596874299298</v>
      </c>
      <c r="K625">
        <v>1785.3744221427601</v>
      </c>
      <c r="L625">
        <v>1341.9015251850799</v>
      </c>
      <c r="M625">
        <v>51.226327785403697</v>
      </c>
      <c r="N625">
        <v>0.86734874675558404</v>
      </c>
      <c r="O625">
        <v>9.7464733155765799</v>
      </c>
      <c r="P625">
        <v>161.6</v>
      </c>
    </row>
    <row r="626" spans="1:17" x14ac:dyDescent="0.3">
      <c r="A626" t="s">
        <v>1382</v>
      </c>
      <c r="B626" t="s">
        <v>1383</v>
      </c>
      <c r="C626" t="s">
        <v>3148</v>
      </c>
      <c r="D626" t="s">
        <v>1384</v>
      </c>
      <c r="E626">
        <v>8175.4895772500004</v>
      </c>
      <c r="F626">
        <v>665.05</v>
      </c>
      <c r="G626">
        <v>-5.0549134376778699</v>
      </c>
      <c r="H626">
        <v>-4.9608628395964898</v>
      </c>
      <c r="I626">
        <v>26.091294521676399</v>
      </c>
      <c r="J626">
        <v>0.22300913677163001</v>
      </c>
      <c r="K626">
        <v>653.05325117923098</v>
      </c>
      <c r="L626">
        <v>571.797366500973</v>
      </c>
      <c r="M626">
        <v>44.599131863931802</v>
      </c>
      <c r="N626">
        <v>0.71518256450937101</v>
      </c>
      <c r="O626">
        <v>15.5401849485001</v>
      </c>
      <c r="P626">
        <v>63.423024941639</v>
      </c>
      <c r="Q626">
        <v>0.13930838069139201</v>
      </c>
    </row>
    <row r="627" spans="1:17" hidden="1" x14ac:dyDescent="0.3">
      <c r="A627" t="s">
        <v>1385</v>
      </c>
      <c r="B627" t="s">
        <v>1386</v>
      </c>
      <c r="C627" t="s">
        <v>3144</v>
      </c>
      <c r="D627" t="s">
        <v>43</v>
      </c>
      <c r="E627">
        <v>8171.8126874999998</v>
      </c>
      <c r="F627">
        <v>481.25</v>
      </c>
      <c r="G627">
        <v>0.98320469500224605</v>
      </c>
      <c r="H627">
        <v>2.02155298395353</v>
      </c>
      <c r="I627">
        <v>34.301871680484297</v>
      </c>
      <c r="J627">
        <v>-5.6250337413944997</v>
      </c>
      <c r="K627">
        <v>396.22533906348599</v>
      </c>
      <c r="L627">
        <v>359.25143368393299</v>
      </c>
      <c r="M627">
        <v>82.085793132491503</v>
      </c>
      <c r="N627">
        <v>1.61897549902863</v>
      </c>
      <c r="O627">
        <v>1.0181818181818001</v>
      </c>
      <c r="P627">
        <v>67.576764798987</v>
      </c>
      <c r="Q627">
        <v>2.9694389427142E-2</v>
      </c>
    </row>
    <row r="628" spans="1:17" x14ac:dyDescent="0.3">
      <c r="A628" t="s">
        <v>1387</v>
      </c>
      <c r="B628" t="s">
        <v>1388</v>
      </c>
      <c r="C628" t="s">
        <v>3148</v>
      </c>
      <c r="D628" t="s">
        <v>1389</v>
      </c>
      <c r="E628">
        <v>8159.6951057399901</v>
      </c>
      <c r="F628">
        <v>1312.05</v>
      </c>
      <c r="G628">
        <v>134.628251172592</v>
      </c>
      <c r="H628">
        <v>-2.5353914052658402</v>
      </c>
      <c r="I628">
        <v>67.928666708528894</v>
      </c>
      <c r="J628">
        <v>2.9198307857802801E-2</v>
      </c>
      <c r="K628">
        <v>1263.79249084147</v>
      </c>
      <c r="L628">
        <v>972.36223762667601</v>
      </c>
      <c r="M628">
        <v>54.553083750336498</v>
      </c>
      <c r="N628">
        <v>0.41620830369994599</v>
      </c>
      <c r="O628">
        <v>8.2275827902900094</v>
      </c>
      <c r="P628">
        <v>201.30899069927599</v>
      </c>
      <c r="Q628">
        <v>0.15948030770888799</v>
      </c>
    </row>
    <row r="629" spans="1:17" hidden="1" x14ac:dyDescent="0.3">
      <c r="A629" t="s">
        <v>1390</v>
      </c>
      <c r="B629" t="s">
        <v>1391</v>
      </c>
      <c r="C629" t="s">
        <v>3129</v>
      </c>
      <c r="D629" t="s">
        <v>553</v>
      </c>
      <c r="E629">
        <v>8156.2223684050005</v>
      </c>
      <c r="F629">
        <v>760.45</v>
      </c>
      <c r="G629">
        <v>12.8837199728857</v>
      </c>
      <c r="H629">
        <v>-1.75164285075654</v>
      </c>
      <c r="I629">
        <v>14.7708074715349</v>
      </c>
      <c r="J629">
        <v>7.7220400247707</v>
      </c>
      <c r="K629">
        <v>725.22194626983401</v>
      </c>
      <c r="M629">
        <v>58.395950493273503</v>
      </c>
      <c r="N629">
        <v>0.82691935686540496</v>
      </c>
      <c r="O629">
        <v>4.4907620487868796</v>
      </c>
      <c r="P629">
        <v>46.479822787248402</v>
      </c>
    </row>
    <row r="630" spans="1:17" x14ac:dyDescent="0.3">
      <c r="A630" t="s">
        <v>1392</v>
      </c>
      <c r="B630" t="s">
        <v>1393</v>
      </c>
      <c r="C630" t="s">
        <v>3142</v>
      </c>
      <c r="D630" t="s">
        <v>141</v>
      </c>
      <c r="E630">
        <v>8155.6806379619902</v>
      </c>
      <c r="F630">
        <v>128.26</v>
      </c>
      <c r="G630">
        <v>27.804881394780299</v>
      </c>
      <c r="H630">
        <v>0.98450994196904196</v>
      </c>
      <c r="I630">
        <v>9.8503875095254401</v>
      </c>
      <c r="J630">
        <v>-0.55162025054886099</v>
      </c>
      <c r="K630">
        <v>134.42794658145499</v>
      </c>
      <c r="L630">
        <v>120.504261473618</v>
      </c>
      <c r="M630">
        <v>38.554190462129696</v>
      </c>
      <c r="N630">
        <v>0.79565405233166298</v>
      </c>
      <c r="O630">
        <v>28.145953531888299</v>
      </c>
      <c r="P630">
        <v>85.8840579710144</v>
      </c>
      <c r="Q630">
        <v>-5.896071824123E-3</v>
      </c>
    </row>
    <row r="631" spans="1:17" x14ac:dyDescent="0.3">
      <c r="A631" t="s">
        <v>1394</v>
      </c>
      <c r="B631" t="s">
        <v>1395</v>
      </c>
      <c r="C631" t="s">
        <v>3140</v>
      </c>
      <c r="D631" t="s">
        <v>1396</v>
      </c>
      <c r="E631">
        <v>8113.5383913420001</v>
      </c>
      <c r="F631">
        <v>254.82</v>
      </c>
      <c r="G631">
        <v>-4.8892362183928304</v>
      </c>
      <c r="H631">
        <v>18.6811926416189</v>
      </c>
      <c r="I631">
        <v>28.4364659002187</v>
      </c>
      <c r="J631">
        <v>5.1112213555070403</v>
      </c>
      <c r="K631">
        <v>231.80825123373401</v>
      </c>
      <c r="L631">
        <v>207.11239514691701</v>
      </c>
      <c r="M631">
        <v>60.384017251244401</v>
      </c>
      <c r="N631">
        <v>0.74728420491917502</v>
      </c>
      <c r="O631">
        <v>4.5443842712502702</v>
      </c>
      <c r="P631">
        <v>50.247641509433898</v>
      </c>
      <c r="Q631">
        <v>-2.2380031686332E-2</v>
      </c>
    </row>
    <row r="632" spans="1:17" x14ac:dyDescent="0.3">
      <c r="A632" t="s">
        <v>1397</v>
      </c>
      <c r="B632" t="s">
        <v>1398</v>
      </c>
      <c r="C632" t="s">
        <v>3137</v>
      </c>
      <c r="D632" t="s">
        <v>1399</v>
      </c>
      <c r="E632">
        <v>8091.5894154149901</v>
      </c>
      <c r="F632">
        <v>397.65</v>
      </c>
      <c r="G632">
        <v>40.284420719656502</v>
      </c>
      <c r="H632">
        <v>-15.4605565987034</v>
      </c>
      <c r="I632">
        <v>22.656861018586699</v>
      </c>
      <c r="J632">
        <v>0.497314058632357</v>
      </c>
      <c r="K632">
        <v>438.95510289556501</v>
      </c>
      <c r="L632">
        <v>388.78655674970901</v>
      </c>
      <c r="M632">
        <v>43.000055787711197</v>
      </c>
      <c r="N632">
        <v>0.62133020883502998</v>
      </c>
      <c r="O632">
        <v>47.868728781591798</v>
      </c>
      <c r="P632">
        <v>92.055059164452999</v>
      </c>
      <c r="Q632">
        <v>8.7580647156112995E-2</v>
      </c>
    </row>
    <row r="633" spans="1:17" hidden="1" x14ac:dyDescent="0.3">
      <c r="A633" t="s">
        <v>1400</v>
      </c>
      <c r="B633" t="s">
        <v>1401</v>
      </c>
      <c r="C633" t="s">
        <v>3144</v>
      </c>
      <c r="D633" t="s">
        <v>46</v>
      </c>
      <c r="E633">
        <v>8083.1498474999999</v>
      </c>
      <c r="F633">
        <v>770.25</v>
      </c>
      <c r="G633">
        <v>242.69922134450701</v>
      </c>
      <c r="H633">
        <v>57.381594643447798</v>
      </c>
      <c r="I633">
        <v>263.68959965313502</v>
      </c>
      <c r="J633">
        <v>5.3713776880614699</v>
      </c>
      <c r="K633">
        <v>566.29946104694397</v>
      </c>
      <c r="L633">
        <v>362.37578590948101</v>
      </c>
      <c r="M633">
        <v>67.245186840939198</v>
      </c>
      <c r="N633">
        <v>1.0858373657945499</v>
      </c>
      <c r="O633">
        <v>10.314832846478399</v>
      </c>
      <c r="P633">
        <v>398.38240051763103</v>
      </c>
    </row>
    <row r="634" spans="1:17" x14ac:dyDescent="0.3">
      <c r="A634" t="s">
        <v>1402</v>
      </c>
      <c r="B634" t="s">
        <v>1403</v>
      </c>
      <c r="C634" t="s">
        <v>3132</v>
      </c>
      <c r="D634" t="s">
        <v>46</v>
      </c>
      <c r="E634">
        <v>7995.7656891349998</v>
      </c>
      <c r="F634">
        <v>546.85</v>
      </c>
      <c r="G634">
        <v>42.998534966235702</v>
      </c>
      <c r="H634">
        <v>5.6550290248837403</v>
      </c>
      <c r="I634">
        <v>15.9601726812756</v>
      </c>
      <c r="J634">
        <v>3.9672459870777201</v>
      </c>
      <c r="K634">
        <v>526.09452762624596</v>
      </c>
      <c r="L634">
        <v>454.04976119843298</v>
      </c>
      <c r="M634">
        <v>50.136069500150903</v>
      </c>
      <c r="N634">
        <v>0.90364201592904503</v>
      </c>
      <c r="O634">
        <v>7.52491542470512</v>
      </c>
      <c r="P634">
        <v>91.039301310043598</v>
      </c>
      <c r="Q634">
        <v>-1.350316103212E-3</v>
      </c>
    </row>
    <row r="635" spans="1:17" x14ac:dyDescent="0.3">
      <c r="A635" t="s">
        <v>1404</v>
      </c>
      <c r="B635" t="s">
        <v>1405</v>
      </c>
      <c r="C635" t="s">
        <v>3132</v>
      </c>
      <c r="D635" t="s">
        <v>46</v>
      </c>
      <c r="E635">
        <v>7964.8208839999998</v>
      </c>
      <c r="F635">
        <v>1189</v>
      </c>
      <c r="G635">
        <v>41.046737771890299</v>
      </c>
      <c r="H635">
        <v>-10.762166655098399</v>
      </c>
      <c r="I635">
        <v>-5.8145975546174498</v>
      </c>
      <c r="J635">
        <v>-7.3742378206134598</v>
      </c>
      <c r="K635">
        <v>1288.67254654617</v>
      </c>
      <c r="L635">
        <v>1113.3142795048</v>
      </c>
      <c r="M635">
        <v>31.0245975615105</v>
      </c>
      <c r="N635">
        <v>0.66880218912135203</v>
      </c>
      <c r="O635">
        <v>29.726661059714001</v>
      </c>
      <c r="P635">
        <v>82.923076923076906</v>
      </c>
      <c r="Q635">
        <v>0.12345960682736599</v>
      </c>
    </row>
    <row r="636" spans="1:17" x14ac:dyDescent="0.3">
      <c r="A636" t="s">
        <v>1406</v>
      </c>
      <c r="B636" t="s">
        <v>1407</v>
      </c>
      <c r="C636" t="s">
        <v>3133</v>
      </c>
      <c r="D636" t="s">
        <v>54</v>
      </c>
      <c r="E636">
        <v>7922.5304116199904</v>
      </c>
      <c r="F636">
        <v>810.15</v>
      </c>
      <c r="G636">
        <v>95.812873809432801</v>
      </c>
      <c r="H636">
        <v>18.071312454438701</v>
      </c>
      <c r="I636">
        <v>90.848099623415493</v>
      </c>
      <c r="J636">
        <v>12.0644839256042</v>
      </c>
      <c r="K636">
        <v>686.05906676973302</v>
      </c>
      <c r="L636">
        <v>533.79131827174206</v>
      </c>
      <c r="M636">
        <v>69.467152803454994</v>
      </c>
      <c r="N636">
        <v>1.39757656546874</v>
      </c>
      <c r="O636">
        <v>5.4249213108683501</v>
      </c>
      <c r="P636">
        <v>172.96159029649499</v>
      </c>
      <c r="Q636">
        <v>1.6965700103966998E-2</v>
      </c>
    </row>
    <row r="637" spans="1:17" x14ac:dyDescent="0.3">
      <c r="A637" t="s">
        <v>1408</v>
      </c>
      <c r="B637" t="s">
        <v>1409</v>
      </c>
      <c r="C637" t="s">
        <v>3143</v>
      </c>
      <c r="D637" t="s">
        <v>443</v>
      </c>
      <c r="E637">
        <v>7912.5936308299997</v>
      </c>
      <c r="F637">
        <v>500.45</v>
      </c>
      <c r="G637">
        <v>-29.870197476928599</v>
      </c>
      <c r="H637">
        <v>-11.428791653189601</v>
      </c>
      <c r="I637">
        <v>0.95178110249250902</v>
      </c>
      <c r="J637">
        <v>3.4261852935951702</v>
      </c>
      <c r="K637">
        <v>512.95652986882897</v>
      </c>
      <c r="L637">
        <v>495.97873364686001</v>
      </c>
      <c r="M637">
        <v>48.368871192804903</v>
      </c>
      <c r="N637">
        <v>0.36521308284551801</v>
      </c>
      <c r="O637">
        <v>26.6660005994604</v>
      </c>
      <c r="P637">
        <v>24.242800397219401</v>
      </c>
      <c r="Q637">
        <v>-2.3341541111922999E-2</v>
      </c>
    </row>
    <row r="638" spans="1:17" x14ac:dyDescent="0.3">
      <c r="A638" t="s">
        <v>1410</v>
      </c>
      <c r="B638" t="s">
        <v>1411</v>
      </c>
      <c r="C638" t="s">
        <v>3140</v>
      </c>
      <c r="D638" t="s">
        <v>267</v>
      </c>
      <c r="E638">
        <v>7884.7260376899903</v>
      </c>
      <c r="F638">
        <v>3393.85</v>
      </c>
      <c r="G638">
        <v>116.274080713804</v>
      </c>
      <c r="H638">
        <v>43.655078173028798</v>
      </c>
      <c r="I638">
        <v>80.481346148823903</v>
      </c>
      <c r="J638">
        <v>13.702989128257901</v>
      </c>
      <c r="K638">
        <v>2824.5194395539202</v>
      </c>
      <c r="L638">
        <v>2075.0403975174099</v>
      </c>
      <c r="M638">
        <v>56.883155929403301</v>
      </c>
      <c r="N638">
        <v>1.0280964954259799</v>
      </c>
      <c r="O638">
        <v>5.77809861956184</v>
      </c>
      <c r="P638">
        <v>181.53048527581899</v>
      </c>
      <c r="Q638">
        <v>0.138972448481052</v>
      </c>
    </row>
    <row r="639" spans="1:17" x14ac:dyDescent="0.3">
      <c r="A639" t="s">
        <v>1412</v>
      </c>
      <c r="B639" t="s">
        <v>1413</v>
      </c>
      <c r="C639" t="s">
        <v>3127</v>
      </c>
      <c r="D639" t="s">
        <v>1399</v>
      </c>
      <c r="E639">
        <v>7806.03313815</v>
      </c>
      <c r="F639">
        <v>481.75</v>
      </c>
      <c r="G639">
        <v>52.2364672559168</v>
      </c>
      <c r="H639">
        <v>-18.150481571908099</v>
      </c>
      <c r="I639">
        <v>10.827232788186601</v>
      </c>
      <c r="J639">
        <v>-1.7654964879806601</v>
      </c>
      <c r="K639">
        <v>520.90234070562894</v>
      </c>
      <c r="L639">
        <v>461.94286585405399</v>
      </c>
      <c r="M639">
        <v>34.542073878979998</v>
      </c>
      <c r="N639">
        <v>0.66030589088501002</v>
      </c>
      <c r="O639">
        <v>31.769590036325798</v>
      </c>
      <c r="P639">
        <v>102.189423614997</v>
      </c>
    </row>
    <row r="640" spans="1:17" x14ac:dyDescent="0.3">
      <c r="A640" t="s">
        <v>1414</v>
      </c>
      <c r="B640" t="s">
        <v>1415</v>
      </c>
      <c r="C640" t="s">
        <v>3132</v>
      </c>
      <c r="D640" t="s">
        <v>46</v>
      </c>
      <c r="E640">
        <v>7786.2474338399998</v>
      </c>
      <c r="F640">
        <v>46.35</v>
      </c>
      <c r="G640">
        <v>44.794859936364603</v>
      </c>
      <c r="H640">
        <v>-3.3536121542589998</v>
      </c>
      <c r="I640">
        <v>14.9941873627403</v>
      </c>
      <c r="J640">
        <v>3.10426600074668</v>
      </c>
      <c r="K640">
        <v>47.555931231780001</v>
      </c>
      <c r="L640">
        <v>39.940230279897897</v>
      </c>
      <c r="M640">
        <v>41.553491718781402</v>
      </c>
      <c r="N640">
        <v>0.32977090132595699</v>
      </c>
      <c r="O640">
        <v>24.056094929881301</v>
      </c>
      <c r="P640">
        <v>106.779048715711</v>
      </c>
      <c r="Q640">
        <v>0.13860845163555999</v>
      </c>
    </row>
    <row r="641" spans="1:17" hidden="1" x14ac:dyDescent="0.3">
      <c r="A641" t="s">
        <v>1416</v>
      </c>
      <c r="B641" t="s">
        <v>1417</v>
      </c>
      <c r="C641" t="s">
        <v>3144</v>
      </c>
      <c r="D641" t="s">
        <v>225</v>
      </c>
      <c r="E641">
        <v>7751.7442926000003</v>
      </c>
      <c r="F641">
        <v>1471</v>
      </c>
      <c r="G641">
        <v>6186.5794819428902</v>
      </c>
      <c r="H641">
        <v>-10.1689857174773</v>
      </c>
      <c r="I641">
        <v>253.39223474120999</v>
      </c>
      <c r="J641">
        <v>-7.7605311629989002E-2</v>
      </c>
      <c r="K641">
        <v>1377.5407671839801</v>
      </c>
      <c r="L641">
        <v>778.75111159820801</v>
      </c>
      <c r="M641">
        <v>42.567508159012398</v>
      </c>
      <c r="N641">
        <v>0.30437767773576302</v>
      </c>
      <c r="O641">
        <v>11.828687967369101</v>
      </c>
    </row>
    <row r="642" spans="1:17" hidden="1" x14ac:dyDescent="0.3">
      <c r="A642" t="s">
        <v>1418</v>
      </c>
      <c r="B642" t="s">
        <v>1419</v>
      </c>
      <c r="C642" t="s">
        <v>3144</v>
      </c>
      <c r="D642" t="s">
        <v>21</v>
      </c>
      <c r="E642">
        <v>7743.2353400000002</v>
      </c>
      <c r="F642">
        <v>132.5</v>
      </c>
      <c r="G642">
        <v>39.815736277357402</v>
      </c>
      <c r="H642">
        <v>3.9774990703697899</v>
      </c>
      <c r="I642">
        <v>-7.6928900676214402</v>
      </c>
      <c r="J642">
        <v>4.3331511358818098</v>
      </c>
      <c r="K642">
        <v>125.231940859894</v>
      </c>
      <c r="L642">
        <v>110.33765150279299</v>
      </c>
      <c r="M642">
        <v>66.5160127018884</v>
      </c>
      <c r="N642">
        <v>1.6144201858718299</v>
      </c>
      <c r="O642">
        <v>8.0754716981131995</v>
      </c>
      <c r="P642">
        <v>69.005102040816297</v>
      </c>
      <c r="Q642">
        <v>0.28422154699254698</v>
      </c>
    </row>
    <row r="643" spans="1:17" x14ac:dyDescent="0.3">
      <c r="A643" t="s">
        <v>1420</v>
      </c>
      <c r="B643" t="s">
        <v>1421</v>
      </c>
      <c r="C643" t="s">
        <v>3139</v>
      </c>
      <c r="D643" t="s">
        <v>202</v>
      </c>
      <c r="E643">
        <v>7732.4044346600003</v>
      </c>
      <c r="F643">
        <v>1908.35</v>
      </c>
      <c r="G643">
        <v>71.133755210416098</v>
      </c>
      <c r="H643">
        <v>-3.5408160104664401</v>
      </c>
      <c r="I643">
        <v>30.038166407015702</v>
      </c>
      <c r="J643">
        <v>-3.44945349789994</v>
      </c>
      <c r="K643">
        <v>1851.2414479961899</v>
      </c>
      <c r="L643">
        <v>1491.4247874057401</v>
      </c>
      <c r="M643">
        <v>35.279968125831502</v>
      </c>
      <c r="N643">
        <v>0.51132157938350198</v>
      </c>
      <c r="O643">
        <v>13.815599863756599</v>
      </c>
      <c r="P643">
        <v>124.511764705882</v>
      </c>
      <c r="Q643">
        <v>4.901209526519E-2</v>
      </c>
    </row>
    <row r="644" spans="1:17" x14ac:dyDescent="0.3">
      <c r="A644" t="s">
        <v>1422</v>
      </c>
      <c r="B644" t="s">
        <v>1423</v>
      </c>
      <c r="C644" t="s">
        <v>3143</v>
      </c>
      <c r="D644" t="s">
        <v>267</v>
      </c>
      <c r="E644">
        <v>7654.9933591299996</v>
      </c>
      <c r="F644">
        <v>1842.35</v>
      </c>
      <c r="G644">
        <v>50.432316564566698</v>
      </c>
      <c r="H644">
        <v>0.52615972656035903</v>
      </c>
      <c r="I644">
        <v>51.904682144469199</v>
      </c>
      <c r="J644">
        <v>0.13422435985324099</v>
      </c>
      <c r="K644">
        <v>1729.1024363399499</v>
      </c>
      <c r="L644">
        <v>1378.50898705791</v>
      </c>
      <c r="M644">
        <v>43.914373429547602</v>
      </c>
      <c r="N644">
        <v>0.50276869666977098</v>
      </c>
      <c r="O644">
        <v>9.9682470757456603</v>
      </c>
      <c r="P644">
        <v>111.254443297786</v>
      </c>
      <c r="Q644">
        <v>9.4565521734795002E-2</v>
      </c>
    </row>
    <row r="645" spans="1:17" x14ac:dyDescent="0.3">
      <c r="A645" t="s">
        <v>1424</v>
      </c>
      <c r="B645" t="s">
        <v>1425</v>
      </c>
      <c r="C645" t="s">
        <v>3129</v>
      </c>
      <c r="D645" t="s">
        <v>24</v>
      </c>
      <c r="E645">
        <v>7642.04117003999</v>
      </c>
      <c r="F645">
        <v>482.6</v>
      </c>
      <c r="G645">
        <v>-46.747250600862102</v>
      </c>
      <c r="H645">
        <v>0.81549723167683297</v>
      </c>
      <c r="I645">
        <v>-9.4923040258057796</v>
      </c>
      <c r="J645">
        <v>2.4501383153690002</v>
      </c>
      <c r="K645">
        <v>465.42382613620498</v>
      </c>
      <c r="L645">
        <v>478.08930966740701</v>
      </c>
      <c r="M645">
        <v>74.493532957214995</v>
      </c>
      <c r="N645">
        <v>0.67257334635973298</v>
      </c>
      <c r="O645">
        <v>26.678408619975102</v>
      </c>
      <c r="P645">
        <v>10.170071909599301</v>
      </c>
    </row>
    <row r="646" spans="1:17" x14ac:dyDescent="0.3">
      <c r="A646" t="s">
        <v>1426</v>
      </c>
      <c r="B646" t="s">
        <v>1427</v>
      </c>
      <c r="C646" t="s">
        <v>3140</v>
      </c>
      <c r="D646" t="s">
        <v>225</v>
      </c>
      <c r="E646">
        <v>7640.1733902300002</v>
      </c>
      <c r="F646">
        <v>1979.55</v>
      </c>
      <c r="G646">
        <v>-13.231947033483699</v>
      </c>
      <c r="H646">
        <v>-9.9737740815891698</v>
      </c>
      <c r="I646">
        <v>9.3766495133343408</v>
      </c>
      <c r="J646">
        <v>-0.164266733705035</v>
      </c>
      <c r="K646">
        <v>2076.9204538570698</v>
      </c>
      <c r="L646">
        <v>1996.2449596766801</v>
      </c>
      <c r="M646">
        <v>38.0136105671384</v>
      </c>
      <c r="N646">
        <v>0.45705657495707402</v>
      </c>
      <c r="O646">
        <v>38.5668460003536</v>
      </c>
      <c r="P646">
        <v>35.409398727683097</v>
      </c>
      <c r="Q646">
        <v>-2.8674890737774999E-2</v>
      </c>
    </row>
    <row r="647" spans="1:17" x14ac:dyDescent="0.3">
      <c r="A647" t="s">
        <v>1428</v>
      </c>
      <c r="B647" t="s">
        <v>1429</v>
      </c>
      <c r="C647" t="s">
        <v>3140</v>
      </c>
      <c r="D647" t="s">
        <v>135</v>
      </c>
      <c r="E647">
        <v>7629.9430051649997</v>
      </c>
      <c r="F647">
        <v>429.65</v>
      </c>
      <c r="G647">
        <v>-49.7270312018426</v>
      </c>
      <c r="H647">
        <v>-2.1259023640492098</v>
      </c>
      <c r="I647">
        <v>-27.924746299613801</v>
      </c>
      <c r="J647">
        <v>-0.39484182186465899</v>
      </c>
      <c r="K647">
        <v>449.77187139647998</v>
      </c>
      <c r="L647">
        <v>478.49943426308602</v>
      </c>
      <c r="M647">
        <v>41.059637394115697</v>
      </c>
      <c r="N647">
        <v>0.475431592726198</v>
      </c>
      <c r="O647">
        <v>64.133597113929895</v>
      </c>
      <c r="P647">
        <v>11.2794612794612</v>
      </c>
      <c r="Q647">
        <v>2.613785812536E-2</v>
      </c>
    </row>
    <row r="648" spans="1:17" x14ac:dyDescent="0.3">
      <c r="A648" t="s">
        <v>1430</v>
      </c>
      <c r="B648" t="s">
        <v>1431</v>
      </c>
      <c r="C648" t="s">
        <v>3132</v>
      </c>
      <c r="D648" t="s">
        <v>46</v>
      </c>
      <c r="E648">
        <v>7610.9678593039898</v>
      </c>
      <c r="F648">
        <v>271.12</v>
      </c>
      <c r="G648">
        <v>121.439520638253</v>
      </c>
      <c r="H648">
        <v>5.7731811054697397</v>
      </c>
      <c r="I648">
        <v>50.511748426064401</v>
      </c>
      <c r="J648">
        <v>17.492030147156701</v>
      </c>
      <c r="K648">
        <v>234.39374437661999</v>
      </c>
      <c r="L648">
        <v>191.91037845043201</v>
      </c>
      <c r="M648">
        <v>86.411996158950899</v>
      </c>
      <c r="N648">
        <v>1.2279880206050899</v>
      </c>
      <c r="O648">
        <v>5.0236057834169401</v>
      </c>
      <c r="P648">
        <v>170.98450774612601</v>
      </c>
      <c r="Q648">
        <v>0.103022719484002</v>
      </c>
    </row>
    <row r="649" spans="1:17" hidden="1" x14ac:dyDescent="0.3">
      <c r="A649" t="s">
        <v>1432</v>
      </c>
      <c r="B649" t="s">
        <v>1433</v>
      </c>
      <c r="C649" t="s">
        <v>3144</v>
      </c>
      <c r="D649" t="s">
        <v>624</v>
      </c>
      <c r="E649">
        <v>7588.1789893349996</v>
      </c>
      <c r="F649">
        <v>3822.15</v>
      </c>
      <c r="G649">
        <v>-8.3539419162403394</v>
      </c>
      <c r="H649">
        <v>-0.481248918283112</v>
      </c>
      <c r="I649">
        <v>5.9971852524072302</v>
      </c>
      <c r="J649">
        <v>-0.681224878313614</v>
      </c>
      <c r="K649">
        <v>3753.8945974926</v>
      </c>
      <c r="L649">
        <v>3552.9058830712802</v>
      </c>
      <c r="M649">
        <v>55.885789733241602</v>
      </c>
      <c r="N649">
        <v>0.83894384557690405</v>
      </c>
      <c r="O649">
        <v>12.209096974215999</v>
      </c>
      <c r="P649">
        <v>26.2873568915101</v>
      </c>
      <c r="Q649">
        <v>-3.0386738637669001E-2</v>
      </c>
    </row>
    <row r="650" spans="1:17" hidden="1" x14ac:dyDescent="0.3">
      <c r="A650" t="s">
        <v>1434</v>
      </c>
      <c r="B650" t="s">
        <v>1435</v>
      </c>
      <c r="C650" t="s">
        <v>3144</v>
      </c>
      <c r="D650" t="s">
        <v>255</v>
      </c>
      <c r="E650">
        <v>7571.9607135550004</v>
      </c>
      <c r="F650">
        <v>3297.65</v>
      </c>
      <c r="G650">
        <v>35.553440476509799</v>
      </c>
      <c r="H650">
        <v>1.2841448348727</v>
      </c>
      <c r="I650">
        <v>73.655012154802904</v>
      </c>
      <c r="J650">
        <v>0.16270135113130599</v>
      </c>
      <c r="K650">
        <v>3254.2897924085</v>
      </c>
      <c r="L650">
        <v>2612.6801386396</v>
      </c>
      <c r="M650">
        <v>33.296839265480003</v>
      </c>
      <c r="N650">
        <v>0.647106839859102</v>
      </c>
      <c r="O650">
        <v>19.266750564796101</v>
      </c>
      <c r="P650">
        <v>115.181076672104</v>
      </c>
      <c r="Q650">
        <v>0.14019176138651199</v>
      </c>
    </row>
    <row r="651" spans="1:17" hidden="1" x14ac:dyDescent="0.3">
      <c r="A651" t="s">
        <v>1436</v>
      </c>
      <c r="B651" t="s">
        <v>1437</v>
      </c>
      <c r="C651" t="s">
        <v>3144</v>
      </c>
      <c r="D651" t="s">
        <v>1438</v>
      </c>
      <c r="E651">
        <v>7568.05728</v>
      </c>
      <c r="F651">
        <v>3632.9</v>
      </c>
      <c r="G651">
        <v>750.89283072804699</v>
      </c>
      <c r="H651">
        <v>15.074881234977401</v>
      </c>
      <c r="I651">
        <v>132.20257062301999</v>
      </c>
      <c r="J651">
        <v>0.57342891365959903</v>
      </c>
      <c r="K651">
        <v>3207.5352993920001</v>
      </c>
      <c r="L651">
        <v>2129.51021039025</v>
      </c>
      <c r="M651">
        <v>64.112435650444993</v>
      </c>
      <c r="N651">
        <v>0.85798894904436396</v>
      </c>
      <c r="O651">
        <v>8.7285639571692109</v>
      </c>
      <c r="P651">
        <v>901.21262229571403</v>
      </c>
    </row>
    <row r="652" spans="1:17" hidden="1" x14ac:dyDescent="0.3">
      <c r="A652" t="s">
        <v>1439</v>
      </c>
      <c r="B652" t="s">
        <v>1440</v>
      </c>
      <c r="C652" t="s">
        <v>3144</v>
      </c>
      <c r="D652" t="s">
        <v>54</v>
      </c>
      <c r="E652">
        <v>7561.457768925</v>
      </c>
      <c r="F652">
        <v>1490.85</v>
      </c>
      <c r="G652">
        <v>147.07641380541401</v>
      </c>
      <c r="H652">
        <v>2.2449636994732298</v>
      </c>
      <c r="I652">
        <v>26.634293275768801</v>
      </c>
      <c r="J652">
        <v>5.0065903535845599</v>
      </c>
      <c r="K652">
        <v>1338.2204292413001</v>
      </c>
      <c r="L652">
        <v>1063.59672569843</v>
      </c>
      <c r="M652">
        <v>62.740177701762299</v>
      </c>
      <c r="N652">
        <v>1.0044017989021099</v>
      </c>
      <c r="O652">
        <v>6.6505684676526799</v>
      </c>
      <c r="P652">
        <v>245.064228677236</v>
      </c>
      <c r="Q652">
        <v>0.12320762701689</v>
      </c>
    </row>
    <row r="653" spans="1:17" x14ac:dyDescent="0.3">
      <c r="A653" t="s">
        <v>1441</v>
      </c>
      <c r="B653" t="s">
        <v>1442</v>
      </c>
      <c r="C653" t="s">
        <v>3147</v>
      </c>
      <c r="D653" t="s">
        <v>693</v>
      </c>
      <c r="E653">
        <v>7558.73258928</v>
      </c>
      <c r="F653">
        <v>446.2</v>
      </c>
      <c r="G653">
        <v>-14.614686323328201</v>
      </c>
      <c r="H653">
        <v>-6.1460699601661704</v>
      </c>
      <c r="I653">
        <v>8.4845066562492395</v>
      </c>
      <c r="J653">
        <v>-3.8691199817155698E-3</v>
      </c>
      <c r="K653">
        <v>483.27284831529801</v>
      </c>
      <c r="L653">
        <v>434.59421927667802</v>
      </c>
      <c r="M653">
        <v>26.429059267567599</v>
      </c>
      <c r="N653">
        <v>0.22471757278115001</v>
      </c>
      <c r="O653">
        <v>43.153294486777199</v>
      </c>
      <c r="P653">
        <v>39.830774052021198</v>
      </c>
      <c r="Q653">
        <v>5.5546937148067001E-2</v>
      </c>
    </row>
    <row r="654" spans="1:17" x14ac:dyDescent="0.3">
      <c r="A654" t="s">
        <v>1443</v>
      </c>
      <c r="B654" t="s">
        <v>1444</v>
      </c>
      <c r="C654" t="s">
        <v>3134</v>
      </c>
      <c r="D654" t="s">
        <v>202</v>
      </c>
      <c r="E654">
        <v>7495.867691685</v>
      </c>
      <c r="F654">
        <v>2611.4499999999998</v>
      </c>
      <c r="G654">
        <v>133.82050569984199</v>
      </c>
      <c r="H654">
        <v>10.312070964482</v>
      </c>
      <c r="I654">
        <v>88.378502244434699</v>
      </c>
      <c r="J654">
        <v>-2.74867536749107</v>
      </c>
      <c r="K654">
        <v>2454.8147616604601</v>
      </c>
      <c r="L654">
        <v>1823.02640727831</v>
      </c>
      <c r="M654">
        <v>44.123033224422201</v>
      </c>
      <c r="N654">
        <v>0.54798093660706604</v>
      </c>
      <c r="O654">
        <v>13.0444772061498</v>
      </c>
      <c r="P654">
        <v>202.04140643071901</v>
      </c>
      <c r="Q654">
        <v>0.15447745603627</v>
      </c>
    </row>
    <row r="655" spans="1:17" x14ac:dyDescent="0.3">
      <c r="A655" t="s">
        <v>1445</v>
      </c>
      <c r="B655" t="s">
        <v>1446</v>
      </c>
      <c r="C655" t="s">
        <v>3136</v>
      </c>
      <c r="D655" t="s">
        <v>624</v>
      </c>
      <c r="E655">
        <v>7478.9643390450001</v>
      </c>
      <c r="F655">
        <v>561.45000000000005</v>
      </c>
      <c r="G655">
        <v>42.615735124887003</v>
      </c>
      <c r="H655">
        <v>13.088939881711401</v>
      </c>
      <c r="I655">
        <v>13.646806470241801</v>
      </c>
      <c r="J655">
        <v>7.8270403827976702</v>
      </c>
      <c r="K655">
        <v>509.10861530859302</v>
      </c>
      <c r="L655">
        <v>461.633702762403</v>
      </c>
      <c r="M655">
        <v>66.601000510623294</v>
      </c>
      <c r="N655">
        <v>1.45438077698123</v>
      </c>
      <c r="O655">
        <v>4.9069373942470298</v>
      </c>
      <c r="P655">
        <v>87.870168981094096</v>
      </c>
      <c r="Q655">
        <v>7.9943899692331996E-2</v>
      </c>
    </row>
    <row r="656" spans="1:17" x14ac:dyDescent="0.3">
      <c r="A656" t="s">
        <v>1447</v>
      </c>
      <c r="B656" t="s">
        <v>1448</v>
      </c>
      <c r="C656" t="s">
        <v>3134</v>
      </c>
      <c r="D656" t="s">
        <v>202</v>
      </c>
      <c r="E656">
        <v>7463.0209027000001</v>
      </c>
      <c r="F656">
        <v>519.54999999999995</v>
      </c>
      <c r="G656">
        <v>38.054335920781597</v>
      </c>
      <c r="H656">
        <v>11.0143775771785</v>
      </c>
      <c r="I656">
        <v>43.816679565975001</v>
      </c>
      <c r="J656">
        <v>6.67140490472603</v>
      </c>
      <c r="K656">
        <v>496.375874662093</v>
      </c>
      <c r="L656">
        <v>410.26412138025597</v>
      </c>
      <c r="M656">
        <v>44.366314389517001</v>
      </c>
      <c r="N656">
        <v>0.81987800649601705</v>
      </c>
      <c r="O656">
        <v>7.69897026272736</v>
      </c>
      <c r="P656">
        <v>91.327563984533199</v>
      </c>
      <c r="Q656">
        <v>0.14980631105238701</v>
      </c>
    </row>
    <row r="657" spans="1:17" x14ac:dyDescent="0.3">
      <c r="A657" t="s">
        <v>1449</v>
      </c>
      <c r="B657" t="s">
        <v>1450</v>
      </c>
      <c r="C657" t="s">
        <v>3140</v>
      </c>
      <c r="D657" t="s">
        <v>160</v>
      </c>
      <c r="E657">
        <v>7456.1319999999996</v>
      </c>
      <c r="F657">
        <v>398</v>
      </c>
      <c r="G657">
        <v>-28.9725680813754</v>
      </c>
      <c r="H657">
        <v>-15.136389324207901</v>
      </c>
      <c r="I657">
        <v>-15.240778000723701</v>
      </c>
      <c r="J657">
        <v>2.9001344566743898</v>
      </c>
      <c r="K657">
        <v>438.59385160240799</v>
      </c>
      <c r="L657">
        <v>423.37656611079302</v>
      </c>
      <c r="M657">
        <v>35.493662172631097</v>
      </c>
      <c r="N657">
        <v>0.41261653157643402</v>
      </c>
      <c r="O657">
        <v>37.562814070351699</v>
      </c>
      <c r="P657">
        <v>15.3623188405797</v>
      </c>
      <c r="Q657">
        <v>7.7337397907746006E-2</v>
      </c>
    </row>
    <row r="658" spans="1:17" x14ac:dyDescent="0.3">
      <c r="A658" t="s">
        <v>1451</v>
      </c>
      <c r="B658" t="s">
        <v>1452</v>
      </c>
      <c r="C658" t="s">
        <v>624</v>
      </c>
      <c r="D658" t="s">
        <v>624</v>
      </c>
      <c r="E658">
        <v>7452.3905867550002</v>
      </c>
      <c r="F658">
        <v>531.54999999999995</v>
      </c>
      <c r="G658">
        <v>19.0246923633599</v>
      </c>
      <c r="H658">
        <v>-10.005192614029101</v>
      </c>
      <c r="I658">
        <v>-5.9868895966376998</v>
      </c>
      <c r="J658">
        <v>-3.2851017361693899</v>
      </c>
      <c r="K658">
        <v>546.73337552841099</v>
      </c>
      <c r="L658">
        <v>508.53978354092101</v>
      </c>
      <c r="M658">
        <v>31.6491361770127</v>
      </c>
      <c r="N658">
        <v>1.5027171535936601</v>
      </c>
      <c r="O658">
        <v>25.293951650832401</v>
      </c>
      <c r="P658">
        <v>48.685314685314601</v>
      </c>
      <c r="Q658">
        <v>7.7342885856449994E-2</v>
      </c>
    </row>
    <row r="659" spans="1:17" x14ac:dyDescent="0.3">
      <c r="A659" t="s">
        <v>1453</v>
      </c>
      <c r="B659" t="s">
        <v>1454</v>
      </c>
      <c r="C659" t="s">
        <v>3134</v>
      </c>
      <c r="D659" t="s">
        <v>202</v>
      </c>
      <c r="E659">
        <v>7452.03870362</v>
      </c>
      <c r="F659">
        <v>1380.05</v>
      </c>
      <c r="G659">
        <v>17.843166527769899</v>
      </c>
      <c r="H659">
        <v>-1.53678932246469</v>
      </c>
      <c r="I659">
        <v>31.845832460221001</v>
      </c>
      <c r="J659">
        <v>-4.9823349291480401</v>
      </c>
      <c r="K659">
        <v>1389.3893995317101</v>
      </c>
      <c r="L659">
        <v>1163.66247985216</v>
      </c>
      <c r="M659">
        <v>20.779529279773399</v>
      </c>
      <c r="N659">
        <v>0.63111705243559901</v>
      </c>
      <c r="O659">
        <v>12.314771203941801</v>
      </c>
      <c r="P659">
        <v>68.196221815965799</v>
      </c>
      <c r="Q659">
        <v>5.1783269251273002E-2</v>
      </c>
    </row>
    <row r="660" spans="1:17" x14ac:dyDescent="0.3">
      <c r="A660" t="s">
        <v>1455</v>
      </c>
      <c r="B660" t="s">
        <v>1456</v>
      </c>
      <c r="C660" t="s">
        <v>3132</v>
      </c>
      <c r="D660" t="s">
        <v>46</v>
      </c>
      <c r="E660">
        <v>7444.0980593000004</v>
      </c>
      <c r="F660">
        <v>545.29999999999995</v>
      </c>
      <c r="G660">
        <v>81.731381917418901</v>
      </c>
      <c r="H660">
        <v>0.55043285790644003</v>
      </c>
      <c r="I660">
        <v>56.024023274620099</v>
      </c>
      <c r="J660">
        <v>-1.4217759412505999</v>
      </c>
      <c r="K660">
        <v>533.53478661174597</v>
      </c>
      <c r="L660">
        <v>414.94493542039697</v>
      </c>
      <c r="M660">
        <v>33.688641476212801</v>
      </c>
      <c r="N660">
        <v>1.3975347311509001</v>
      </c>
      <c r="O660">
        <v>13.5154960572162</v>
      </c>
      <c r="P660">
        <v>126.03108808290099</v>
      </c>
      <c r="Q660">
        <v>0.19941207307683601</v>
      </c>
    </row>
    <row r="661" spans="1:17" hidden="1" x14ac:dyDescent="0.3">
      <c r="A661" t="s">
        <v>1457</v>
      </c>
      <c r="B661" t="s">
        <v>1458</v>
      </c>
      <c r="C661" t="s">
        <v>3144</v>
      </c>
      <c r="D661" t="s">
        <v>990</v>
      </c>
      <c r="E661">
        <v>7397.1429447999999</v>
      </c>
      <c r="F661">
        <v>784.1</v>
      </c>
      <c r="G661">
        <v>526.96379801164301</v>
      </c>
      <c r="H661">
        <v>-6.5541027989610603</v>
      </c>
      <c r="I661">
        <v>111.38590777905399</v>
      </c>
      <c r="J661">
        <v>4.1206511358818103</v>
      </c>
      <c r="K661">
        <v>768.03615468701003</v>
      </c>
      <c r="L661">
        <v>564.811151445787</v>
      </c>
      <c r="M661">
        <v>50.829774906755901</v>
      </c>
      <c r="N661">
        <v>0.74888846262103304</v>
      </c>
      <c r="O661">
        <v>16.1458997576839</v>
      </c>
      <c r="P661">
        <v>725.36842105263099</v>
      </c>
      <c r="Q661">
        <v>0.246531530185881</v>
      </c>
    </row>
    <row r="662" spans="1:17" hidden="1" x14ac:dyDescent="0.3">
      <c r="A662" t="s">
        <v>1459</v>
      </c>
      <c r="B662" t="s">
        <v>1460</v>
      </c>
      <c r="C662" t="s">
        <v>3144</v>
      </c>
      <c r="D662" t="s">
        <v>255</v>
      </c>
      <c r="E662">
        <v>7352.2707360000004</v>
      </c>
      <c r="F662">
        <v>3345.25</v>
      </c>
      <c r="G662">
        <v>-7.0618454794493601</v>
      </c>
      <c r="H662">
        <v>-2.43272654582224</v>
      </c>
      <c r="I662">
        <v>38.540292074584997</v>
      </c>
      <c r="J662">
        <v>7.4825558977865798</v>
      </c>
      <c r="K662">
        <v>3186.7586130515501</v>
      </c>
      <c r="L662">
        <v>2902.9663436702399</v>
      </c>
      <c r="M662">
        <v>74.458813590423404</v>
      </c>
      <c r="N662">
        <v>0.549437070035801</v>
      </c>
      <c r="O662">
        <v>16.284283685823102</v>
      </c>
      <c r="P662">
        <v>59.373511195807502</v>
      </c>
      <c r="Q662">
        <v>9.3078184157050006E-2</v>
      </c>
    </row>
    <row r="663" spans="1:17" x14ac:dyDescent="0.3">
      <c r="A663" t="s">
        <v>1461</v>
      </c>
      <c r="B663" t="s">
        <v>1462</v>
      </c>
      <c r="C663" t="s">
        <v>3139</v>
      </c>
      <c r="D663" t="s">
        <v>1463</v>
      </c>
      <c r="E663">
        <v>7347.73147263999</v>
      </c>
      <c r="F663">
        <v>275.60000000000002</v>
      </c>
      <c r="G663">
        <v>-19.195001084806201</v>
      </c>
      <c r="H663">
        <v>-2.4846821884220098</v>
      </c>
      <c r="I663">
        <v>-13.6757708470839</v>
      </c>
      <c r="J663">
        <v>5.62920748718222</v>
      </c>
      <c r="K663">
        <v>280.72672301630797</v>
      </c>
      <c r="L663">
        <v>284.22103997955702</v>
      </c>
      <c r="M663">
        <v>60.519084025358701</v>
      </c>
      <c r="N663">
        <v>0.54284505108112302</v>
      </c>
      <c r="O663">
        <v>32.420174165457098</v>
      </c>
      <c r="P663">
        <v>10.6605099377635</v>
      </c>
      <c r="Q663">
        <v>7.1362406602169998E-2</v>
      </c>
    </row>
    <row r="664" spans="1:17" x14ac:dyDescent="0.3">
      <c r="A664" t="s">
        <v>1464</v>
      </c>
      <c r="B664" t="s">
        <v>1465</v>
      </c>
      <c r="C664" t="s">
        <v>624</v>
      </c>
      <c r="D664" t="s">
        <v>624</v>
      </c>
      <c r="E664">
        <v>7327.0154160000002</v>
      </c>
      <c r="F664">
        <v>365.4</v>
      </c>
      <c r="G664">
        <v>-32.743757605665799</v>
      </c>
      <c r="H664">
        <v>0.88626012555794897</v>
      </c>
      <c r="I664">
        <v>-15.239071619679001</v>
      </c>
      <c r="J664">
        <v>1.3599870576919699</v>
      </c>
      <c r="K664">
        <v>362.906672867493</v>
      </c>
      <c r="L664">
        <v>349.186371867052</v>
      </c>
      <c r="M664">
        <v>45.256336855266198</v>
      </c>
      <c r="N664">
        <v>0.85804021865607905</v>
      </c>
      <c r="O664">
        <v>19.581280788177299</v>
      </c>
      <c r="P664">
        <v>36.470588235294102</v>
      </c>
      <c r="Q664">
        <v>0.13202217943266401</v>
      </c>
    </row>
    <row r="665" spans="1:17" x14ac:dyDescent="0.3">
      <c r="A665" t="s">
        <v>1466</v>
      </c>
      <c r="B665" t="s">
        <v>1467</v>
      </c>
      <c r="C665" t="s">
        <v>3133</v>
      </c>
      <c r="D665" t="s">
        <v>54</v>
      </c>
      <c r="E665">
        <v>7325.1012843360004</v>
      </c>
      <c r="F665">
        <v>225.72</v>
      </c>
      <c r="G665">
        <v>-39.152009213238401</v>
      </c>
      <c r="H665">
        <v>-1.81519361425416</v>
      </c>
      <c r="I665">
        <v>-52.992559187110501</v>
      </c>
      <c r="J665">
        <v>0.87463343676677097</v>
      </c>
      <c r="K665">
        <v>228.05985897152999</v>
      </c>
      <c r="L665">
        <v>258.53368806434599</v>
      </c>
      <c r="M665">
        <v>54.227040717364503</v>
      </c>
      <c r="N665">
        <v>1.29616001994173</v>
      </c>
      <c r="O665">
        <v>109.463051568314</v>
      </c>
      <c r="P665">
        <v>15.1045385007649</v>
      </c>
      <c r="Q665">
        <v>-2.7714790167127999E-2</v>
      </c>
    </row>
    <row r="666" spans="1:17" x14ac:dyDescent="0.3">
      <c r="A666" t="s">
        <v>1468</v>
      </c>
      <c r="B666" t="s">
        <v>1469</v>
      </c>
      <c r="C666" t="s">
        <v>3131</v>
      </c>
      <c r="D666" t="s">
        <v>118</v>
      </c>
      <c r="E666">
        <v>7314.445202205</v>
      </c>
      <c r="F666">
        <v>1212.45</v>
      </c>
      <c r="G666">
        <v>37.7416627034115</v>
      </c>
      <c r="H666">
        <v>-0.21797915656654299</v>
      </c>
      <c r="I666">
        <v>24.0752818183668</v>
      </c>
      <c r="J666">
        <v>3.9528813038512101</v>
      </c>
      <c r="K666">
        <v>1168.18469681341</v>
      </c>
      <c r="L666">
        <v>988.78133553036196</v>
      </c>
      <c r="M666">
        <v>45.669083462611098</v>
      </c>
      <c r="N666">
        <v>0.33377037555367101</v>
      </c>
      <c r="O666">
        <v>11.023134974638101</v>
      </c>
      <c r="P666">
        <v>86.172744721689</v>
      </c>
      <c r="Q666">
        <v>8.7068041495461004E-2</v>
      </c>
    </row>
    <row r="667" spans="1:17" x14ac:dyDescent="0.3">
      <c r="A667" t="s">
        <v>1470</v>
      </c>
      <c r="B667" t="s">
        <v>1471</v>
      </c>
      <c r="C667" t="s">
        <v>3143</v>
      </c>
      <c r="D667" t="s">
        <v>505</v>
      </c>
      <c r="E667">
        <v>7241.6234999999997</v>
      </c>
      <c r="F667">
        <v>2235</v>
      </c>
      <c r="G667">
        <v>-26.345728184629898</v>
      </c>
      <c r="H667">
        <v>-7.2524836820367904</v>
      </c>
      <c r="I667">
        <v>-14.1289221478317</v>
      </c>
      <c r="J667">
        <v>1.2465615849842699</v>
      </c>
      <c r="K667">
        <v>2245.1429705190899</v>
      </c>
      <c r="L667">
        <v>2257.64105533255</v>
      </c>
      <c r="M667">
        <v>59.430629748072398</v>
      </c>
      <c r="N667">
        <v>0.623279565158539</v>
      </c>
      <c r="O667">
        <v>22.371364653243798</v>
      </c>
      <c r="P667">
        <v>14.030612244897901</v>
      </c>
      <c r="Q667">
        <v>-0.103077480439546</v>
      </c>
    </row>
    <row r="668" spans="1:17" x14ac:dyDescent="0.3">
      <c r="A668" t="s">
        <v>1472</v>
      </c>
      <c r="B668" t="s">
        <v>1473</v>
      </c>
      <c r="C668" t="s">
        <v>3143</v>
      </c>
      <c r="D668" t="s">
        <v>382</v>
      </c>
      <c r="E668">
        <v>7241.4841171199996</v>
      </c>
      <c r="F668">
        <v>1588.8</v>
      </c>
      <c r="G668">
        <v>74.375957039680102</v>
      </c>
      <c r="H668">
        <v>-11.5744628126096</v>
      </c>
      <c r="I668">
        <v>44.098889049522001</v>
      </c>
      <c r="J668">
        <v>-5.1778731086719398</v>
      </c>
      <c r="K668">
        <v>1701.65394691247</v>
      </c>
      <c r="L668">
        <v>1373.9526260334901</v>
      </c>
      <c r="M668">
        <v>23.253644252183602</v>
      </c>
      <c r="N668">
        <v>0.68234143731511698</v>
      </c>
      <c r="O668">
        <v>21.210976837865001</v>
      </c>
      <c r="P668">
        <v>107.794925451216</v>
      </c>
      <c r="Q668">
        <v>6.6373577648781004E-2</v>
      </c>
    </row>
    <row r="669" spans="1:17" x14ac:dyDescent="0.3">
      <c r="A669" t="s">
        <v>1474</v>
      </c>
      <c r="B669" t="s">
        <v>1475</v>
      </c>
      <c r="C669" t="s">
        <v>3134</v>
      </c>
      <c r="D669" t="s">
        <v>202</v>
      </c>
      <c r="E669">
        <v>7225.0077338999999</v>
      </c>
      <c r="F669">
        <v>521.4</v>
      </c>
      <c r="G669">
        <v>-3.22926561485929</v>
      </c>
      <c r="H669">
        <v>4.0960863106532797</v>
      </c>
      <c r="I669">
        <v>9.3356659387638601</v>
      </c>
      <c r="J669">
        <v>1.1118281657354001</v>
      </c>
      <c r="K669">
        <v>522.62417855329295</v>
      </c>
      <c r="L669">
        <v>460.72921931852102</v>
      </c>
      <c r="M669">
        <v>37.612461509027099</v>
      </c>
      <c r="N669">
        <v>0.56115770317946101</v>
      </c>
      <c r="O669">
        <v>22.6697353279631</v>
      </c>
      <c r="P669">
        <v>47.392226148409797</v>
      </c>
      <c r="Q669">
        <v>4.6786226657171998E-2</v>
      </c>
    </row>
    <row r="670" spans="1:17" x14ac:dyDescent="0.3">
      <c r="A670" t="s">
        <v>1476</v>
      </c>
      <c r="B670" t="s">
        <v>1477</v>
      </c>
      <c r="C670" t="s">
        <v>3136</v>
      </c>
      <c r="D670" t="s">
        <v>819</v>
      </c>
      <c r="E670">
        <v>7189.1687872259899</v>
      </c>
      <c r="F670">
        <v>40.57</v>
      </c>
      <c r="G670">
        <v>-24.016378327653602</v>
      </c>
      <c r="H670">
        <v>3.3437355782798801</v>
      </c>
      <c r="I670">
        <v>-23.0518717851856</v>
      </c>
      <c r="J670">
        <v>9.3844127186516602</v>
      </c>
      <c r="K670">
        <v>40.705257567528101</v>
      </c>
      <c r="L670">
        <v>42.6665918713094</v>
      </c>
      <c r="M670">
        <v>53.057892812499396</v>
      </c>
      <c r="N670">
        <v>1.91763819231618</v>
      </c>
      <c r="O670">
        <v>33.103278284446603</v>
      </c>
      <c r="P670">
        <v>9.6486486486486491</v>
      </c>
      <c r="Q670">
        <v>2.3722072603386001E-2</v>
      </c>
    </row>
    <row r="671" spans="1:17" x14ac:dyDescent="0.3">
      <c r="A671" t="s">
        <v>1478</v>
      </c>
      <c r="B671" t="s">
        <v>1479</v>
      </c>
      <c r="C671" t="s">
        <v>3140</v>
      </c>
      <c r="D671" t="s">
        <v>124</v>
      </c>
      <c r="E671">
        <v>7189.1023937600003</v>
      </c>
      <c r="F671">
        <v>662.6</v>
      </c>
      <c r="G671">
        <v>-3.71971627654721</v>
      </c>
      <c r="H671">
        <v>7.39728762425705</v>
      </c>
      <c r="I671">
        <v>9.9679031799755808</v>
      </c>
      <c r="J671">
        <v>1.22962807790108</v>
      </c>
      <c r="K671">
        <v>638.83150086523801</v>
      </c>
      <c r="L671">
        <v>593.67975752505697</v>
      </c>
      <c r="M671">
        <v>49.413323162649696</v>
      </c>
      <c r="N671">
        <v>0.46887374575881402</v>
      </c>
      <c r="O671">
        <v>27.0223362511319</v>
      </c>
      <c r="P671">
        <v>46.9831410825199</v>
      </c>
      <c r="Q671">
        <v>8.0654075908000999E-2</v>
      </c>
    </row>
    <row r="672" spans="1:17" x14ac:dyDescent="0.3">
      <c r="A672" t="s">
        <v>1480</v>
      </c>
      <c r="B672" t="s">
        <v>1481</v>
      </c>
      <c r="C672" t="s">
        <v>3132</v>
      </c>
      <c r="D672" t="s">
        <v>46</v>
      </c>
      <c r="E672">
        <v>7160.1559182699903</v>
      </c>
      <c r="F672">
        <v>192.38</v>
      </c>
      <c r="G672">
        <v>-2.5289834383416299</v>
      </c>
      <c r="H672">
        <v>0.88750817363316503</v>
      </c>
      <c r="I672">
        <v>-16.6918350793018</v>
      </c>
      <c r="J672">
        <v>0.94191217761195001</v>
      </c>
      <c r="K672">
        <v>195.45521287158999</v>
      </c>
      <c r="L672">
        <v>190.331342564268</v>
      </c>
      <c r="M672">
        <v>43.497787628571203</v>
      </c>
      <c r="N672">
        <v>0.73584554106389799</v>
      </c>
      <c r="O672">
        <v>29.587275184530601</v>
      </c>
      <c r="P672">
        <v>40.218658892128197</v>
      </c>
      <c r="Q672">
        <v>0.143769374744767</v>
      </c>
    </row>
    <row r="673" spans="1:17" hidden="1" x14ac:dyDescent="0.3">
      <c r="A673" t="s">
        <v>1482</v>
      </c>
      <c r="B673" t="s">
        <v>1483</v>
      </c>
      <c r="C673" t="s">
        <v>3144</v>
      </c>
      <c r="D673" t="s">
        <v>1484</v>
      </c>
      <c r="E673">
        <v>7113.5179317599996</v>
      </c>
      <c r="F673">
        <v>557.6</v>
      </c>
      <c r="G673">
        <v>-4.3103104373119496</v>
      </c>
      <c r="H673">
        <v>-5.5371762150624804</v>
      </c>
      <c r="I673">
        <v>-4.9154392112692804</v>
      </c>
      <c r="J673">
        <v>-0.39056957928464597</v>
      </c>
      <c r="K673">
        <v>572.77447087398195</v>
      </c>
      <c r="L673">
        <v>546.83091800332397</v>
      </c>
      <c r="M673">
        <v>39.1314677154501</v>
      </c>
      <c r="N673">
        <v>0.66296863696936004</v>
      </c>
      <c r="O673">
        <v>18.7230989956958</v>
      </c>
      <c r="P673">
        <v>43.637300360638797</v>
      </c>
      <c r="Q673">
        <v>6.4007222185730003E-2</v>
      </c>
    </row>
    <row r="674" spans="1:17" x14ac:dyDescent="0.3">
      <c r="A674" t="s">
        <v>1485</v>
      </c>
      <c r="B674" t="s">
        <v>1486</v>
      </c>
      <c r="C674" t="s">
        <v>3139</v>
      </c>
      <c r="D674" t="s">
        <v>482</v>
      </c>
      <c r="E674">
        <v>7106.2894595949901</v>
      </c>
      <c r="F674">
        <v>500.45</v>
      </c>
      <c r="G674">
        <v>-54.031981056790698</v>
      </c>
      <c r="H674">
        <v>10.9810841074232</v>
      </c>
      <c r="I674">
        <v>-17.991343108533801</v>
      </c>
      <c r="J674">
        <v>8.2253143483170508</v>
      </c>
      <c r="K674">
        <v>474.269586480567</v>
      </c>
      <c r="L674">
        <v>520.22748290256402</v>
      </c>
      <c r="M674">
        <v>67.555379674671201</v>
      </c>
      <c r="N674">
        <v>1.75595268240172</v>
      </c>
      <c r="O674">
        <v>44.440003996403199</v>
      </c>
      <c r="P674">
        <v>16.791131855309199</v>
      </c>
      <c r="Q674">
        <v>-2.9938294539558999E-2</v>
      </c>
    </row>
    <row r="675" spans="1:17" x14ac:dyDescent="0.3">
      <c r="A675" t="s">
        <v>1487</v>
      </c>
      <c r="B675" t="s">
        <v>1488</v>
      </c>
      <c r="C675" t="s">
        <v>3136</v>
      </c>
      <c r="D675" t="s">
        <v>72</v>
      </c>
      <c r="E675">
        <v>7096.2390443100003</v>
      </c>
      <c r="F675">
        <v>3588.15</v>
      </c>
      <c r="G675">
        <v>38.186517508127899</v>
      </c>
      <c r="H675">
        <v>-2.2107717141262602</v>
      </c>
      <c r="I675">
        <v>80.074679417544502</v>
      </c>
      <c r="J675">
        <v>0.39969825716479401</v>
      </c>
      <c r="K675">
        <v>3372.0544488790902</v>
      </c>
      <c r="L675">
        <v>2680.6103234254401</v>
      </c>
      <c r="M675">
        <v>44.485710774957703</v>
      </c>
      <c r="N675">
        <v>0.32385675791018698</v>
      </c>
      <c r="O675">
        <v>6.4629405125203796</v>
      </c>
      <c r="P675">
        <v>124.962382445141</v>
      </c>
      <c r="Q675">
        <v>-2.4103569603145001E-2</v>
      </c>
    </row>
    <row r="676" spans="1:17" x14ac:dyDescent="0.3">
      <c r="A676" t="s">
        <v>1489</v>
      </c>
      <c r="B676" t="s">
        <v>1490</v>
      </c>
      <c r="C676" t="s">
        <v>3143</v>
      </c>
      <c r="D676" t="s">
        <v>382</v>
      </c>
      <c r="E676">
        <v>7061.6865248820004</v>
      </c>
      <c r="F676">
        <v>86.67</v>
      </c>
      <c r="G676">
        <v>-8.3235997428850101</v>
      </c>
      <c r="H676">
        <v>-0.245831465185404</v>
      </c>
      <c r="I676">
        <v>5.3649509212107196</v>
      </c>
      <c r="J676">
        <v>1.27643669234188</v>
      </c>
      <c r="K676">
        <v>84.395529760480002</v>
      </c>
      <c r="L676">
        <v>76.580213554608505</v>
      </c>
      <c r="M676">
        <v>57.303194196965201</v>
      </c>
      <c r="N676">
        <v>0.39846536787472397</v>
      </c>
      <c r="O676">
        <v>13.476404753663299</v>
      </c>
      <c r="P676">
        <v>47.774936061380998</v>
      </c>
      <c r="Q676">
        <v>6.9286848148167005E-2</v>
      </c>
    </row>
    <row r="677" spans="1:17" x14ac:dyDescent="0.3">
      <c r="A677" t="s">
        <v>1491</v>
      </c>
      <c r="B677" t="s">
        <v>1492</v>
      </c>
      <c r="C677" t="s">
        <v>3139</v>
      </c>
      <c r="D677" t="s">
        <v>89</v>
      </c>
      <c r="E677">
        <v>7046.8403800449996</v>
      </c>
      <c r="F677">
        <v>1479.35</v>
      </c>
      <c r="G677">
        <v>-33.6316641075991</v>
      </c>
      <c r="H677">
        <v>1.45591480059274</v>
      </c>
      <c r="I677">
        <v>-2.92981273331324</v>
      </c>
      <c r="J677">
        <v>7.76181523367155</v>
      </c>
      <c r="K677">
        <v>1451.4290687933201</v>
      </c>
      <c r="L677">
        <v>1424.3283228861501</v>
      </c>
      <c r="M677">
        <v>51.6402416110883</v>
      </c>
      <c r="N677">
        <v>4.8026978134139302</v>
      </c>
      <c r="O677">
        <v>8.4935951600365094</v>
      </c>
      <c r="P677">
        <v>18.3479999999999</v>
      </c>
      <c r="Q677">
        <v>-0.13579025811156401</v>
      </c>
    </row>
    <row r="678" spans="1:17" x14ac:dyDescent="0.3">
      <c r="A678" t="s">
        <v>1493</v>
      </c>
      <c r="B678" t="s">
        <v>1494</v>
      </c>
      <c r="C678" t="s">
        <v>3146</v>
      </c>
      <c r="D678" t="s">
        <v>1495</v>
      </c>
      <c r="E678">
        <v>7041.0654635999999</v>
      </c>
      <c r="F678">
        <v>919.9</v>
      </c>
      <c r="G678">
        <v>-22.6641531142966</v>
      </c>
      <c r="H678">
        <v>-2.1973951555656299</v>
      </c>
      <c r="I678">
        <v>20.234731113813201</v>
      </c>
      <c r="J678">
        <v>1.3250702076653</v>
      </c>
      <c r="K678">
        <v>903.81379445786399</v>
      </c>
      <c r="L678">
        <v>813.40615197813895</v>
      </c>
      <c r="M678">
        <v>41.421035187015299</v>
      </c>
      <c r="N678">
        <v>0.81680746362893097</v>
      </c>
      <c r="O678">
        <v>12.5013588433525</v>
      </c>
      <c r="P678">
        <v>55.5198647506339</v>
      </c>
      <c r="Q678">
        <v>-2.0783737308359999E-3</v>
      </c>
    </row>
    <row r="679" spans="1:17" hidden="1" x14ac:dyDescent="0.3">
      <c r="A679" t="s">
        <v>1496</v>
      </c>
      <c r="B679" t="s">
        <v>1497</v>
      </c>
      <c r="C679" t="s">
        <v>3144</v>
      </c>
      <c r="D679" t="s">
        <v>168</v>
      </c>
      <c r="E679">
        <v>7034.5537597279999</v>
      </c>
      <c r="F679">
        <v>193.12</v>
      </c>
      <c r="G679">
        <v>165.65931806652401</v>
      </c>
      <c r="H679">
        <v>10.297021420162601</v>
      </c>
      <c r="I679">
        <v>38.545875754309399</v>
      </c>
      <c r="J679">
        <v>1.2943385227255</v>
      </c>
      <c r="K679">
        <v>180.79506718490001</v>
      </c>
      <c r="L679">
        <v>141.104585075838</v>
      </c>
      <c r="M679">
        <v>43.836214038935701</v>
      </c>
      <c r="N679">
        <v>0.85976667135344298</v>
      </c>
      <c r="O679">
        <v>11.738815244407601</v>
      </c>
      <c r="P679">
        <v>219.73509933774801</v>
      </c>
    </row>
    <row r="680" spans="1:17" x14ac:dyDescent="0.3">
      <c r="A680" t="s">
        <v>1498</v>
      </c>
      <c r="B680" t="s">
        <v>1499</v>
      </c>
      <c r="C680" t="s">
        <v>3141</v>
      </c>
      <c r="D680" t="s">
        <v>141</v>
      </c>
      <c r="E680">
        <v>7012.8798188000001</v>
      </c>
      <c r="F680">
        <v>995.3</v>
      </c>
      <c r="G680">
        <v>11.405355597468599</v>
      </c>
      <c r="H680">
        <v>9.0776851998021506</v>
      </c>
      <c r="I680">
        <v>5.0434626268963401</v>
      </c>
      <c r="J680">
        <v>3.7269655757557398</v>
      </c>
      <c r="K680">
        <v>921.77656950510004</v>
      </c>
      <c r="L680">
        <v>858.06123083946602</v>
      </c>
      <c r="M680">
        <v>79.533669358849394</v>
      </c>
      <c r="N680">
        <v>1.12609888379964</v>
      </c>
      <c r="O680">
        <v>2.8735054757359699</v>
      </c>
      <c r="P680">
        <v>61.561561561561497</v>
      </c>
      <c r="Q680">
        <v>4.8356711647977002E-2</v>
      </c>
    </row>
    <row r="681" spans="1:17" x14ac:dyDescent="0.3">
      <c r="A681" t="s">
        <v>1500</v>
      </c>
      <c r="B681" t="s">
        <v>1501</v>
      </c>
      <c r="C681" t="s">
        <v>3142</v>
      </c>
      <c r="D681" t="s">
        <v>141</v>
      </c>
      <c r="E681">
        <v>6998.50468086</v>
      </c>
      <c r="F681">
        <v>237.16</v>
      </c>
      <c r="G681">
        <v>132.98443833220699</v>
      </c>
      <c r="H681">
        <v>7.2107991607257</v>
      </c>
      <c r="I681">
        <v>40.861629932132601</v>
      </c>
      <c r="J681">
        <v>11.307014772245401</v>
      </c>
      <c r="K681">
        <v>213.56318481620301</v>
      </c>
      <c r="L681">
        <v>169.575765564417</v>
      </c>
      <c r="M681">
        <v>63.3035542570248</v>
      </c>
      <c r="N681">
        <v>0.41384899693058802</v>
      </c>
      <c r="O681">
        <v>5.4140664530274796</v>
      </c>
      <c r="P681">
        <v>185.048076923076</v>
      </c>
      <c r="Q681">
        <v>0.174002329739293</v>
      </c>
    </row>
    <row r="682" spans="1:17" x14ac:dyDescent="0.3">
      <c r="A682" t="s">
        <v>1502</v>
      </c>
      <c r="B682" t="s">
        <v>1503</v>
      </c>
      <c r="C682" t="s">
        <v>3143</v>
      </c>
      <c r="D682" t="s">
        <v>163</v>
      </c>
      <c r="E682">
        <v>6962.8768049999999</v>
      </c>
      <c r="F682">
        <v>1005.8</v>
      </c>
      <c r="G682">
        <v>65.276288067572494</v>
      </c>
      <c r="H682">
        <v>9.5132912828321796</v>
      </c>
      <c r="I682">
        <v>67.341689232238593</v>
      </c>
      <c r="J682">
        <v>5.7674301249799198</v>
      </c>
      <c r="K682">
        <v>950.70982303419896</v>
      </c>
      <c r="L682">
        <v>755.95645820873904</v>
      </c>
      <c r="M682">
        <v>46.769804283795501</v>
      </c>
      <c r="N682">
        <v>0.81451156876305397</v>
      </c>
      <c r="O682">
        <v>7.5760588586199997</v>
      </c>
      <c r="P682">
        <v>130.10752688171999</v>
      </c>
      <c r="Q682">
        <v>2.8233797089144998E-2</v>
      </c>
    </row>
    <row r="683" spans="1:17" x14ac:dyDescent="0.3">
      <c r="A683" t="s">
        <v>1504</v>
      </c>
      <c r="B683" t="s">
        <v>1505</v>
      </c>
      <c r="C683" t="s">
        <v>624</v>
      </c>
      <c r="D683" t="s">
        <v>482</v>
      </c>
      <c r="E683">
        <v>6924.4556254649997</v>
      </c>
      <c r="F683">
        <v>2302.65</v>
      </c>
      <c r="G683">
        <v>18.4104326534218</v>
      </c>
      <c r="H683">
        <v>-1.2342293328710501</v>
      </c>
      <c r="I683">
        <v>80.612882853574604</v>
      </c>
      <c r="J683">
        <v>6.1570048595760802</v>
      </c>
      <c r="K683">
        <v>2082.24384733544</v>
      </c>
      <c r="L683">
        <v>1652.1535271085399</v>
      </c>
      <c r="M683">
        <v>46.556346373781103</v>
      </c>
      <c r="N683">
        <v>0.62743151698306898</v>
      </c>
      <c r="O683">
        <v>8.2665624389290393</v>
      </c>
      <c r="P683">
        <v>114.849545136459</v>
      </c>
      <c r="Q683">
        <v>-8.2462378688544002E-2</v>
      </c>
    </row>
    <row r="684" spans="1:17" x14ac:dyDescent="0.3">
      <c r="A684" t="s">
        <v>1506</v>
      </c>
      <c r="B684" t="s">
        <v>1507</v>
      </c>
      <c r="C684" t="s">
        <v>3136</v>
      </c>
      <c r="D684" t="s">
        <v>1508</v>
      </c>
      <c r="E684">
        <v>6910.4523746699997</v>
      </c>
      <c r="F684">
        <v>507.45</v>
      </c>
      <c r="G684">
        <v>-3.12275461509762</v>
      </c>
      <c r="H684">
        <v>8.35200378776997</v>
      </c>
      <c r="I684">
        <v>-16.224899217655501</v>
      </c>
      <c r="J684">
        <v>10.149343119004101</v>
      </c>
      <c r="K684">
        <v>476.071702002986</v>
      </c>
      <c r="L684">
        <v>453.80693650361701</v>
      </c>
      <c r="M684">
        <v>65.454308567743496</v>
      </c>
      <c r="N684">
        <v>1.2538816096965899</v>
      </c>
      <c r="O684">
        <v>13.6860774460537</v>
      </c>
      <c r="P684">
        <v>48.247151621384702</v>
      </c>
    </row>
    <row r="685" spans="1:17" x14ac:dyDescent="0.3">
      <c r="A685" t="s">
        <v>1509</v>
      </c>
      <c r="B685" t="s">
        <v>1510</v>
      </c>
      <c r="C685" t="s">
        <v>3131</v>
      </c>
      <c r="D685" t="s">
        <v>360</v>
      </c>
      <c r="E685">
        <v>6901.0302437999999</v>
      </c>
      <c r="F685">
        <v>301.5</v>
      </c>
      <c r="G685">
        <v>-57.462661554411198</v>
      </c>
      <c r="H685">
        <v>4.1813056861165796</v>
      </c>
      <c r="I685">
        <v>-9.8296576738555306</v>
      </c>
      <c r="J685">
        <v>2.5772798299547799</v>
      </c>
      <c r="K685">
        <v>299.31057663876902</v>
      </c>
      <c r="L685">
        <v>315.66640344701602</v>
      </c>
      <c r="M685">
        <v>49.490200901019698</v>
      </c>
      <c r="N685">
        <v>0.63017774904272905</v>
      </c>
      <c r="O685">
        <v>56.185737976782697</v>
      </c>
      <c r="P685">
        <v>16.7925624636839</v>
      </c>
      <c r="Q685">
        <v>-9.1562760654599997E-4</v>
      </c>
    </row>
    <row r="686" spans="1:17" hidden="1" x14ac:dyDescent="0.3">
      <c r="A686" t="s">
        <v>1511</v>
      </c>
      <c r="B686" t="s">
        <v>1512</v>
      </c>
      <c r="C686" t="s">
        <v>3144</v>
      </c>
      <c r="D686" t="s">
        <v>46</v>
      </c>
      <c r="E686">
        <v>6898.61754165</v>
      </c>
      <c r="F686">
        <v>638.70000000000005</v>
      </c>
      <c r="G686">
        <v>1666.36852845917</v>
      </c>
      <c r="H686">
        <v>-78.117352029766394</v>
      </c>
      <c r="I686">
        <v>252.316189899623</v>
      </c>
      <c r="J686">
        <v>-78.198805877692806</v>
      </c>
      <c r="K686">
        <v>594.33446112489605</v>
      </c>
      <c r="L686">
        <v>346.139723867952</v>
      </c>
      <c r="M686">
        <v>40.032129804956597</v>
      </c>
      <c r="N686">
        <v>0.98558914947725296</v>
      </c>
      <c r="O686">
        <v>18.049162361045799</v>
      </c>
      <c r="P686">
        <v>1936.0216767612301</v>
      </c>
    </row>
    <row r="687" spans="1:17" x14ac:dyDescent="0.3">
      <c r="A687" t="s">
        <v>1513</v>
      </c>
      <c r="B687" t="s">
        <v>1514</v>
      </c>
      <c r="C687" t="s">
        <v>3127</v>
      </c>
      <c r="D687" t="s">
        <v>267</v>
      </c>
      <c r="E687">
        <v>6843.9789309899998</v>
      </c>
      <c r="F687">
        <v>1389.9</v>
      </c>
      <c r="G687">
        <v>116.62589459052001</v>
      </c>
      <c r="H687">
        <v>18.601390021918601</v>
      </c>
      <c r="I687">
        <v>23.994372774068999</v>
      </c>
      <c r="J687">
        <v>3.7082630227418201</v>
      </c>
      <c r="K687">
        <v>1274.3140976217201</v>
      </c>
      <c r="L687">
        <v>1013.34289829491</v>
      </c>
      <c r="M687">
        <v>48.949332572759801</v>
      </c>
      <c r="N687">
        <v>0.84007303701714697</v>
      </c>
      <c r="O687">
        <v>8.89632347650908</v>
      </c>
      <c r="P687">
        <v>166.238866009003</v>
      </c>
      <c r="Q687">
        <v>8.6975000683062006E-2</v>
      </c>
    </row>
    <row r="688" spans="1:17" hidden="1" x14ac:dyDescent="0.3">
      <c r="A688" t="s">
        <v>1515</v>
      </c>
      <c r="B688" t="s">
        <v>1516</v>
      </c>
      <c r="C688" t="s">
        <v>3144</v>
      </c>
      <c r="D688" t="s">
        <v>1517</v>
      </c>
      <c r="E688">
        <v>6830.7213245000003</v>
      </c>
      <c r="F688">
        <v>530.9</v>
      </c>
      <c r="G688">
        <v>95.139443933455198</v>
      </c>
      <c r="H688">
        <v>29.482897113877701</v>
      </c>
      <c r="I688">
        <v>37.474684390519499</v>
      </c>
      <c r="J688">
        <v>14.585824251971401</v>
      </c>
      <c r="K688">
        <v>459.103933470936</v>
      </c>
      <c r="L688">
        <v>377.372230942302</v>
      </c>
      <c r="M688">
        <v>66.359674479019006</v>
      </c>
      <c r="N688">
        <v>1.40182809357784</v>
      </c>
      <c r="O688">
        <v>8.2972311169712007</v>
      </c>
      <c r="P688">
        <v>146.357308584686</v>
      </c>
      <c r="Q688">
        <v>0.16710453767727701</v>
      </c>
    </row>
    <row r="689" spans="1:17" hidden="1" x14ac:dyDescent="0.3">
      <c r="A689" t="s">
        <v>1518</v>
      </c>
      <c r="B689" t="s">
        <v>1519</v>
      </c>
      <c r="C689" t="s">
        <v>3144</v>
      </c>
      <c r="D689" t="s">
        <v>255</v>
      </c>
      <c r="E689">
        <v>6818.9489916800003</v>
      </c>
      <c r="F689">
        <v>2503.9</v>
      </c>
      <c r="G689">
        <v>-15.7515210531979</v>
      </c>
      <c r="H689">
        <v>2.3574575133427902</v>
      </c>
      <c r="I689">
        <v>14.5290130053908</v>
      </c>
      <c r="J689">
        <v>2.24811491424785</v>
      </c>
      <c r="K689">
        <v>2400.7734414778001</v>
      </c>
      <c r="L689">
        <v>2268.7072864018401</v>
      </c>
      <c r="M689">
        <v>58.551735008419598</v>
      </c>
      <c r="N689">
        <v>1.2919289738905999</v>
      </c>
      <c r="O689">
        <v>10.5116019010343</v>
      </c>
      <c r="P689">
        <v>45.575581395348799</v>
      </c>
      <c r="Q689">
        <v>9.7440498643383E-2</v>
      </c>
    </row>
    <row r="690" spans="1:17" x14ac:dyDescent="0.3">
      <c r="A690" t="s">
        <v>1520</v>
      </c>
      <c r="B690" t="s">
        <v>1521</v>
      </c>
      <c r="C690" t="s">
        <v>3128</v>
      </c>
      <c r="D690" t="s">
        <v>21</v>
      </c>
      <c r="E690">
        <v>6759.9196424100001</v>
      </c>
      <c r="F690">
        <v>816.3</v>
      </c>
      <c r="G690">
        <v>45.580829514435699</v>
      </c>
      <c r="H690">
        <v>-7.3034630036094903</v>
      </c>
      <c r="I690">
        <v>26.289689991081399</v>
      </c>
      <c r="J690">
        <v>2.1967421008480099</v>
      </c>
      <c r="K690">
        <v>821.31452341440604</v>
      </c>
      <c r="L690">
        <v>703.166144062287</v>
      </c>
      <c r="M690">
        <v>55.602258917564001</v>
      </c>
      <c r="N690">
        <v>0.591730924378567</v>
      </c>
      <c r="O690">
        <v>13.6469435256646</v>
      </c>
      <c r="P690">
        <v>96.698795180722797</v>
      </c>
      <c r="Q690">
        <v>0.12286399153654499</v>
      </c>
    </row>
    <row r="691" spans="1:17" hidden="1" x14ac:dyDescent="0.3">
      <c r="A691" t="s">
        <v>1522</v>
      </c>
      <c r="B691" t="s">
        <v>1523</v>
      </c>
      <c r="C691" t="s">
        <v>3144</v>
      </c>
      <c r="D691" t="s">
        <v>1052</v>
      </c>
      <c r="E691">
        <v>6746.8437323999997</v>
      </c>
      <c r="F691">
        <v>131.5</v>
      </c>
      <c r="G691">
        <v>-16.958961958599701</v>
      </c>
      <c r="H691">
        <v>-2.4289326670795099</v>
      </c>
      <c r="I691">
        <v>-4.1124255602949802</v>
      </c>
      <c r="J691">
        <v>1.52065113588181</v>
      </c>
      <c r="K691">
        <v>122.370050654586</v>
      </c>
      <c r="M691">
        <v>1.05563603616817</v>
      </c>
      <c r="N691">
        <v>1.09375</v>
      </c>
      <c r="O691">
        <v>0.65399239543726395</v>
      </c>
      <c r="P691">
        <v>10.970464135021</v>
      </c>
    </row>
    <row r="692" spans="1:17" x14ac:dyDescent="0.3">
      <c r="A692" t="s">
        <v>1524</v>
      </c>
      <c r="B692" t="s">
        <v>1525</v>
      </c>
      <c r="C692" t="s">
        <v>3140</v>
      </c>
      <c r="D692" t="s">
        <v>168</v>
      </c>
      <c r="E692">
        <v>6723.9036985550001</v>
      </c>
      <c r="F692">
        <v>430.55</v>
      </c>
      <c r="G692">
        <v>28.9803044693681</v>
      </c>
      <c r="H692">
        <v>5.12543932433696</v>
      </c>
      <c r="I692">
        <v>31.1166689787146</v>
      </c>
      <c r="J692">
        <v>3.0820505254098798</v>
      </c>
      <c r="K692">
        <v>403.808808259611</v>
      </c>
      <c r="L692">
        <v>335.815744787163</v>
      </c>
      <c r="M692">
        <v>54.604870943846201</v>
      </c>
      <c r="N692">
        <v>0.78948931732307503</v>
      </c>
      <c r="O692">
        <v>4.7497387063058802</v>
      </c>
      <c r="P692">
        <v>90.466710904667096</v>
      </c>
      <c r="Q692">
        <v>0.184221902618915</v>
      </c>
    </row>
    <row r="693" spans="1:17" hidden="1" x14ac:dyDescent="0.3">
      <c r="A693" t="s">
        <v>1526</v>
      </c>
      <c r="B693" t="s">
        <v>1527</v>
      </c>
      <c r="C693" t="s">
        <v>3144</v>
      </c>
      <c r="D693" t="s">
        <v>124</v>
      </c>
      <c r="E693">
        <v>6722.5125788799996</v>
      </c>
      <c r="F693">
        <v>429.4</v>
      </c>
      <c r="G693">
        <v>-4.1620879525676102</v>
      </c>
      <c r="H693">
        <v>13.600435660698</v>
      </c>
      <c r="I693">
        <v>11.981613761476</v>
      </c>
      <c r="J693">
        <v>5.0713055226971298</v>
      </c>
      <c r="M693">
        <v>76.869744756626801</v>
      </c>
      <c r="O693">
        <v>4.8439683278993897</v>
      </c>
      <c r="P693">
        <v>32.082436173485</v>
      </c>
    </row>
    <row r="694" spans="1:17" x14ac:dyDescent="0.3">
      <c r="A694" t="s">
        <v>1528</v>
      </c>
      <c r="B694" t="s">
        <v>1529</v>
      </c>
      <c r="C694" t="s">
        <v>3142</v>
      </c>
      <c r="D694" t="s">
        <v>141</v>
      </c>
      <c r="E694">
        <v>6695.9833269999999</v>
      </c>
      <c r="F694">
        <v>803</v>
      </c>
      <c r="G694">
        <v>60.040663924830803</v>
      </c>
      <c r="H694">
        <v>-10.412720180015</v>
      </c>
      <c r="I694">
        <v>-2.9191387674859</v>
      </c>
      <c r="J694">
        <v>-3.7074190395567799</v>
      </c>
      <c r="K694">
        <v>878.72093820258999</v>
      </c>
      <c r="L694">
        <v>761.30157198081997</v>
      </c>
      <c r="M694">
        <v>27.478282372344299</v>
      </c>
      <c r="N694">
        <v>0.59544668776701104</v>
      </c>
      <c r="O694">
        <v>38.231631382316301</v>
      </c>
      <c r="P694">
        <v>121.94582642343801</v>
      </c>
      <c r="Q694">
        <v>0.14256883965995801</v>
      </c>
    </row>
    <row r="695" spans="1:17" hidden="1" x14ac:dyDescent="0.3">
      <c r="A695" t="s">
        <v>1530</v>
      </c>
      <c r="B695" t="s">
        <v>1531</v>
      </c>
      <c r="C695" t="s">
        <v>3144</v>
      </c>
      <c r="D695" t="s">
        <v>294</v>
      </c>
      <c r="E695">
        <v>6653.0813399999997</v>
      </c>
      <c r="F695">
        <v>3431.9</v>
      </c>
      <c r="G695">
        <v>629.97768609291995</v>
      </c>
      <c r="H695">
        <v>11.7112388541253</v>
      </c>
      <c r="I695">
        <v>167.78971622627901</v>
      </c>
      <c r="J695">
        <v>4.96687629942502</v>
      </c>
      <c r="K695">
        <v>2702.4326679014998</v>
      </c>
      <c r="L695">
        <v>1691.95588843527</v>
      </c>
      <c r="M695">
        <v>66.041937294016293</v>
      </c>
      <c r="N695">
        <v>0.87286866613971403</v>
      </c>
      <c r="O695">
        <v>4.2279786707071798</v>
      </c>
      <c r="P695">
        <v>757.97500000000002</v>
      </c>
      <c r="Q695">
        <v>0.33195272820767502</v>
      </c>
    </row>
    <row r="696" spans="1:17" hidden="1" x14ac:dyDescent="0.3">
      <c r="A696" t="s">
        <v>1532</v>
      </c>
      <c r="B696" t="s">
        <v>1533</v>
      </c>
      <c r="C696" t="s">
        <v>3144</v>
      </c>
      <c r="D696" t="s">
        <v>46</v>
      </c>
      <c r="E696">
        <v>6644.1733985399997</v>
      </c>
      <c r="F696">
        <v>381.4</v>
      </c>
      <c r="G696">
        <v>-28.108561646940402</v>
      </c>
      <c r="H696">
        <v>-7.32342719997804</v>
      </c>
      <c r="I696">
        <v>-11.9648599328968</v>
      </c>
      <c r="J696">
        <v>-0.273013792244376</v>
      </c>
      <c r="M696">
        <v>36.7408992331127</v>
      </c>
      <c r="O696">
        <v>11.3791295228107</v>
      </c>
      <c r="P696">
        <v>3.5850081477457798</v>
      </c>
    </row>
    <row r="697" spans="1:17" hidden="1" x14ac:dyDescent="0.3">
      <c r="A697" t="s">
        <v>1534</v>
      </c>
      <c r="B697" t="s">
        <v>1535</v>
      </c>
      <c r="C697" t="s">
        <v>3144</v>
      </c>
      <c r="D697" t="s">
        <v>1356</v>
      </c>
      <c r="E697">
        <v>6636.6662775300001</v>
      </c>
      <c r="F697">
        <v>1404.21</v>
      </c>
      <c r="G697">
        <v>-18.432522302744001</v>
      </c>
      <c r="H697">
        <v>-3.7038700667409001</v>
      </c>
      <c r="I697">
        <v>-6.1971570069209196</v>
      </c>
      <c r="J697">
        <v>1.5349164711172001</v>
      </c>
      <c r="K697">
        <v>1391.5538488075699</v>
      </c>
      <c r="L697">
        <v>1357.8313916221</v>
      </c>
      <c r="M697">
        <v>77.088001342421407</v>
      </c>
      <c r="N697">
        <v>1.3072019097795</v>
      </c>
      <c r="O697">
        <v>3.2003760121349401</v>
      </c>
      <c r="P697">
        <v>11.5913696507331</v>
      </c>
      <c r="Q697">
        <v>-5.5078309021881003E-2</v>
      </c>
    </row>
    <row r="698" spans="1:17" x14ac:dyDescent="0.3">
      <c r="A698" t="s">
        <v>1536</v>
      </c>
      <c r="B698" t="s">
        <v>1537</v>
      </c>
      <c r="C698" t="s">
        <v>3141</v>
      </c>
      <c r="D698" t="s">
        <v>412</v>
      </c>
      <c r="E698">
        <v>6613.140723984</v>
      </c>
      <c r="F698">
        <v>67.290000000000006</v>
      </c>
      <c r="G698">
        <v>-28.023368900128499</v>
      </c>
      <c r="H698">
        <v>7.2892668188461096</v>
      </c>
      <c r="I698">
        <v>-28.219236271512401</v>
      </c>
      <c r="J698">
        <v>-4.2035345883039099</v>
      </c>
      <c r="K698">
        <v>65.938079001777297</v>
      </c>
      <c r="L698">
        <v>68.839167626262395</v>
      </c>
      <c r="M698">
        <v>46.067001695008599</v>
      </c>
      <c r="N698">
        <v>1.5820123255996099</v>
      </c>
      <c r="O698">
        <v>45.6382820627136</v>
      </c>
      <c r="P698">
        <v>14.7705952584001</v>
      </c>
      <c r="Q698">
        <v>3.5042103476873997E-2</v>
      </c>
    </row>
    <row r="699" spans="1:17" hidden="1" x14ac:dyDescent="0.3">
      <c r="A699" t="s">
        <v>1538</v>
      </c>
      <c r="B699" t="s">
        <v>1539</v>
      </c>
      <c r="C699" t="s">
        <v>3144</v>
      </c>
      <c r="D699" t="s">
        <v>118</v>
      </c>
      <c r="E699">
        <v>6595.4150654449904</v>
      </c>
      <c r="F699">
        <v>575.65</v>
      </c>
      <c r="G699">
        <v>-21.1594954597862</v>
      </c>
      <c r="H699">
        <v>-0.82711987845452895</v>
      </c>
      <c r="I699">
        <v>2.8805696536037302</v>
      </c>
      <c r="J699">
        <v>1.3468136739087599</v>
      </c>
      <c r="K699">
        <v>562.49845268767899</v>
      </c>
      <c r="L699">
        <v>539.52846127175906</v>
      </c>
      <c r="M699">
        <v>51.791076844884998</v>
      </c>
      <c r="N699">
        <v>0.30129996213724197</v>
      </c>
      <c r="O699">
        <v>9.4328150786068008</v>
      </c>
      <c r="P699">
        <v>23.265524625267599</v>
      </c>
      <c r="Q699">
        <v>2.4908915845092E-2</v>
      </c>
    </row>
    <row r="700" spans="1:17" x14ac:dyDescent="0.3">
      <c r="A700" t="s">
        <v>1540</v>
      </c>
      <c r="B700" t="s">
        <v>1541</v>
      </c>
      <c r="C700" t="s">
        <v>624</v>
      </c>
      <c r="D700" t="s">
        <v>482</v>
      </c>
      <c r="E700">
        <v>6594.18358016</v>
      </c>
      <c r="F700">
        <v>923.45</v>
      </c>
      <c r="G700">
        <v>-7.4549775437181696</v>
      </c>
      <c r="H700">
        <v>-6.8461581631187096</v>
      </c>
      <c r="I700">
        <v>4.89301558425535</v>
      </c>
      <c r="J700">
        <v>3.4618212451064201</v>
      </c>
      <c r="K700">
        <v>924.28567765291405</v>
      </c>
      <c r="L700">
        <v>846.55316997258706</v>
      </c>
      <c r="M700">
        <v>44.544517031388203</v>
      </c>
      <c r="N700">
        <v>0.30086122521811398</v>
      </c>
      <c r="O700">
        <v>22.150630786723699</v>
      </c>
      <c r="P700">
        <v>34.476481724188098</v>
      </c>
      <c r="Q700">
        <v>0.14754745285737</v>
      </c>
    </row>
    <row r="701" spans="1:17" x14ac:dyDescent="0.3">
      <c r="A701" t="s">
        <v>1542</v>
      </c>
      <c r="B701" t="s">
        <v>1543</v>
      </c>
      <c r="C701" t="s">
        <v>3143</v>
      </c>
      <c r="D701" t="s">
        <v>382</v>
      </c>
      <c r="E701">
        <v>6581.79958205</v>
      </c>
      <c r="F701">
        <v>338.45</v>
      </c>
      <c r="G701">
        <v>15.0339232165176</v>
      </c>
      <c r="H701">
        <v>-1.2770444295497201</v>
      </c>
      <c r="I701">
        <v>22.483137287796598</v>
      </c>
      <c r="J701">
        <v>-3.5765710863404001</v>
      </c>
      <c r="K701">
        <v>334.56434930882301</v>
      </c>
      <c r="L701">
        <v>290.077826942662</v>
      </c>
      <c r="M701">
        <v>41.259430569002902</v>
      </c>
      <c r="N701">
        <v>0.47652460420468201</v>
      </c>
      <c r="O701">
        <v>10.2673954793913</v>
      </c>
      <c r="P701">
        <v>65.017064846416304</v>
      </c>
      <c r="Q701">
        <v>-9.3132091052590005E-3</v>
      </c>
    </row>
    <row r="702" spans="1:17" x14ac:dyDescent="0.3">
      <c r="A702" t="s">
        <v>1544</v>
      </c>
      <c r="B702" t="s">
        <v>1545</v>
      </c>
      <c r="C702" t="s">
        <v>3138</v>
      </c>
      <c r="D702" t="s">
        <v>409</v>
      </c>
      <c r="E702">
        <v>6578.9243913509999</v>
      </c>
      <c r="F702">
        <v>211.77</v>
      </c>
      <c r="G702">
        <v>86.968000065224004</v>
      </c>
      <c r="H702">
        <v>-1.92482157627008</v>
      </c>
      <c r="I702">
        <v>17.841749467405698</v>
      </c>
      <c r="J702">
        <v>3.5177912693422502</v>
      </c>
      <c r="K702">
        <v>206.94097915519799</v>
      </c>
      <c r="L702">
        <v>175.91204899315801</v>
      </c>
      <c r="M702">
        <v>55.549407797489202</v>
      </c>
      <c r="N702">
        <v>1.6334667782869201</v>
      </c>
      <c r="O702">
        <v>4.8968220238938303</v>
      </c>
      <c r="P702">
        <v>197.01262272089701</v>
      </c>
      <c r="Q702">
        <v>0.11715314390459799</v>
      </c>
    </row>
    <row r="703" spans="1:17" x14ac:dyDescent="0.3">
      <c r="A703" t="s">
        <v>1546</v>
      </c>
      <c r="B703" t="s">
        <v>1547</v>
      </c>
      <c r="C703" t="s">
        <v>3131</v>
      </c>
      <c r="D703" t="s">
        <v>993</v>
      </c>
      <c r="E703">
        <v>6558.5317673400004</v>
      </c>
      <c r="F703">
        <v>142.99</v>
      </c>
      <c r="G703">
        <v>-27.7530985784087</v>
      </c>
      <c r="H703">
        <v>5.5736847860749998</v>
      </c>
      <c r="I703">
        <v>-37.395950311991903</v>
      </c>
      <c r="J703">
        <v>2.1717108394418601</v>
      </c>
      <c r="K703">
        <v>140.03300972595099</v>
      </c>
      <c r="L703">
        <v>151.74034149731099</v>
      </c>
      <c r="M703">
        <v>54.9768779465332</v>
      </c>
      <c r="N703">
        <v>2.2455381529445599</v>
      </c>
      <c r="O703">
        <v>47.283026785089803</v>
      </c>
      <c r="P703">
        <v>14.391999999999999</v>
      </c>
      <c r="Q703">
        <v>4.3148278357545998E-2</v>
      </c>
    </row>
    <row r="704" spans="1:17" x14ac:dyDescent="0.3">
      <c r="A704" t="s">
        <v>1548</v>
      </c>
      <c r="B704" t="s">
        <v>1549</v>
      </c>
      <c r="C704" t="s">
        <v>3129</v>
      </c>
      <c r="D704" t="s">
        <v>24</v>
      </c>
      <c r="E704">
        <v>6540.6661875</v>
      </c>
      <c r="F704">
        <v>25</v>
      </c>
      <c r="G704">
        <v>-12.6146496244451</v>
      </c>
      <c r="H704">
        <v>-5.67256210265941</v>
      </c>
      <c r="I704">
        <v>-27.936909273930102</v>
      </c>
      <c r="J704">
        <v>-0.150549796881491</v>
      </c>
      <c r="K704">
        <v>26.081393769959401</v>
      </c>
      <c r="L704">
        <v>26.0713287999931</v>
      </c>
      <c r="M704">
        <v>33.530530180190702</v>
      </c>
      <c r="N704">
        <v>0.48078938423039203</v>
      </c>
      <c r="O704">
        <v>47.526900269541699</v>
      </c>
      <c r="P704">
        <v>22.3162947723795</v>
      </c>
      <c r="Q704">
        <v>0.101927391394823</v>
      </c>
    </row>
    <row r="705" spans="1:17" x14ac:dyDescent="0.3">
      <c r="A705" t="s">
        <v>1550</v>
      </c>
      <c r="B705" t="s">
        <v>1551</v>
      </c>
      <c r="C705" t="s">
        <v>3140</v>
      </c>
      <c r="D705" t="s">
        <v>1552</v>
      </c>
      <c r="E705">
        <v>6521.6682381999999</v>
      </c>
      <c r="F705">
        <v>499.6</v>
      </c>
      <c r="G705">
        <v>-13.1926859681835</v>
      </c>
      <c r="H705">
        <v>-5.76703277685227</v>
      </c>
      <c r="I705">
        <v>-18.0030142562686</v>
      </c>
      <c r="J705">
        <v>-1.72497974562385</v>
      </c>
      <c r="K705">
        <v>511.52501751668098</v>
      </c>
      <c r="L705">
        <v>504.79535343608802</v>
      </c>
      <c r="M705">
        <v>36.745461718935701</v>
      </c>
      <c r="N705">
        <v>0.361810137417447</v>
      </c>
      <c r="O705">
        <v>33.977181745396301</v>
      </c>
      <c r="P705">
        <v>27.758598644674599</v>
      </c>
      <c r="Q705">
        <v>4.2278221233498003E-2</v>
      </c>
    </row>
    <row r="706" spans="1:17" x14ac:dyDescent="0.3">
      <c r="A706" t="s">
        <v>1553</v>
      </c>
      <c r="B706" t="s">
        <v>1554</v>
      </c>
      <c r="C706" t="s">
        <v>3143</v>
      </c>
      <c r="D706" t="s">
        <v>382</v>
      </c>
      <c r="E706">
        <v>6513.4094168000001</v>
      </c>
      <c r="F706">
        <v>132.77000000000001</v>
      </c>
      <c r="G706">
        <v>55.400961187201098</v>
      </c>
      <c r="H706">
        <v>-2.4559347257369901</v>
      </c>
      <c r="I706">
        <v>23.1244042180343</v>
      </c>
      <c r="J706">
        <v>7.5668836914981302E-2</v>
      </c>
      <c r="K706">
        <v>135.43255665433901</v>
      </c>
      <c r="L706">
        <v>113.070993934741</v>
      </c>
      <c r="M706">
        <v>31.262201468970598</v>
      </c>
      <c r="N706">
        <v>0.18588804593365699</v>
      </c>
      <c r="O706">
        <v>28.0033140016569</v>
      </c>
      <c r="P706">
        <v>104.104534973097</v>
      </c>
      <c r="Q706">
        <v>8.6098015195972002E-2</v>
      </c>
    </row>
    <row r="707" spans="1:17" hidden="1" x14ac:dyDescent="0.3">
      <c r="A707" t="s">
        <v>1555</v>
      </c>
      <c r="B707" t="s">
        <v>1556</v>
      </c>
      <c r="C707" t="s">
        <v>3144</v>
      </c>
      <c r="D707" t="s">
        <v>1356</v>
      </c>
      <c r="E707">
        <v>6496.9056107910001</v>
      </c>
      <c r="F707">
        <v>1178.1600000000001</v>
      </c>
      <c r="G707">
        <v>-17.984722593691099</v>
      </c>
      <c r="H707">
        <v>-2.5106850191557202</v>
      </c>
      <c r="I707">
        <v>-6.3195904704487802</v>
      </c>
      <c r="J707">
        <v>1.9719354620691001</v>
      </c>
      <c r="K707">
        <v>1166.2800001262599</v>
      </c>
      <c r="L707">
        <v>1137.58080955273</v>
      </c>
      <c r="M707">
        <v>63.340787818078198</v>
      </c>
      <c r="N707">
        <v>1.10637715465259</v>
      </c>
      <c r="O707">
        <v>12.4957560942486</v>
      </c>
      <c r="P707">
        <v>36.0760443977316</v>
      </c>
    </row>
    <row r="708" spans="1:17" x14ac:dyDescent="0.3">
      <c r="A708" t="s">
        <v>1557</v>
      </c>
      <c r="B708" t="s">
        <v>1558</v>
      </c>
      <c r="C708" t="s">
        <v>3140</v>
      </c>
      <c r="D708" t="s">
        <v>624</v>
      </c>
      <c r="E708">
        <v>6392.0578661999998</v>
      </c>
      <c r="F708">
        <v>358.2</v>
      </c>
      <c r="G708">
        <v>26.6138020087431</v>
      </c>
      <c r="H708">
        <v>-0.45291053031527301</v>
      </c>
      <c r="I708">
        <v>11.566800222804201</v>
      </c>
      <c r="J708">
        <v>5.9216765110512597E-2</v>
      </c>
      <c r="K708">
        <v>365.28663237118599</v>
      </c>
      <c r="L708">
        <v>328.60825009405301</v>
      </c>
      <c r="M708">
        <v>34.780055263375303</v>
      </c>
      <c r="N708">
        <v>0.70684880682436602</v>
      </c>
      <c r="O708">
        <v>22.361809045226099</v>
      </c>
      <c r="P708">
        <v>76.409751292785003</v>
      </c>
      <c r="Q708">
        <v>9.7262160252463994E-2</v>
      </c>
    </row>
    <row r="709" spans="1:17" x14ac:dyDescent="0.3">
      <c r="A709" t="s">
        <v>1559</v>
      </c>
      <c r="B709" t="s">
        <v>1560</v>
      </c>
      <c r="C709" t="s">
        <v>3135</v>
      </c>
      <c r="D709" t="s">
        <v>860</v>
      </c>
      <c r="E709">
        <v>6375.4272176980003</v>
      </c>
      <c r="F709">
        <v>215.38</v>
      </c>
      <c r="G709">
        <v>19.245618249348698</v>
      </c>
      <c r="H709">
        <v>2.0006348724205099</v>
      </c>
      <c r="I709">
        <v>1.50797602788514</v>
      </c>
      <c r="J709">
        <v>4.3329897433281603</v>
      </c>
      <c r="K709">
        <v>212.996210250535</v>
      </c>
      <c r="L709">
        <v>197.06605187094101</v>
      </c>
      <c r="M709">
        <v>56.354975501924002</v>
      </c>
      <c r="N709">
        <v>0.717873727319569</v>
      </c>
      <c r="O709">
        <v>18.2096759216269</v>
      </c>
      <c r="P709">
        <v>71.480891719745202</v>
      </c>
      <c r="Q709">
        <v>7.6586494889178E-2</v>
      </c>
    </row>
    <row r="710" spans="1:17" hidden="1" x14ac:dyDescent="0.3">
      <c r="A710" t="s">
        <v>1561</v>
      </c>
      <c r="B710" t="s">
        <v>1562</v>
      </c>
      <c r="C710" t="s">
        <v>3144</v>
      </c>
      <c r="D710" t="s">
        <v>46</v>
      </c>
      <c r="E710">
        <v>6347.84</v>
      </c>
      <c r="F710">
        <v>90</v>
      </c>
      <c r="G710">
        <v>-32.975239087147301</v>
      </c>
      <c r="H710">
        <v>-3.5827788209256699</v>
      </c>
      <c r="I710">
        <v>-12.755450416581899</v>
      </c>
      <c r="J710">
        <v>1.52065113588181</v>
      </c>
      <c r="K710">
        <v>90.528714901434995</v>
      </c>
      <c r="L710">
        <v>92.1642552585473</v>
      </c>
      <c r="M710">
        <v>53.081674366169402</v>
      </c>
      <c r="N710">
        <v>0</v>
      </c>
      <c r="O710">
        <v>9.44444444444445</v>
      </c>
      <c r="P710">
        <v>5.8823529411764701</v>
      </c>
    </row>
    <row r="711" spans="1:17" x14ac:dyDescent="0.3">
      <c r="A711" t="s">
        <v>1563</v>
      </c>
      <c r="B711" t="s">
        <v>1564</v>
      </c>
      <c r="C711" t="s">
        <v>3140</v>
      </c>
      <c r="D711" t="s">
        <v>255</v>
      </c>
      <c r="E711">
        <v>6334.9224338399999</v>
      </c>
      <c r="F711">
        <v>1409.1</v>
      </c>
      <c r="G711">
        <v>-46.959594186068898</v>
      </c>
      <c r="H711">
        <v>-4.87625708179523</v>
      </c>
      <c r="I711">
        <v>-4.6262023855106102</v>
      </c>
      <c r="J711">
        <v>-1.1133731671917899</v>
      </c>
      <c r="K711">
        <v>1370.25254138783</v>
      </c>
      <c r="L711">
        <v>1414.1468232735499</v>
      </c>
      <c r="M711">
        <v>67.280133415693101</v>
      </c>
      <c r="N711">
        <v>3.0429865758155699</v>
      </c>
      <c r="O711">
        <v>34.692356823504298</v>
      </c>
      <c r="P711">
        <v>23.2700551132884</v>
      </c>
      <c r="Q711">
        <v>-4.8609134744431001E-2</v>
      </c>
    </row>
    <row r="712" spans="1:17" x14ac:dyDescent="0.3">
      <c r="A712" t="s">
        <v>1565</v>
      </c>
      <c r="B712" t="s">
        <v>1566</v>
      </c>
      <c r="C712" t="s">
        <v>3138</v>
      </c>
      <c r="D712" t="s">
        <v>78</v>
      </c>
      <c r="E712">
        <v>6314.0551832000001</v>
      </c>
      <c r="F712">
        <v>308.2</v>
      </c>
      <c r="G712">
        <v>34.720544045382802</v>
      </c>
      <c r="H712">
        <v>-12.318411004833701</v>
      </c>
      <c r="I712">
        <v>28.341158141883898</v>
      </c>
      <c r="J712">
        <v>10.2505381608732</v>
      </c>
      <c r="K712">
        <v>306.70884696935298</v>
      </c>
      <c r="L712">
        <v>256.39548345858401</v>
      </c>
      <c r="M712">
        <v>47.614267407159097</v>
      </c>
      <c r="N712">
        <v>0.92557088636679596</v>
      </c>
      <c r="O712">
        <v>19.922128487994801</v>
      </c>
      <c r="P712">
        <v>91.488039763901796</v>
      </c>
      <c r="Q712">
        <v>6.3233328919257994E-2</v>
      </c>
    </row>
    <row r="713" spans="1:17" x14ac:dyDescent="0.3">
      <c r="A713" t="s">
        <v>1567</v>
      </c>
      <c r="B713" t="s">
        <v>1568</v>
      </c>
      <c r="C713" t="s">
        <v>3133</v>
      </c>
      <c r="D713" t="s">
        <v>190</v>
      </c>
      <c r="E713">
        <v>6308.4764168800002</v>
      </c>
      <c r="F713">
        <v>696.1</v>
      </c>
      <c r="G713">
        <v>32.165425144763198</v>
      </c>
      <c r="H713">
        <v>8.5873924870226794</v>
      </c>
      <c r="I713">
        <v>42.071971398826101</v>
      </c>
      <c r="J713">
        <v>-0.43094917637423102</v>
      </c>
      <c r="K713">
        <v>629.01922221472398</v>
      </c>
      <c r="L713">
        <v>544.49909467842201</v>
      </c>
      <c r="M713">
        <v>70.4488853256901</v>
      </c>
      <c r="N713">
        <v>1.88865504215131</v>
      </c>
      <c r="O713">
        <v>3.6776325240626302</v>
      </c>
      <c r="P713">
        <v>87.577472379412498</v>
      </c>
    </row>
    <row r="714" spans="1:17" x14ac:dyDescent="0.3">
      <c r="A714" t="s">
        <v>1569</v>
      </c>
      <c r="B714" t="s">
        <v>1570</v>
      </c>
      <c r="C714" t="s">
        <v>3143</v>
      </c>
      <c r="D714" t="s">
        <v>267</v>
      </c>
      <c r="E714">
        <v>6279.1200919499997</v>
      </c>
      <c r="F714">
        <v>655.75</v>
      </c>
      <c r="G714">
        <v>-20.073210136996799</v>
      </c>
      <c r="H714">
        <v>7.9143262245664703</v>
      </c>
      <c r="I714">
        <v>22.4576186423152</v>
      </c>
      <c r="J714">
        <v>-2.4679528527221599</v>
      </c>
      <c r="K714">
        <v>616.53050532527504</v>
      </c>
      <c r="L714">
        <v>559.35582266108202</v>
      </c>
      <c r="M714">
        <v>41.107489271385901</v>
      </c>
      <c r="N714">
        <v>0.71644777420664696</v>
      </c>
      <c r="O714">
        <v>10.8349218452153</v>
      </c>
      <c r="P714">
        <v>50.764455684561398</v>
      </c>
      <c r="Q714">
        <v>5.9734332284190998E-2</v>
      </c>
    </row>
    <row r="715" spans="1:17" x14ac:dyDescent="0.3">
      <c r="A715" t="s">
        <v>1571</v>
      </c>
      <c r="B715" t="s">
        <v>1572</v>
      </c>
      <c r="C715" t="s">
        <v>3130</v>
      </c>
      <c r="D715" t="s">
        <v>674</v>
      </c>
      <c r="E715">
        <v>6269.3229815919904</v>
      </c>
      <c r="F715">
        <v>128.56</v>
      </c>
      <c r="G715">
        <v>-50.6091940901076</v>
      </c>
      <c r="H715">
        <v>-6.81380848163076</v>
      </c>
      <c r="I715">
        <v>-13.298147286081299</v>
      </c>
      <c r="J715">
        <v>1.20222808811834</v>
      </c>
      <c r="K715">
        <v>136.18934115829401</v>
      </c>
      <c r="L715">
        <v>138.79695583825799</v>
      </c>
      <c r="M715">
        <v>25.6223574966345</v>
      </c>
      <c r="N715">
        <v>0.48525359142163799</v>
      </c>
      <c r="O715">
        <v>39.273490976975701</v>
      </c>
      <c r="P715">
        <v>17.4063926940639</v>
      </c>
      <c r="Q715">
        <v>-0.10136788193214601</v>
      </c>
    </row>
    <row r="716" spans="1:17" hidden="1" x14ac:dyDescent="0.3">
      <c r="A716" t="s">
        <v>1573</v>
      </c>
      <c r="B716" t="s">
        <v>1574</v>
      </c>
      <c r="C716" t="s">
        <v>3144</v>
      </c>
      <c r="D716" t="s">
        <v>1052</v>
      </c>
      <c r="E716">
        <v>6266.1528877000001</v>
      </c>
      <c r="F716">
        <v>113</v>
      </c>
      <c r="G716">
        <v>-28.4643695219299</v>
      </c>
      <c r="H716">
        <v>-3.5827788209256699</v>
      </c>
      <c r="I716">
        <v>-12.320667807886201</v>
      </c>
      <c r="M716">
        <v>50</v>
      </c>
      <c r="N716">
        <v>0.2</v>
      </c>
      <c r="O716">
        <v>1.76991150442478</v>
      </c>
      <c r="P716">
        <v>0</v>
      </c>
    </row>
    <row r="717" spans="1:17" x14ac:dyDescent="0.3">
      <c r="A717" t="s">
        <v>1575</v>
      </c>
      <c r="B717" t="s">
        <v>1576</v>
      </c>
      <c r="C717" t="s">
        <v>3136</v>
      </c>
      <c r="D717" t="s">
        <v>482</v>
      </c>
      <c r="E717">
        <v>6221.8349568000003</v>
      </c>
      <c r="F717">
        <v>1152</v>
      </c>
      <c r="G717">
        <v>-42.973875946471097</v>
      </c>
      <c r="H717">
        <v>-1.0958386057182601</v>
      </c>
      <c r="I717">
        <v>-5.8447431190805696</v>
      </c>
      <c r="J717">
        <v>0.42193942921630101</v>
      </c>
      <c r="K717">
        <v>1119.5987195453199</v>
      </c>
      <c r="L717">
        <v>1120.61742096327</v>
      </c>
      <c r="M717">
        <v>49.303561274993797</v>
      </c>
      <c r="N717">
        <v>0.644290643003396</v>
      </c>
      <c r="O717">
        <v>21.9357638888888</v>
      </c>
      <c r="P717">
        <v>23.432979749276701</v>
      </c>
      <c r="Q717">
        <v>-5.4771851343055997E-2</v>
      </c>
    </row>
    <row r="718" spans="1:17" x14ac:dyDescent="0.3">
      <c r="A718" t="s">
        <v>1577</v>
      </c>
      <c r="B718" t="s">
        <v>1578</v>
      </c>
      <c r="C718" t="s">
        <v>3140</v>
      </c>
      <c r="D718" t="s">
        <v>443</v>
      </c>
      <c r="E718">
        <v>6175.3890675449902</v>
      </c>
      <c r="F718">
        <v>558.54999999999995</v>
      </c>
      <c r="G718">
        <v>-48.693666022045299</v>
      </c>
      <c r="H718">
        <v>-12.0624292780824</v>
      </c>
      <c r="I718">
        <v>-11.7318780509197</v>
      </c>
      <c r="J718">
        <v>-2.6396606756755499</v>
      </c>
      <c r="K718">
        <v>616.53260605025105</v>
      </c>
      <c r="L718">
        <v>637.08763500834198</v>
      </c>
      <c r="M718">
        <v>27.7583532127355</v>
      </c>
      <c r="N718">
        <v>0.98960086457230301</v>
      </c>
      <c r="O718">
        <v>38.9311610419837</v>
      </c>
      <c r="P718">
        <v>7.1353217608132598</v>
      </c>
      <c r="Q718">
        <v>-8.3214179302906005E-2</v>
      </c>
    </row>
    <row r="719" spans="1:17" hidden="1" x14ac:dyDescent="0.3">
      <c r="A719" t="s">
        <v>1579</v>
      </c>
      <c r="B719" t="s">
        <v>1580</v>
      </c>
      <c r="C719" t="s">
        <v>3144</v>
      </c>
      <c r="D719" t="s">
        <v>54</v>
      </c>
      <c r="E719">
        <v>6091.3020683499999</v>
      </c>
      <c r="F719">
        <v>1400.5</v>
      </c>
      <c r="G719">
        <v>-4.8949576726807704</v>
      </c>
      <c r="H719">
        <v>13.199114183189501</v>
      </c>
      <c r="I719">
        <v>25.0863886174029</v>
      </c>
      <c r="J719">
        <v>6.4688759879528304</v>
      </c>
      <c r="K719">
        <v>1238.0451600096501</v>
      </c>
      <c r="M719">
        <v>71.566916658539199</v>
      </c>
      <c r="N719">
        <v>1.16840860665129</v>
      </c>
      <c r="O719">
        <v>2.2420564084255599</v>
      </c>
      <c r="P719">
        <v>44.381443298969003</v>
      </c>
    </row>
    <row r="720" spans="1:17" hidden="1" x14ac:dyDescent="0.3">
      <c r="A720" t="s">
        <v>1581</v>
      </c>
      <c r="B720" t="s">
        <v>1582</v>
      </c>
      <c r="C720" t="s">
        <v>3144</v>
      </c>
      <c r="D720" t="s">
        <v>127</v>
      </c>
      <c r="E720">
        <v>6080.9940763199902</v>
      </c>
      <c r="F720">
        <v>156.96</v>
      </c>
      <c r="G720">
        <v>-32.011263706987997</v>
      </c>
      <c r="H720">
        <v>-10.194832653576301</v>
      </c>
      <c r="I720">
        <v>-15.867561992944299</v>
      </c>
      <c r="J720">
        <v>-2.5658873256566399</v>
      </c>
      <c r="K720">
        <v>165.74722906280601</v>
      </c>
      <c r="M720">
        <v>31.084159412373499</v>
      </c>
      <c r="O720">
        <v>25.828236493374099</v>
      </c>
      <c r="P720">
        <v>16.266666666666602</v>
      </c>
    </row>
    <row r="721" spans="1:17" x14ac:dyDescent="0.3">
      <c r="A721" t="s">
        <v>1583</v>
      </c>
      <c r="B721" t="s">
        <v>1584</v>
      </c>
      <c r="C721" t="s">
        <v>3129</v>
      </c>
      <c r="D721" t="s">
        <v>535</v>
      </c>
      <c r="E721">
        <v>6076.4082190500003</v>
      </c>
      <c r="F721">
        <v>289.89999999999998</v>
      </c>
      <c r="G721">
        <v>-21.966087567615599</v>
      </c>
      <c r="H721">
        <v>-4.3317801524835904</v>
      </c>
      <c r="I721">
        <v>-29.121494662077399</v>
      </c>
      <c r="J721">
        <v>3.6268155194434502</v>
      </c>
      <c r="K721">
        <v>298.46481510648402</v>
      </c>
      <c r="L721">
        <v>312.11447674227901</v>
      </c>
      <c r="M721">
        <v>44.944550038575997</v>
      </c>
      <c r="N721">
        <v>0.61553642737040803</v>
      </c>
      <c r="O721">
        <v>39.7999310106933</v>
      </c>
      <c r="P721">
        <v>13.8872520133569</v>
      </c>
      <c r="Q721">
        <v>0.103912203285946</v>
      </c>
    </row>
    <row r="722" spans="1:17" hidden="1" x14ac:dyDescent="0.3">
      <c r="A722" t="s">
        <v>1585</v>
      </c>
      <c r="B722" t="s">
        <v>1586</v>
      </c>
      <c r="C722" t="s">
        <v>3144</v>
      </c>
      <c r="D722" t="s">
        <v>274</v>
      </c>
      <c r="E722">
        <v>6063.54506468</v>
      </c>
      <c r="F722">
        <v>5541.4</v>
      </c>
      <c r="G722">
        <v>83.626460573110407</v>
      </c>
      <c r="H722">
        <v>22.833011198546799</v>
      </c>
      <c r="I722">
        <v>36.8078819954629</v>
      </c>
      <c r="J722">
        <v>0.61385103833758803</v>
      </c>
      <c r="K722">
        <v>4913.7366022537099</v>
      </c>
      <c r="L722">
        <v>4047.5806059630199</v>
      </c>
      <c r="M722">
        <v>61.9897948990847</v>
      </c>
      <c r="N722">
        <v>0.784911949183414</v>
      </c>
      <c r="O722">
        <v>4.1253112931750104</v>
      </c>
      <c r="P722">
        <v>133.10617533232301</v>
      </c>
      <c r="Q722">
        <v>0.14141936164558</v>
      </c>
    </row>
    <row r="723" spans="1:17" hidden="1" x14ac:dyDescent="0.3">
      <c r="A723" t="s">
        <v>1587</v>
      </c>
      <c r="B723" t="s">
        <v>1588</v>
      </c>
      <c r="C723" t="s">
        <v>3144</v>
      </c>
      <c r="D723" t="s">
        <v>819</v>
      </c>
      <c r="E723">
        <v>6037.3080659999996</v>
      </c>
      <c r="F723">
        <v>703.9</v>
      </c>
      <c r="G723">
        <v>40.491770058832003</v>
      </c>
      <c r="H723">
        <v>-8.28286536642862</v>
      </c>
      <c r="I723">
        <v>-11.377816705074601</v>
      </c>
      <c r="J723">
        <v>-1.11164378997861</v>
      </c>
      <c r="K723">
        <v>753.56857964506901</v>
      </c>
      <c r="L723">
        <v>665.170438990099</v>
      </c>
      <c r="M723">
        <v>27.946126464994499</v>
      </c>
      <c r="N723">
        <v>0.127257116564021</v>
      </c>
      <c r="O723">
        <v>32.234692427901599</v>
      </c>
      <c r="P723">
        <v>90.474901907725595</v>
      </c>
      <c r="Q723">
        <v>5.2767501914864998E-2</v>
      </c>
    </row>
    <row r="724" spans="1:17" hidden="1" x14ac:dyDescent="0.3">
      <c r="A724" t="s">
        <v>1589</v>
      </c>
      <c r="B724" t="s">
        <v>1590</v>
      </c>
      <c r="C724" t="s">
        <v>3144</v>
      </c>
      <c r="D724" t="s">
        <v>550</v>
      </c>
      <c r="E724">
        <v>6027.92243865</v>
      </c>
      <c r="F724">
        <v>6266.5</v>
      </c>
      <c r="G724">
        <v>-16.314005032598001</v>
      </c>
      <c r="H724">
        <v>6.2105756260656202</v>
      </c>
      <c r="I724">
        <v>-1.67185081540751</v>
      </c>
      <c r="J724">
        <v>7.5855598579913499</v>
      </c>
      <c r="K724">
        <v>5867.6603549623997</v>
      </c>
      <c r="L724">
        <v>5616.3868678766003</v>
      </c>
      <c r="M724">
        <v>76.716260117055199</v>
      </c>
      <c r="N724">
        <v>0.92800371800428505</v>
      </c>
      <c r="O724">
        <v>2.9282693688661801</v>
      </c>
      <c r="P724">
        <v>25.747481639041599</v>
      </c>
      <c r="Q724">
        <v>6.2468904715500997E-2</v>
      </c>
    </row>
    <row r="725" spans="1:17" x14ac:dyDescent="0.3">
      <c r="A725" t="s">
        <v>1591</v>
      </c>
      <c r="B725" t="s">
        <v>1592</v>
      </c>
      <c r="C725" t="s">
        <v>3132</v>
      </c>
      <c r="D725" t="s">
        <v>46</v>
      </c>
      <c r="E725">
        <v>5971.5217335199904</v>
      </c>
      <c r="F725">
        <v>789.2</v>
      </c>
      <c r="G725">
        <v>62.872358510450297</v>
      </c>
      <c r="H725">
        <v>-6.6496649864033799</v>
      </c>
      <c r="I725">
        <v>13.3798228719289</v>
      </c>
      <c r="J725">
        <v>-3.91031668280832</v>
      </c>
      <c r="K725">
        <v>821.35661291198699</v>
      </c>
      <c r="L725">
        <v>687.83616676243605</v>
      </c>
      <c r="M725">
        <v>29.075866623571599</v>
      </c>
      <c r="N725">
        <v>0.72781503101483602</v>
      </c>
      <c r="O725">
        <v>18.7024835276228</v>
      </c>
      <c r="P725">
        <v>105.520833333333</v>
      </c>
      <c r="Q725">
        <v>0.155039154898961</v>
      </c>
    </row>
    <row r="726" spans="1:17" hidden="1" x14ac:dyDescent="0.3">
      <c r="A726" t="s">
        <v>1593</v>
      </c>
      <c r="B726" t="s">
        <v>1594</v>
      </c>
      <c r="C726" t="s">
        <v>3144</v>
      </c>
      <c r="D726" t="s">
        <v>24</v>
      </c>
      <c r="E726">
        <v>5962.6915777499999</v>
      </c>
      <c r="F726">
        <v>570.1</v>
      </c>
      <c r="G726">
        <v>28.130118783285901</v>
      </c>
      <c r="H726">
        <v>-8.8356336333237202</v>
      </c>
      <c r="I726">
        <v>20.2203440081054</v>
      </c>
      <c r="J726">
        <v>-0.72625621074782298</v>
      </c>
      <c r="K726">
        <v>609.99167781726305</v>
      </c>
      <c r="M726">
        <v>32.003701237914498</v>
      </c>
      <c r="N726">
        <v>1.1756377368542601</v>
      </c>
      <c r="O726">
        <v>33.4678126644448</v>
      </c>
      <c r="P726">
        <v>56.191780821917803</v>
      </c>
    </row>
    <row r="727" spans="1:17" x14ac:dyDescent="0.3">
      <c r="A727" t="s">
        <v>1595</v>
      </c>
      <c r="B727" t="s">
        <v>1596</v>
      </c>
      <c r="C727" t="s">
        <v>3134</v>
      </c>
      <c r="D727" t="s">
        <v>202</v>
      </c>
      <c r="E727">
        <v>5960.6146596899998</v>
      </c>
      <c r="F727">
        <v>489.05</v>
      </c>
      <c r="G727">
        <v>24.800709789692299</v>
      </c>
      <c r="H727">
        <v>-2.23501488382131</v>
      </c>
      <c r="I727">
        <v>20.795225555036001</v>
      </c>
      <c r="J727">
        <v>-0.53184541039802602</v>
      </c>
      <c r="K727">
        <v>495.892307530332</v>
      </c>
      <c r="L727">
        <v>429.509628751528</v>
      </c>
      <c r="M727">
        <v>35.864160164344398</v>
      </c>
      <c r="N727">
        <v>0.69258330695874304</v>
      </c>
      <c r="O727">
        <v>10.9293528269093</v>
      </c>
      <c r="P727">
        <v>69.192181283514898</v>
      </c>
      <c r="Q727">
        <v>0.19232261068244499</v>
      </c>
    </row>
    <row r="728" spans="1:17" hidden="1" x14ac:dyDescent="0.3">
      <c r="A728" t="s">
        <v>1597</v>
      </c>
      <c r="B728" t="s">
        <v>1598</v>
      </c>
      <c r="C728" t="s">
        <v>3144</v>
      </c>
      <c r="D728" t="s">
        <v>215</v>
      </c>
      <c r="E728">
        <v>5956.8151387500002</v>
      </c>
      <c r="F728">
        <v>5379.95</v>
      </c>
      <c r="G728">
        <v>125.552550413684</v>
      </c>
      <c r="H728">
        <v>10.379411221142799</v>
      </c>
      <c r="I728">
        <v>29.068555424985799</v>
      </c>
      <c r="J728">
        <v>0.31633926928803502</v>
      </c>
      <c r="K728">
        <v>5041.14521792095</v>
      </c>
      <c r="L728">
        <v>3982.1435005610801</v>
      </c>
      <c r="M728">
        <v>48.320233258852198</v>
      </c>
      <c r="N728">
        <v>0.44067253470984002</v>
      </c>
      <c r="O728">
        <v>6.4136283794458997</v>
      </c>
      <c r="P728">
        <v>164.715723177602</v>
      </c>
      <c r="Q728">
        <v>0.12965841091411801</v>
      </c>
    </row>
    <row r="729" spans="1:17" hidden="1" x14ac:dyDescent="0.3">
      <c r="A729" t="s">
        <v>1599</v>
      </c>
      <c r="B729" t="s">
        <v>1600</v>
      </c>
      <c r="C729" t="s">
        <v>3144</v>
      </c>
      <c r="D729" t="s">
        <v>547</v>
      </c>
      <c r="E729">
        <v>5943.46995599</v>
      </c>
      <c r="F729">
        <v>412.3</v>
      </c>
      <c r="G729">
        <v>-37.502127206601898</v>
      </c>
      <c r="H729">
        <v>-9.2688253325535701</v>
      </c>
      <c r="I729">
        <v>-17.919440508287298</v>
      </c>
      <c r="J729">
        <v>1.65645360501762</v>
      </c>
      <c r="K729">
        <v>424.28114534743003</v>
      </c>
      <c r="L729">
        <v>435.90263094625698</v>
      </c>
      <c r="M729">
        <v>48.6566038292749</v>
      </c>
      <c r="N729">
        <v>1.49553324585132</v>
      </c>
      <c r="O729">
        <v>36.926994906621303</v>
      </c>
      <c r="P729">
        <v>4.9109414758269798</v>
      </c>
      <c r="Q729">
        <v>-6.0672676422868999E-2</v>
      </c>
    </row>
    <row r="730" spans="1:17" hidden="1" x14ac:dyDescent="0.3">
      <c r="A730" t="s">
        <v>1601</v>
      </c>
      <c r="B730" t="s">
        <v>1602</v>
      </c>
      <c r="C730" t="s">
        <v>3144</v>
      </c>
      <c r="D730" t="s">
        <v>21</v>
      </c>
      <c r="E730">
        <v>5885.0048715250005</v>
      </c>
      <c r="F730">
        <v>497.45</v>
      </c>
      <c r="G730">
        <v>-31.116936184975401</v>
      </c>
      <c r="H730">
        <v>9.2539355122968008</v>
      </c>
      <c r="I730">
        <v>-1.8611789423310601</v>
      </c>
      <c r="J730">
        <v>2.9152123471578402</v>
      </c>
      <c r="K730">
        <v>486.96528452460302</v>
      </c>
      <c r="L730">
        <v>470.83805153506898</v>
      </c>
      <c r="M730">
        <v>50.025222519581902</v>
      </c>
      <c r="N730">
        <v>0.88714123201074302</v>
      </c>
      <c r="O730">
        <v>20.4141119710523</v>
      </c>
      <c r="P730">
        <v>27.518584978210701</v>
      </c>
      <c r="Q730">
        <v>9.0554526320241996E-2</v>
      </c>
    </row>
    <row r="731" spans="1:17" x14ac:dyDescent="0.3">
      <c r="A731" t="s">
        <v>1603</v>
      </c>
      <c r="B731" t="s">
        <v>1604</v>
      </c>
      <c r="C731" t="s">
        <v>3146</v>
      </c>
      <c r="D731" t="s">
        <v>1605</v>
      </c>
      <c r="E731">
        <v>5859.59991188</v>
      </c>
      <c r="F731">
        <v>328.9</v>
      </c>
      <c r="G731">
        <v>24.284861922953599</v>
      </c>
      <c r="H731">
        <v>0.68351278713809904</v>
      </c>
      <c r="I731">
        <v>13.719294070584899</v>
      </c>
      <c r="J731">
        <v>5.2681243126816897</v>
      </c>
      <c r="K731">
        <v>333.09406847618902</v>
      </c>
      <c r="L731">
        <v>297.40841511323299</v>
      </c>
      <c r="M731">
        <v>45.1062564089505</v>
      </c>
      <c r="N731">
        <v>0.50473487531150296</v>
      </c>
      <c r="O731">
        <v>22.803283672848799</v>
      </c>
      <c r="P731">
        <v>61.6216216216216</v>
      </c>
      <c r="Q731">
        <v>0.130487686155873</v>
      </c>
    </row>
    <row r="732" spans="1:17" hidden="1" x14ac:dyDescent="0.3">
      <c r="A732" t="s">
        <v>1606</v>
      </c>
      <c r="B732" t="s">
        <v>1607</v>
      </c>
      <c r="C732" t="s">
        <v>3144</v>
      </c>
      <c r="D732" t="s">
        <v>505</v>
      </c>
      <c r="E732">
        <v>5855.3043158699902</v>
      </c>
      <c r="F732">
        <v>1498.95</v>
      </c>
      <c r="G732">
        <v>-3.7647370568778298</v>
      </c>
      <c r="H732">
        <v>-1.59305279352841</v>
      </c>
      <c r="I732">
        <v>18.493637000443201</v>
      </c>
      <c r="J732">
        <v>1.45353929399731</v>
      </c>
      <c r="K732">
        <v>1462.71165338573</v>
      </c>
      <c r="L732">
        <v>1311.66994427488</v>
      </c>
      <c r="M732">
        <v>55.9088161169581</v>
      </c>
      <c r="N732">
        <v>0.73480637153956596</v>
      </c>
      <c r="O732">
        <v>14.7469895593582</v>
      </c>
      <c r="P732">
        <v>53.7384615384615</v>
      </c>
      <c r="Q732">
        <v>-3.7259163906767E-2</v>
      </c>
    </row>
    <row r="733" spans="1:17" x14ac:dyDescent="0.3">
      <c r="A733" t="s">
        <v>1608</v>
      </c>
      <c r="B733" t="s">
        <v>1609</v>
      </c>
      <c r="C733" t="s">
        <v>3139</v>
      </c>
      <c r="D733" t="s">
        <v>353</v>
      </c>
      <c r="E733">
        <v>5830.6772105399996</v>
      </c>
      <c r="F733">
        <v>2144.35</v>
      </c>
      <c r="G733">
        <v>39.975114626849603</v>
      </c>
      <c r="H733">
        <v>15.233919654921699</v>
      </c>
      <c r="I733">
        <v>84.448021517301001</v>
      </c>
      <c r="J733">
        <v>18.544293612914402</v>
      </c>
      <c r="K733">
        <v>1930.18648889977</v>
      </c>
      <c r="L733">
        <v>1566.03853256005</v>
      </c>
      <c r="M733">
        <v>64.7972449987912</v>
      </c>
      <c r="N733">
        <v>1.09399451647893</v>
      </c>
      <c r="O733">
        <v>5.8152820201926101</v>
      </c>
      <c r="P733">
        <v>125.40074630787799</v>
      </c>
      <c r="Q733">
        <v>-1.7775009411685E-2</v>
      </c>
    </row>
    <row r="734" spans="1:17" hidden="1" x14ac:dyDescent="0.3">
      <c r="A734" t="s">
        <v>1610</v>
      </c>
      <c r="B734" t="s">
        <v>1611</v>
      </c>
      <c r="C734" t="s">
        <v>3144</v>
      </c>
      <c r="D734" t="s">
        <v>382</v>
      </c>
      <c r="E734">
        <v>5826.4246241999999</v>
      </c>
      <c r="F734">
        <v>13713.3</v>
      </c>
      <c r="G734">
        <v>24.0689615165441</v>
      </c>
      <c r="H734">
        <v>11.371378183781699</v>
      </c>
      <c r="I734">
        <v>41.051358273060799</v>
      </c>
      <c r="J734">
        <v>-4.5287451778147796</v>
      </c>
      <c r="K734">
        <v>11859.621556022201</v>
      </c>
      <c r="L734">
        <v>10453.9754622245</v>
      </c>
      <c r="M734">
        <v>69.990095370767804</v>
      </c>
      <c r="N734">
        <v>1.0369282782596501</v>
      </c>
      <c r="O734">
        <v>2.32402120569084</v>
      </c>
      <c r="P734">
        <v>64.5711199783984</v>
      </c>
      <c r="Q734">
        <v>-2.2296896377169001E-2</v>
      </c>
    </row>
    <row r="735" spans="1:17" x14ac:dyDescent="0.3">
      <c r="A735" t="s">
        <v>1612</v>
      </c>
      <c r="B735" t="s">
        <v>1613</v>
      </c>
      <c r="C735" t="s">
        <v>3140</v>
      </c>
      <c r="D735" t="s">
        <v>1396</v>
      </c>
      <c r="E735">
        <v>5818.2354733299999</v>
      </c>
      <c r="F735">
        <v>899.3</v>
      </c>
      <c r="G735">
        <v>0.15117174806714201</v>
      </c>
      <c r="H735">
        <v>12.733350211332301</v>
      </c>
      <c r="I735">
        <v>-2.0359731003215198</v>
      </c>
      <c r="J735">
        <v>-3.18865118969957</v>
      </c>
      <c r="K735">
        <v>842.85311740940494</v>
      </c>
      <c r="L735">
        <v>784.59528406119296</v>
      </c>
      <c r="M735">
        <v>47.4906041391164</v>
      </c>
      <c r="N735">
        <v>0.83770185925105201</v>
      </c>
      <c r="O735">
        <v>21.0941843656177</v>
      </c>
      <c r="P735">
        <v>47.329619921362998</v>
      </c>
      <c r="Q735">
        <v>0.12336548240520299</v>
      </c>
    </row>
    <row r="736" spans="1:17" x14ac:dyDescent="0.3">
      <c r="A736" t="s">
        <v>1614</v>
      </c>
      <c r="B736" t="s">
        <v>1615</v>
      </c>
      <c r="C736" t="s">
        <v>3133</v>
      </c>
      <c r="D736" t="s">
        <v>54</v>
      </c>
      <c r="E736">
        <v>5795.7448327100001</v>
      </c>
      <c r="F736">
        <v>1416.1</v>
      </c>
      <c r="G736">
        <v>-18.7043382137349</v>
      </c>
      <c r="H736">
        <v>11.7139157230806</v>
      </c>
      <c r="I736">
        <v>16.002890981236099</v>
      </c>
      <c r="J736">
        <v>7.37052865407128</v>
      </c>
      <c r="K736">
        <v>1321.4718518873001</v>
      </c>
      <c r="L736">
        <v>1236.73679749184</v>
      </c>
      <c r="M736">
        <v>65.072872625145706</v>
      </c>
      <c r="N736">
        <v>1.1345424595814599</v>
      </c>
      <c r="O736">
        <v>4.1451874867593999</v>
      </c>
      <c r="P736">
        <v>40.982627308477198</v>
      </c>
      <c r="Q736">
        <v>-5.2877665211699995E-4</v>
      </c>
    </row>
    <row r="737" spans="1:17" hidden="1" x14ac:dyDescent="0.3">
      <c r="A737" t="s">
        <v>1616</v>
      </c>
      <c r="B737" t="s">
        <v>1617</v>
      </c>
      <c r="C737" t="s">
        <v>3144</v>
      </c>
      <c r="D737" t="s">
        <v>81</v>
      </c>
      <c r="E737">
        <v>5794.8770451599903</v>
      </c>
      <c r="F737">
        <v>2111.9</v>
      </c>
      <c r="G737">
        <v>33.591150176610398</v>
      </c>
      <c r="H737">
        <v>24.462971051825001</v>
      </c>
      <c r="I737">
        <v>50.891052274422897</v>
      </c>
      <c r="J737">
        <v>7.1365752690439397</v>
      </c>
      <c r="K737">
        <v>1832.8935058837001</v>
      </c>
      <c r="L737">
        <v>1493.57143562027</v>
      </c>
      <c r="M737">
        <v>57.417176186682497</v>
      </c>
      <c r="N737">
        <v>3.3862665527386602</v>
      </c>
      <c r="O737">
        <v>13.404990766608201</v>
      </c>
      <c r="P737">
        <v>85.254385964912203</v>
      </c>
      <c r="Q737">
        <v>0.128209577810766</v>
      </c>
    </row>
    <row r="738" spans="1:17" x14ac:dyDescent="0.3">
      <c r="A738" t="s">
        <v>1618</v>
      </c>
      <c r="B738" t="s">
        <v>1619</v>
      </c>
      <c r="C738" t="s">
        <v>3131</v>
      </c>
      <c r="D738" t="s">
        <v>252</v>
      </c>
      <c r="E738">
        <v>5777.1138375599903</v>
      </c>
      <c r="F738">
        <v>299.39999999999998</v>
      </c>
      <c r="G738">
        <v>19.5031837078396</v>
      </c>
      <c r="H738">
        <v>22.8793888682358</v>
      </c>
      <c r="I738">
        <v>36.616102744890398</v>
      </c>
      <c r="J738">
        <v>21.598321038794399</v>
      </c>
      <c r="K738">
        <v>254.96174237090099</v>
      </c>
      <c r="L738">
        <v>233.42403313286999</v>
      </c>
      <c r="M738">
        <v>67.660855659547806</v>
      </c>
      <c r="N738">
        <v>2.4385777649393501</v>
      </c>
      <c r="O738">
        <v>5.0434201736807101</v>
      </c>
      <c r="P738">
        <v>69.1525423728813</v>
      </c>
      <c r="Q738">
        <v>0.194988077922951</v>
      </c>
    </row>
    <row r="739" spans="1:17" x14ac:dyDescent="0.3">
      <c r="A739" t="s">
        <v>1620</v>
      </c>
      <c r="B739" t="s">
        <v>1621</v>
      </c>
      <c r="C739" t="s">
        <v>3143</v>
      </c>
      <c r="D739" t="s">
        <v>267</v>
      </c>
      <c r="E739">
        <v>5773.9784639999998</v>
      </c>
      <c r="F739">
        <v>786.25</v>
      </c>
      <c r="G739">
        <v>-20.539811306743498</v>
      </c>
      <c r="H739">
        <v>-1.3997722849779499</v>
      </c>
      <c r="I739">
        <v>-11.8374243432763</v>
      </c>
      <c r="J739">
        <v>3.1721465845164101</v>
      </c>
      <c r="K739">
        <v>771.06422194102595</v>
      </c>
      <c r="L739">
        <v>762.670989415446</v>
      </c>
      <c r="M739">
        <v>59.8184283000394</v>
      </c>
      <c r="N739">
        <v>0.76079194126029703</v>
      </c>
      <c r="O739">
        <v>10.4992050874403</v>
      </c>
      <c r="P739">
        <v>21.899224806201499</v>
      </c>
      <c r="Q739">
        <v>5.0158961775516001E-2</v>
      </c>
    </row>
    <row r="740" spans="1:17" hidden="1" x14ac:dyDescent="0.3">
      <c r="A740" t="s">
        <v>1622</v>
      </c>
      <c r="B740" t="s">
        <v>1623</v>
      </c>
      <c r="C740" t="s">
        <v>3144</v>
      </c>
      <c r="D740" t="s">
        <v>81</v>
      </c>
      <c r="E740">
        <v>5729.587363656</v>
      </c>
      <c r="F740">
        <v>123.11</v>
      </c>
      <c r="G740">
        <v>326.71859148375501</v>
      </c>
      <c r="H740">
        <v>31.8214952482525</v>
      </c>
      <c r="I740">
        <v>97.550330758764403</v>
      </c>
      <c r="J740">
        <v>12.4692927100311</v>
      </c>
      <c r="K740">
        <v>91.089710670619496</v>
      </c>
      <c r="L740">
        <v>64.018815315105797</v>
      </c>
      <c r="M740">
        <v>76.096420177026104</v>
      </c>
      <c r="N740">
        <v>1.3396992520611199</v>
      </c>
      <c r="O740">
        <v>3.3628462350743198</v>
      </c>
      <c r="P740">
        <v>383.73280943025497</v>
      </c>
      <c r="Q740">
        <v>0.120958532718006</v>
      </c>
    </row>
    <row r="741" spans="1:17" x14ac:dyDescent="0.3">
      <c r="A741" t="s">
        <v>1624</v>
      </c>
      <c r="B741" t="s">
        <v>1625</v>
      </c>
      <c r="C741" t="s">
        <v>3131</v>
      </c>
      <c r="D741" t="s">
        <v>1626</v>
      </c>
      <c r="E741">
        <v>5702.05303998</v>
      </c>
      <c r="F741">
        <v>1115.05</v>
      </c>
      <c r="G741">
        <v>64.224328512818403</v>
      </c>
      <c r="H741">
        <v>0.43980410073981802</v>
      </c>
      <c r="I741">
        <v>53.613721057171603</v>
      </c>
      <c r="J741">
        <v>5.2504189050584502</v>
      </c>
      <c r="K741">
        <v>1037.6583949665201</v>
      </c>
      <c r="L741">
        <v>848.67086011236802</v>
      </c>
      <c r="M741">
        <v>62.836178544912798</v>
      </c>
      <c r="N741">
        <v>0.54694897566977896</v>
      </c>
      <c r="O741">
        <v>5.82485090354694</v>
      </c>
      <c r="P741">
        <v>101.454381210478</v>
      </c>
      <c r="Q741">
        <v>5.9858293201011999E-2</v>
      </c>
    </row>
    <row r="742" spans="1:17" x14ac:dyDescent="0.3">
      <c r="A742" t="s">
        <v>1627</v>
      </c>
      <c r="B742" t="s">
        <v>1628</v>
      </c>
      <c r="C742" t="s">
        <v>3143</v>
      </c>
      <c r="D742" t="s">
        <v>267</v>
      </c>
      <c r="E742">
        <v>5668.7700738659996</v>
      </c>
      <c r="F742">
        <v>168.54</v>
      </c>
      <c r="G742">
        <v>-29.695878119962501</v>
      </c>
      <c r="H742">
        <v>0.30159883026812001</v>
      </c>
      <c r="I742">
        <v>-14.465198622034301</v>
      </c>
      <c r="J742">
        <v>2.9585209583670302</v>
      </c>
      <c r="K742">
        <v>165.326786616166</v>
      </c>
      <c r="L742">
        <v>165.58090795422899</v>
      </c>
      <c r="M742">
        <v>54.5355337718686</v>
      </c>
      <c r="N742">
        <v>1.05850722989497</v>
      </c>
      <c r="O742">
        <v>30.2954788180847</v>
      </c>
      <c r="P742">
        <v>29.59630911188</v>
      </c>
      <c r="Q742">
        <v>-6.7654752411893004E-2</v>
      </c>
    </row>
    <row r="743" spans="1:17" hidden="1" x14ac:dyDescent="0.3">
      <c r="A743" t="s">
        <v>1629</v>
      </c>
      <c r="B743" t="s">
        <v>1630</v>
      </c>
      <c r="C743" t="s">
        <v>3144</v>
      </c>
      <c r="D743" t="s">
        <v>168</v>
      </c>
      <c r="E743">
        <v>5650.1471099999999</v>
      </c>
      <c r="F743">
        <v>4998.75</v>
      </c>
      <c r="G743">
        <v>121.978070737846</v>
      </c>
      <c r="H743">
        <v>4.7986141697581397</v>
      </c>
      <c r="I743">
        <v>70.267217171857496</v>
      </c>
      <c r="J743">
        <v>-2.35040122450454</v>
      </c>
      <c r="K743">
        <v>4870.6262939892904</v>
      </c>
      <c r="L743">
        <v>3752.2696764520501</v>
      </c>
      <c r="M743">
        <v>40.682389020322901</v>
      </c>
      <c r="N743">
        <v>0.86892115405699699</v>
      </c>
      <c r="O743">
        <v>13.821455363840901</v>
      </c>
      <c r="P743">
        <v>191.89781021897801</v>
      </c>
      <c r="Q743">
        <v>0.208425990397581</v>
      </c>
    </row>
    <row r="744" spans="1:17" x14ac:dyDescent="0.3">
      <c r="A744" t="s">
        <v>1631</v>
      </c>
      <c r="B744" t="s">
        <v>1632</v>
      </c>
      <c r="C744" t="s">
        <v>3140</v>
      </c>
      <c r="D744" t="s">
        <v>255</v>
      </c>
      <c r="E744">
        <v>5639.0619470199999</v>
      </c>
      <c r="F744">
        <v>711.05</v>
      </c>
      <c r="G744">
        <v>-26.690067449555801</v>
      </c>
      <c r="H744">
        <v>-7.9208293433433496</v>
      </c>
      <c r="I744">
        <v>-18.5064321610609</v>
      </c>
      <c r="J744">
        <v>-3.4146186281978301</v>
      </c>
      <c r="K744">
        <v>755.11838232482899</v>
      </c>
      <c r="L744">
        <v>705.14102751720804</v>
      </c>
      <c r="M744">
        <v>20.815387180981201</v>
      </c>
      <c r="N744">
        <v>0.67450297505462298</v>
      </c>
      <c r="O744">
        <v>24.295056606427099</v>
      </c>
      <c r="P744">
        <v>22.468136410609599</v>
      </c>
    </row>
    <row r="745" spans="1:17" hidden="1" x14ac:dyDescent="0.3">
      <c r="A745" t="s">
        <v>1633</v>
      </c>
      <c r="B745" t="s">
        <v>1634</v>
      </c>
      <c r="C745" t="s">
        <v>3144</v>
      </c>
      <c r="D745" t="s">
        <v>274</v>
      </c>
      <c r="E745">
        <v>5629.8301458699998</v>
      </c>
      <c r="F745">
        <v>403.9</v>
      </c>
      <c r="G745">
        <v>-17.886651105471199</v>
      </c>
      <c r="H745">
        <v>11.6223926237061</v>
      </c>
      <c r="I745">
        <v>8.2650125754030199</v>
      </c>
      <c r="J745">
        <v>7.9743584466206698</v>
      </c>
      <c r="K745">
        <v>373.46777057255201</v>
      </c>
      <c r="L745">
        <v>360.84175746854999</v>
      </c>
      <c r="M745">
        <v>68.062828229899694</v>
      </c>
      <c r="N745">
        <v>1.78968762433184</v>
      </c>
      <c r="O745">
        <v>2.7482050012379302</v>
      </c>
      <c r="P745">
        <v>28.6305732484076</v>
      </c>
      <c r="Q745">
        <v>4.3392074433131998E-2</v>
      </c>
    </row>
    <row r="746" spans="1:17" x14ac:dyDescent="0.3">
      <c r="A746" t="s">
        <v>1635</v>
      </c>
      <c r="B746" t="s">
        <v>1636</v>
      </c>
      <c r="C746" t="s">
        <v>3140</v>
      </c>
      <c r="D746" t="s">
        <v>1396</v>
      </c>
      <c r="E746">
        <v>5593.14064813</v>
      </c>
      <c r="F746">
        <v>774.55</v>
      </c>
      <c r="G746">
        <v>47.008834744933701</v>
      </c>
      <c r="H746">
        <v>38.723884277816602</v>
      </c>
      <c r="I746">
        <v>73.157046424784994</v>
      </c>
      <c r="J746">
        <v>5.0239598163022103</v>
      </c>
      <c r="K746">
        <v>647.10266345258196</v>
      </c>
      <c r="L746">
        <v>524.16393305223801</v>
      </c>
      <c r="M746">
        <v>58.286572055096599</v>
      </c>
      <c r="N746">
        <v>0.96501833403364301</v>
      </c>
      <c r="O746">
        <v>11.0063908075656</v>
      </c>
      <c r="P746">
        <v>106.546666666666</v>
      </c>
      <c r="Q746">
        <v>4.0028142772298998E-2</v>
      </c>
    </row>
    <row r="747" spans="1:17" x14ac:dyDescent="0.3">
      <c r="A747" t="s">
        <v>1637</v>
      </c>
      <c r="B747" t="s">
        <v>1638</v>
      </c>
      <c r="C747" t="s">
        <v>3141</v>
      </c>
      <c r="D747" t="s">
        <v>141</v>
      </c>
      <c r="E747">
        <v>5590.2749999999996</v>
      </c>
      <c r="F747">
        <v>196.15</v>
      </c>
      <c r="G747">
        <v>33.201381377589698</v>
      </c>
      <c r="H747">
        <v>-5.52424223555981</v>
      </c>
      <c r="I747">
        <v>-16.165171548795499</v>
      </c>
      <c r="J747">
        <v>0.96166028750190502</v>
      </c>
      <c r="K747">
        <v>203.45151780684901</v>
      </c>
      <c r="L747">
        <v>188.20529114395501</v>
      </c>
      <c r="M747">
        <v>35.228213818232497</v>
      </c>
      <c r="N747">
        <v>0.57297104051375503</v>
      </c>
      <c r="O747">
        <v>35.075197552893101</v>
      </c>
      <c r="P747">
        <v>78.968978102189794</v>
      </c>
      <c r="Q747">
        <v>3.2009700164005998E-2</v>
      </c>
    </row>
    <row r="748" spans="1:17" x14ac:dyDescent="0.3">
      <c r="A748" t="s">
        <v>1639</v>
      </c>
      <c r="B748" t="s">
        <v>1640</v>
      </c>
      <c r="C748" t="s">
        <v>3139</v>
      </c>
      <c r="D748" t="s">
        <v>353</v>
      </c>
      <c r="E748">
        <v>5563.5158164249997</v>
      </c>
      <c r="F748">
        <v>260.75</v>
      </c>
      <c r="G748">
        <v>-16.843233187442198</v>
      </c>
      <c r="H748">
        <v>-4.43861754287318</v>
      </c>
      <c r="I748">
        <v>15.384646201775499</v>
      </c>
      <c r="J748">
        <v>-2.2985370560001002</v>
      </c>
      <c r="K748">
        <v>263.13431805461403</v>
      </c>
      <c r="L748">
        <v>242.37474145756599</v>
      </c>
      <c r="M748">
        <v>38.807969761105298</v>
      </c>
      <c r="N748">
        <v>0.59958189059536104</v>
      </c>
      <c r="O748">
        <v>13.940556088207099</v>
      </c>
      <c r="P748">
        <v>37.962962962962898</v>
      </c>
      <c r="Q748">
        <v>-9.1717365993406005E-2</v>
      </c>
    </row>
    <row r="749" spans="1:17" hidden="1" x14ac:dyDescent="0.3">
      <c r="A749" t="s">
        <v>1641</v>
      </c>
      <c r="B749" t="s">
        <v>1642</v>
      </c>
      <c r="C749" t="s">
        <v>3144</v>
      </c>
      <c r="D749" t="s">
        <v>535</v>
      </c>
      <c r="E749">
        <v>5514.2816972800001</v>
      </c>
      <c r="F749">
        <v>5549.3</v>
      </c>
      <c r="G749">
        <v>32.3762259777914</v>
      </c>
      <c r="H749">
        <v>3.8624097654127797E-2</v>
      </c>
      <c r="I749">
        <v>25.425717262142498</v>
      </c>
      <c r="J749">
        <v>1.1839743543369501</v>
      </c>
      <c r="K749">
        <v>5759.3080872890696</v>
      </c>
      <c r="L749">
        <v>4969.6020254365803</v>
      </c>
      <c r="M749">
        <v>30.787101770693901</v>
      </c>
      <c r="N749">
        <v>0.53749858680509699</v>
      </c>
      <c r="O749">
        <v>20.7161263582794</v>
      </c>
      <c r="P749">
        <v>94.194428891377299</v>
      </c>
      <c r="Q749">
        <v>0.146822638796584</v>
      </c>
    </row>
    <row r="750" spans="1:17" x14ac:dyDescent="0.3">
      <c r="A750" t="s">
        <v>1643</v>
      </c>
      <c r="B750" t="s">
        <v>1644</v>
      </c>
      <c r="C750" t="s">
        <v>3140</v>
      </c>
      <c r="D750" t="s">
        <v>255</v>
      </c>
      <c r="E750">
        <v>5463.979947285</v>
      </c>
      <c r="F750">
        <v>1776.35</v>
      </c>
      <c r="G750">
        <v>-62.008319821626998</v>
      </c>
      <c r="H750">
        <v>-3.4997935646395302</v>
      </c>
      <c r="I750">
        <v>-13.590082514931099</v>
      </c>
      <c r="J750">
        <v>2.8708290120127899</v>
      </c>
      <c r="K750">
        <v>1830.2360743366401</v>
      </c>
      <c r="L750">
        <v>1925.30058804382</v>
      </c>
      <c r="M750">
        <v>39.611704997369799</v>
      </c>
      <c r="N750">
        <v>0.51521408162839599</v>
      </c>
      <c r="O750">
        <v>64.401722633489996</v>
      </c>
      <c r="P750">
        <v>11.021875</v>
      </c>
      <c r="Q750">
        <v>1.5412452467040001E-2</v>
      </c>
    </row>
    <row r="751" spans="1:17" x14ac:dyDescent="0.3">
      <c r="A751" t="s">
        <v>1645</v>
      </c>
      <c r="B751" t="s">
        <v>1646</v>
      </c>
      <c r="C751" t="s">
        <v>3129</v>
      </c>
      <c r="D751" t="s">
        <v>51</v>
      </c>
      <c r="E751">
        <v>5461.90348636</v>
      </c>
      <c r="F751">
        <v>60.82</v>
      </c>
      <c r="G751">
        <v>60.701571390510601</v>
      </c>
      <c r="H751">
        <v>-6.20599026766652</v>
      </c>
      <c r="I751">
        <v>-46.242174207970898</v>
      </c>
      <c r="J751">
        <v>-2.3707657792287899</v>
      </c>
      <c r="K751">
        <v>65.968488774641898</v>
      </c>
      <c r="L751">
        <v>62.239668274090398</v>
      </c>
      <c r="M751">
        <v>29.862511666039399</v>
      </c>
      <c r="N751">
        <v>0.77995976509048404</v>
      </c>
      <c r="O751">
        <v>63.811246300558999</v>
      </c>
      <c r="P751">
        <v>104.09395973154299</v>
      </c>
      <c r="Q751">
        <v>4.5529793060177001E-2</v>
      </c>
    </row>
    <row r="752" spans="1:17" hidden="1" x14ac:dyDescent="0.3">
      <c r="A752" t="s">
        <v>1647</v>
      </c>
      <c r="B752" t="s">
        <v>1648</v>
      </c>
      <c r="C752" t="s">
        <v>3144</v>
      </c>
      <c r="D752" t="s">
        <v>106</v>
      </c>
      <c r="E752">
        <v>5458.2914341199903</v>
      </c>
      <c r="F752">
        <v>518.35</v>
      </c>
      <c r="G752">
        <v>20607.274760912798</v>
      </c>
      <c r="H752">
        <v>30.375096873608499</v>
      </c>
      <c r="I752">
        <v>1802.14908993316</v>
      </c>
      <c r="J752">
        <v>1.52065113588181</v>
      </c>
      <c r="K752">
        <v>218.534271534216</v>
      </c>
      <c r="L752">
        <v>74.099885893438199</v>
      </c>
      <c r="M752">
        <v>99.996028980006102</v>
      </c>
      <c r="N752">
        <v>0.81155967050173505</v>
      </c>
      <c r="O752">
        <v>0</v>
      </c>
      <c r="P752">
        <v>25185.365853658499</v>
      </c>
      <c r="Q752">
        <v>0.13022346598374299</v>
      </c>
    </row>
    <row r="753" spans="1:17" hidden="1" x14ac:dyDescent="0.3">
      <c r="A753" t="s">
        <v>1649</v>
      </c>
      <c r="B753" t="s">
        <v>1650</v>
      </c>
      <c r="C753" t="s">
        <v>3144</v>
      </c>
      <c r="D753" t="s">
        <v>547</v>
      </c>
      <c r="E753">
        <v>5417.1962126099997</v>
      </c>
      <c r="F753">
        <v>771.55</v>
      </c>
      <c r="G753">
        <v>56.214891321862702</v>
      </c>
      <c r="H753">
        <v>24.573866748694499</v>
      </c>
      <c r="I753">
        <v>72.358593035906395</v>
      </c>
      <c r="J753">
        <v>7.1203903796888603</v>
      </c>
      <c r="K753">
        <v>673.84657428999503</v>
      </c>
      <c r="M753">
        <v>49.707496834458503</v>
      </c>
      <c r="N753">
        <v>1.2993790397328</v>
      </c>
      <c r="O753">
        <v>22.610329855485698</v>
      </c>
      <c r="P753">
        <v>107.74098007539</v>
      </c>
    </row>
    <row r="754" spans="1:17" hidden="1" x14ac:dyDescent="0.3">
      <c r="A754" t="s">
        <v>1651</v>
      </c>
      <c r="B754" t="s">
        <v>1652</v>
      </c>
      <c r="C754" t="s">
        <v>3144</v>
      </c>
      <c r="D754" t="s">
        <v>202</v>
      </c>
      <c r="E754">
        <v>5404.8340826900003</v>
      </c>
      <c r="F754">
        <v>7958.3</v>
      </c>
      <c r="G754">
        <v>76.499990739206098</v>
      </c>
      <c r="H754">
        <v>12.530212053676999</v>
      </c>
      <c r="I754">
        <v>-1.3624968120699701</v>
      </c>
      <c r="J754">
        <v>4.6045262984305699</v>
      </c>
      <c r="K754">
        <v>7401.9165725767498</v>
      </c>
      <c r="L754">
        <v>6716.6437927219904</v>
      </c>
      <c r="M754">
        <v>65.762031893282</v>
      </c>
      <c r="N754">
        <v>1.2766986286518001</v>
      </c>
      <c r="O754">
        <v>14.1311586645389</v>
      </c>
      <c r="P754">
        <v>121.063888888888</v>
      </c>
      <c r="Q754">
        <v>0.104476021211496</v>
      </c>
    </row>
    <row r="755" spans="1:17" x14ac:dyDescent="0.3">
      <c r="A755" t="s">
        <v>1653</v>
      </c>
      <c r="B755" t="s">
        <v>1654</v>
      </c>
      <c r="C755" t="s">
        <v>3136</v>
      </c>
      <c r="D755" t="s">
        <v>498</v>
      </c>
      <c r="E755">
        <v>5387.0399087779997</v>
      </c>
      <c r="F755">
        <v>108.13</v>
      </c>
      <c r="G755">
        <v>-39.5236261839215</v>
      </c>
      <c r="H755">
        <v>-1.8613535548451501</v>
      </c>
      <c r="I755">
        <v>-6.3598506261157102</v>
      </c>
      <c r="J755">
        <v>0.71740203840889405</v>
      </c>
      <c r="K755">
        <v>108.424145657035</v>
      </c>
      <c r="L755">
        <v>108.782365053117</v>
      </c>
      <c r="M755">
        <v>46.414011314614598</v>
      </c>
      <c r="N755">
        <v>0.776704035760856</v>
      </c>
      <c r="O755">
        <v>27.346712290761101</v>
      </c>
      <c r="P755">
        <v>18.1748633879781</v>
      </c>
      <c r="Q755">
        <v>-9.4372559372139994E-2</v>
      </c>
    </row>
    <row r="756" spans="1:17" x14ac:dyDescent="0.3">
      <c r="A756" t="s">
        <v>1655</v>
      </c>
      <c r="B756" t="s">
        <v>1656</v>
      </c>
      <c r="C756" t="s">
        <v>3129</v>
      </c>
      <c r="D756" t="s">
        <v>417</v>
      </c>
      <c r="E756">
        <v>5351.7460023000003</v>
      </c>
      <c r="F756">
        <v>48.6</v>
      </c>
      <c r="G756">
        <v>-24.646237008145199</v>
      </c>
      <c r="H756">
        <v>-2.9680247225650001</v>
      </c>
      <c r="I756">
        <v>-12.5976664053617</v>
      </c>
      <c r="J756">
        <v>2.0324218625962498</v>
      </c>
      <c r="K756">
        <v>49.933485574696597</v>
      </c>
      <c r="L756">
        <v>51.505150793761999</v>
      </c>
      <c r="M756">
        <v>37.989402163918797</v>
      </c>
      <c r="N756">
        <v>0.44221210461897598</v>
      </c>
      <c r="O756">
        <v>40.5349794238683</v>
      </c>
      <c r="P756">
        <v>8.36120401337792</v>
      </c>
    </row>
    <row r="757" spans="1:17" x14ac:dyDescent="0.3">
      <c r="A757" t="s">
        <v>1657</v>
      </c>
      <c r="B757" t="s">
        <v>1658</v>
      </c>
      <c r="C757" t="s">
        <v>3129</v>
      </c>
      <c r="D757" t="s">
        <v>24</v>
      </c>
      <c r="E757">
        <v>5317.7120852500002</v>
      </c>
      <c r="F757">
        <v>314.5</v>
      </c>
      <c r="G757">
        <v>-31.667055620319399</v>
      </c>
      <c r="H757">
        <v>-7.38712664701261</v>
      </c>
      <c r="I757">
        <v>-24.6290913495999</v>
      </c>
      <c r="J757">
        <v>-2.4466293042778999E-2</v>
      </c>
      <c r="K757">
        <v>335.62473025624399</v>
      </c>
      <c r="L757">
        <v>346.55666605101197</v>
      </c>
      <c r="M757">
        <v>27.4105824333258</v>
      </c>
      <c r="N757">
        <v>0.63706552366455504</v>
      </c>
      <c r="O757">
        <v>34.2607313195548</v>
      </c>
      <c r="P757">
        <v>0.93068035943517602</v>
      </c>
      <c r="Q757">
        <v>-2.9539754032250998E-2</v>
      </c>
    </row>
    <row r="758" spans="1:17" x14ac:dyDescent="0.3">
      <c r="A758" t="s">
        <v>1659</v>
      </c>
      <c r="B758" t="s">
        <v>1660</v>
      </c>
      <c r="C758" t="s">
        <v>3141</v>
      </c>
      <c r="D758" t="s">
        <v>75</v>
      </c>
      <c r="E758">
        <v>5277.8879999999999</v>
      </c>
      <c r="F758">
        <v>749.7</v>
      </c>
      <c r="G758">
        <v>53.642859072361901</v>
      </c>
      <c r="H758">
        <v>-17.628233366380201</v>
      </c>
      <c r="I758">
        <v>-28.1697532684537</v>
      </c>
      <c r="J758">
        <v>-4.3997468740684296</v>
      </c>
      <c r="K758">
        <v>841.88869605254899</v>
      </c>
      <c r="L758">
        <v>787.51747960329101</v>
      </c>
      <c r="M758">
        <v>22.5656801852064</v>
      </c>
      <c r="N758">
        <v>0.73277580457806402</v>
      </c>
      <c r="O758">
        <v>55.395491529945197</v>
      </c>
      <c r="P758">
        <v>90.134415419731098</v>
      </c>
      <c r="Q758">
        <v>8.7469948580595994E-2</v>
      </c>
    </row>
    <row r="759" spans="1:17" x14ac:dyDescent="0.3">
      <c r="A759" t="s">
        <v>1661</v>
      </c>
      <c r="B759" t="s">
        <v>1662</v>
      </c>
      <c r="C759" t="s">
        <v>3138</v>
      </c>
      <c r="D759" t="s">
        <v>78</v>
      </c>
      <c r="E759">
        <v>5232.0436222079998</v>
      </c>
      <c r="F759">
        <v>230.88</v>
      </c>
      <c r="G759">
        <v>-5.1134402986300502</v>
      </c>
      <c r="H759">
        <v>1.7164052225919999</v>
      </c>
      <c r="I759">
        <v>0.71275040708434401</v>
      </c>
      <c r="J759">
        <v>2.6306015145707602</v>
      </c>
      <c r="K759">
        <v>225.29847979747501</v>
      </c>
      <c r="L759">
        <v>212.69599964676999</v>
      </c>
      <c r="M759">
        <v>55.413190446834001</v>
      </c>
      <c r="N759">
        <v>0.60017011176150004</v>
      </c>
      <c r="O759">
        <v>6.9819819819819804</v>
      </c>
      <c r="P759">
        <v>31.070110701107001</v>
      </c>
      <c r="Q759">
        <v>-8.2364731415719997E-2</v>
      </c>
    </row>
    <row r="760" spans="1:17" x14ac:dyDescent="0.3">
      <c r="A760" t="s">
        <v>1663</v>
      </c>
      <c r="B760" t="s">
        <v>1664</v>
      </c>
      <c r="C760" t="s">
        <v>3129</v>
      </c>
      <c r="D760" t="s">
        <v>417</v>
      </c>
      <c r="E760">
        <v>5203.1755854749999</v>
      </c>
      <c r="F760">
        <v>286.75</v>
      </c>
      <c r="G760">
        <v>-28.8472097322718</v>
      </c>
      <c r="H760">
        <v>-4.9062576796399897</v>
      </c>
      <c r="I760">
        <v>-14.0976881133459</v>
      </c>
      <c r="J760">
        <v>0.84591065145275701</v>
      </c>
      <c r="K760">
        <v>287.21567667476398</v>
      </c>
      <c r="L760">
        <v>291.75288053075201</v>
      </c>
      <c r="M760">
        <v>55.277520463726503</v>
      </c>
      <c r="N760">
        <v>1.0462356432981901</v>
      </c>
      <c r="O760">
        <v>35.292066259808102</v>
      </c>
      <c r="P760">
        <v>6.4204861755427798</v>
      </c>
      <c r="Q760">
        <v>-3.234538191101E-3</v>
      </c>
    </row>
    <row r="761" spans="1:17" x14ac:dyDescent="0.3">
      <c r="A761" t="s">
        <v>1665</v>
      </c>
      <c r="B761" t="s">
        <v>1666</v>
      </c>
      <c r="C761" t="s">
        <v>3131</v>
      </c>
      <c r="D761" t="s">
        <v>118</v>
      </c>
      <c r="E761">
        <v>5192.4001799999996</v>
      </c>
      <c r="F761">
        <v>559.54999999999995</v>
      </c>
      <c r="G761">
        <v>94.484486154995395</v>
      </c>
      <c r="H761">
        <v>2.9055588317955299</v>
      </c>
      <c r="I761">
        <v>58.313723719561501</v>
      </c>
      <c r="J761">
        <v>6.5795498665913499</v>
      </c>
      <c r="K761">
        <v>542.90003984477801</v>
      </c>
      <c r="L761">
        <v>424.48429773069</v>
      </c>
      <c r="M761">
        <v>51.032685075869601</v>
      </c>
      <c r="N761">
        <v>0.24519919526051301</v>
      </c>
      <c r="O761">
        <v>29.988383522473399</v>
      </c>
      <c r="P761">
        <v>167.34352603917799</v>
      </c>
      <c r="Q761">
        <v>8.1794995546653995E-2</v>
      </c>
    </row>
    <row r="762" spans="1:17" x14ac:dyDescent="0.3">
      <c r="A762" t="s">
        <v>1667</v>
      </c>
      <c r="B762" t="s">
        <v>1668</v>
      </c>
      <c r="C762" t="s">
        <v>3141</v>
      </c>
      <c r="D762" t="s">
        <v>1095</v>
      </c>
      <c r="E762">
        <v>5183.65991975</v>
      </c>
      <c r="F762">
        <v>3092.35</v>
      </c>
      <c r="G762">
        <v>-10.939411136197201</v>
      </c>
      <c r="H762">
        <v>-8.7696853712559905E-2</v>
      </c>
      <c r="I762">
        <v>-5.7880845282088798</v>
      </c>
      <c r="J762">
        <v>-0.22554365354763001</v>
      </c>
      <c r="K762">
        <v>3116.4625338892401</v>
      </c>
      <c r="L762">
        <v>2986.12142948152</v>
      </c>
      <c r="M762">
        <v>38.129615949976198</v>
      </c>
      <c r="N762">
        <v>0.96426398307417105</v>
      </c>
      <c r="O762">
        <v>19.6501042896179</v>
      </c>
      <c r="P762">
        <v>34.450000000000003</v>
      </c>
      <c r="Q762">
        <v>-6.8671463861874005E-2</v>
      </c>
    </row>
    <row r="763" spans="1:17" hidden="1" x14ac:dyDescent="0.3">
      <c r="A763" t="s">
        <v>1669</v>
      </c>
      <c r="B763" t="s">
        <v>1670</v>
      </c>
      <c r="C763" t="s">
        <v>3144</v>
      </c>
      <c r="D763" t="s">
        <v>1671</v>
      </c>
      <c r="E763">
        <v>5168.879891351</v>
      </c>
      <c r="F763">
        <v>60.66</v>
      </c>
      <c r="G763">
        <v>-6.1527882821383697</v>
      </c>
      <c r="H763">
        <v>-0.16689496097690901</v>
      </c>
      <c r="I763">
        <v>0.27372578479107501</v>
      </c>
      <c r="J763">
        <v>1.63639187662256</v>
      </c>
      <c r="K763">
        <v>60.199195327277799</v>
      </c>
      <c r="L763">
        <v>57.686179082244401</v>
      </c>
      <c r="M763">
        <v>56.425916595309197</v>
      </c>
      <c r="N763">
        <v>0.87590444631489595</v>
      </c>
      <c r="O763">
        <v>6.8249258160237396</v>
      </c>
      <c r="P763">
        <v>26.903765690376499</v>
      </c>
      <c r="Q763">
        <v>-3.0196124243903E-2</v>
      </c>
    </row>
    <row r="764" spans="1:17" x14ac:dyDescent="0.3">
      <c r="A764" t="s">
        <v>1672</v>
      </c>
      <c r="B764" t="s">
        <v>1673</v>
      </c>
      <c r="C764" t="s">
        <v>3139</v>
      </c>
      <c r="D764" t="s">
        <v>482</v>
      </c>
      <c r="E764">
        <v>5167.5296945999999</v>
      </c>
      <c r="F764">
        <v>311.5</v>
      </c>
      <c r="G764">
        <v>-53.512797907301099</v>
      </c>
      <c r="H764">
        <v>-1.12534226454919</v>
      </c>
      <c r="I764">
        <v>-35.593573964340997</v>
      </c>
      <c r="J764">
        <v>2.1993127520434199</v>
      </c>
      <c r="K764">
        <v>323.93690085659898</v>
      </c>
      <c r="L764">
        <v>360.02852375118198</v>
      </c>
      <c r="M764">
        <v>40.773035259786802</v>
      </c>
      <c r="N764">
        <v>0.74007591599725497</v>
      </c>
      <c r="O764">
        <v>74.125200642054494</v>
      </c>
      <c r="P764">
        <v>18.598895869027199</v>
      </c>
      <c r="Q764">
        <v>-0.118995289340541</v>
      </c>
    </row>
    <row r="765" spans="1:17" x14ac:dyDescent="0.3">
      <c r="A765" t="s">
        <v>1674</v>
      </c>
      <c r="B765" t="s">
        <v>1675</v>
      </c>
      <c r="C765" t="s">
        <v>3133</v>
      </c>
      <c r="D765" t="s">
        <v>505</v>
      </c>
      <c r="E765">
        <v>5101.973421875</v>
      </c>
      <c r="F765">
        <v>456.25</v>
      </c>
      <c r="G765">
        <v>13.745820026153099</v>
      </c>
      <c r="H765">
        <v>6.5953684474828798</v>
      </c>
      <c r="I765">
        <v>11.7867072292833</v>
      </c>
      <c r="J765">
        <v>6.0266779467413398</v>
      </c>
      <c r="K765">
        <v>423.08142274647503</v>
      </c>
      <c r="L765">
        <v>381.70526250233598</v>
      </c>
      <c r="M765">
        <v>55.455233471921403</v>
      </c>
      <c r="N765">
        <v>0.69756371288008601</v>
      </c>
      <c r="O765">
        <v>6.5205479452054904</v>
      </c>
      <c r="P765">
        <v>56.733081415321102</v>
      </c>
      <c r="Q765">
        <v>-3.038271820221E-3</v>
      </c>
    </row>
    <row r="766" spans="1:17" x14ac:dyDescent="0.3">
      <c r="A766" t="s">
        <v>1676</v>
      </c>
      <c r="B766" t="s">
        <v>1677</v>
      </c>
      <c r="C766" t="s">
        <v>3133</v>
      </c>
      <c r="D766" t="s">
        <v>54</v>
      </c>
      <c r="E766">
        <v>5089.9812750000001</v>
      </c>
      <c r="F766">
        <v>553.65</v>
      </c>
      <c r="G766">
        <v>-36.340780675589002</v>
      </c>
      <c r="H766">
        <v>9.3243021471053993</v>
      </c>
      <c r="I766">
        <v>4.4028863029087999</v>
      </c>
      <c r="J766">
        <v>-1.7555198392909299</v>
      </c>
      <c r="K766">
        <v>538.23931541228296</v>
      </c>
      <c r="L766">
        <v>512.12590799201701</v>
      </c>
      <c r="M766">
        <v>40.002943589286801</v>
      </c>
      <c r="N766">
        <v>2.8472590020966502</v>
      </c>
      <c r="O766">
        <v>14.6933983563623</v>
      </c>
      <c r="P766">
        <v>28.442176081661</v>
      </c>
      <c r="Q766">
        <v>-3.6118278147280997E-2</v>
      </c>
    </row>
    <row r="767" spans="1:17" hidden="1" x14ac:dyDescent="0.3">
      <c r="A767" t="s">
        <v>1678</v>
      </c>
      <c r="B767" t="s">
        <v>1679</v>
      </c>
      <c r="C767" t="s">
        <v>3144</v>
      </c>
      <c r="D767" t="s">
        <v>1680</v>
      </c>
      <c r="E767">
        <v>5075.7852177900004</v>
      </c>
      <c r="F767">
        <v>39.9</v>
      </c>
      <c r="G767">
        <v>6.2177500078622203E-2</v>
      </c>
      <c r="H767">
        <v>4.28209317696294</v>
      </c>
      <c r="I767">
        <v>3.2883256405949699</v>
      </c>
      <c r="J767">
        <v>-2.3146429817652399</v>
      </c>
      <c r="K767">
        <v>38.145877324378603</v>
      </c>
      <c r="L767">
        <v>34.586445781585098</v>
      </c>
      <c r="M767">
        <v>44.638541492059503</v>
      </c>
      <c r="N767">
        <v>1.42627915524057</v>
      </c>
      <c r="O767">
        <v>19.6741854636591</v>
      </c>
      <c r="P767">
        <v>46.153846153846096</v>
      </c>
      <c r="Q767">
        <v>0.13274205077440701</v>
      </c>
    </row>
    <row r="768" spans="1:17" hidden="1" x14ac:dyDescent="0.3">
      <c r="A768" t="s">
        <v>1681</v>
      </c>
      <c r="B768" t="s">
        <v>1682</v>
      </c>
      <c r="C768" t="s">
        <v>3144</v>
      </c>
      <c r="D768" t="s">
        <v>382</v>
      </c>
      <c r="E768">
        <v>5073.5495363250002</v>
      </c>
      <c r="F768">
        <v>562.35</v>
      </c>
      <c r="G768">
        <v>-2.3802971302650402</v>
      </c>
      <c r="H768">
        <v>-1.98092696907382</v>
      </c>
      <c r="I768">
        <v>49.199681550038797</v>
      </c>
      <c r="J768">
        <v>-1.2613104128025101</v>
      </c>
      <c r="K768">
        <v>533.88709165192995</v>
      </c>
      <c r="L768">
        <v>460.75330785936302</v>
      </c>
      <c r="M768">
        <v>48.028006215387499</v>
      </c>
      <c r="N768">
        <v>0.91601662495611103</v>
      </c>
      <c r="O768">
        <v>13.247977238374601</v>
      </c>
      <c r="P768">
        <v>76.811822040559605</v>
      </c>
      <c r="Q768">
        <v>4.8516556335816002E-2</v>
      </c>
    </row>
    <row r="769" spans="1:17" x14ac:dyDescent="0.3">
      <c r="A769" t="s">
        <v>1683</v>
      </c>
      <c r="B769" t="s">
        <v>1684</v>
      </c>
      <c r="C769" t="s">
        <v>3130</v>
      </c>
      <c r="D769" t="s">
        <v>966</v>
      </c>
      <c r="E769">
        <v>5056.12997799</v>
      </c>
      <c r="F769">
        <v>588.9</v>
      </c>
      <c r="G769">
        <v>47.711964704321801</v>
      </c>
      <c r="H769">
        <v>20.3130432083743</v>
      </c>
      <c r="I769">
        <v>87.868336257898804</v>
      </c>
      <c r="J769">
        <v>-0.234791597101561</v>
      </c>
      <c r="K769">
        <v>480.38168184212401</v>
      </c>
      <c r="L769">
        <v>359.77602544982</v>
      </c>
      <c r="M769">
        <v>66.476462086843796</v>
      </c>
      <c r="N769">
        <v>0.48929501552362098</v>
      </c>
      <c r="O769">
        <v>4.2282221090168104</v>
      </c>
      <c r="P769">
        <v>172.89156626505999</v>
      </c>
      <c r="Q769">
        <v>7.5171620130464994E-2</v>
      </c>
    </row>
    <row r="770" spans="1:17" hidden="1" x14ac:dyDescent="0.3">
      <c r="A770" t="s">
        <v>1685</v>
      </c>
      <c r="B770" t="s">
        <v>1686</v>
      </c>
      <c r="C770" t="s">
        <v>3144</v>
      </c>
      <c r="D770" t="s">
        <v>202</v>
      </c>
      <c r="E770">
        <v>5044.02819</v>
      </c>
      <c r="F770">
        <v>773.2</v>
      </c>
      <c r="G770">
        <v>58.783398148937103</v>
      </c>
      <c r="H770">
        <v>17.007033511513999</v>
      </c>
      <c r="I770">
        <v>25.258237749875899</v>
      </c>
      <c r="J770">
        <v>0.90827739850807798</v>
      </c>
      <c r="K770">
        <v>715.09711085040897</v>
      </c>
      <c r="L770">
        <v>612.41184069882797</v>
      </c>
      <c r="M770">
        <v>54.809094814108498</v>
      </c>
      <c r="N770">
        <v>1.36486347392788</v>
      </c>
      <c r="O770">
        <v>7.0098292809104903</v>
      </c>
      <c r="P770">
        <v>120.504776843005</v>
      </c>
      <c r="Q770">
        <v>9.2260760891284002E-2</v>
      </c>
    </row>
    <row r="771" spans="1:17" x14ac:dyDescent="0.3">
      <c r="A771" t="s">
        <v>1687</v>
      </c>
      <c r="B771" t="s">
        <v>1688</v>
      </c>
      <c r="C771" t="s">
        <v>3141</v>
      </c>
      <c r="D771" t="s">
        <v>412</v>
      </c>
      <c r="E771">
        <v>5038.6226544749998</v>
      </c>
      <c r="F771">
        <v>576.04999999999995</v>
      </c>
      <c r="G771">
        <v>-43.047400610844299</v>
      </c>
      <c r="H771">
        <v>0.103646352876006</v>
      </c>
      <c r="I771">
        <v>-3.37952750988602</v>
      </c>
      <c r="J771">
        <v>8.5454835407538798</v>
      </c>
      <c r="K771">
        <v>554.71704494646201</v>
      </c>
      <c r="L771">
        <v>592.26422133288497</v>
      </c>
      <c r="M771">
        <v>61.411737786739401</v>
      </c>
      <c r="N771">
        <v>2.3579564047288</v>
      </c>
      <c r="O771">
        <v>38.703237566183503</v>
      </c>
      <c r="P771">
        <v>12.674816625916799</v>
      </c>
      <c r="Q771">
        <v>4.9259067029655997E-2</v>
      </c>
    </row>
    <row r="772" spans="1:17" hidden="1" x14ac:dyDescent="0.3">
      <c r="A772" t="s">
        <v>1689</v>
      </c>
      <c r="B772" t="s">
        <v>1690</v>
      </c>
      <c r="C772" t="s">
        <v>3144</v>
      </c>
      <c r="D772" t="s">
        <v>1495</v>
      </c>
      <c r="E772">
        <v>5017.5390055320004</v>
      </c>
      <c r="F772">
        <v>92.52</v>
      </c>
      <c r="G772">
        <v>31.0241215266634</v>
      </c>
      <c r="H772">
        <v>14.4044006662538</v>
      </c>
      <c r="I772">
        <v>10.4387373162357</v>
      </c>
      <c r="J772">
        <v>0.68022445772213602</v>
      </c>
      <c r="K772">
        <v>87.432208692616001</v>
      </c>
      <c r="L772">
        <v>76.032718354168907</v>
      </c>
      <c r="M772">
        <v>48.312830971845599</v>
      </c>
      <c r="N772">
        <v>0.90401549763188305</v>
      </c>
      <c r="O772">
        <v>11.5974924340683</v>
      </c>
      <c r="P772">
        <v>115.664335664335</v>
      </c>
      <c r="Q772">
        <v>0.186504431128064</v>
      </c>
    </row>
    <row r="773" spans="1:17" x14ac:dyDescent="0.3">
      <c r="A773" t="s">
        <v>1691</v>
      </c>
      <c r="B773" t="s">
        <v>1692</v>
      </c>
      <c r="C773" t="s">
        <v>3131</v>
      </c>
      <c r="D773" t="s">
        <v>990</v>
      </c>
      <c r="E773">
        <v>4983.690833394</v>
      </c>
      <c r="F773">
        <v>39.07</v>
      </c>
      <c r="G773">
        <v>7.3056356984444601</v>
      </c>
      <c r="H773">
        <v>-4.3752503414803998</v>
      </c>
      <c r="I773">
        <v>10.191260153944199</v>
      </c>
      <c r="J773">
        <v>-6.8717568220417897</v>
      </c>
      <c r="K773">
        <v>40.256124614403497</v>
      </c>
      <c r="L773">
        <v>34.636268039847799</v>
      </c>
      <c r="M773">
        <v>33.021513225072802</v>
      </c>
      <c r="N773">
        <v>0.68140157521272904</v>
      </c>
      <c r="O773">
        <v>17.993345277706599</v>
      </c>
      <c r="P773">
        <v>73.644444444444403</v>
      </c>
      <c r="Q773">
        <v>9.0374598291158001E-2</v>
      </c>
    </row>
    <row r="774" spans="1:17" x14ac:dyDescent="0.3">
      <c r="A774" t="s">
        <v>1693</v>
      </c>
      <c r="B774" t="s">
        <v>1694</v>
      </c>
      <c r="C774" t="s">
        <v>3143</v>
      </c>
      <c r="D774" t="s">
        <v>267</v>
      </c>
      <c r="E774">
        <v>4972.7696586749998</v>
      </c>
      <c r="F774">
        <v>298.35000000000002</v>
      </c>
      <c r="G774">
        <v>-1.5521742665053799</v>
      </c>
      <c r="H774">
        <v>-6.9554048851037802</v>
      </c>
      <c r="I774">
        <v>5.3951390117359903</v>
      </c>
      <c r="J774">
        <v>5.4291018401071698</v>
      </c>
      <c r="K774">
        <v>290.007360406771</v>
      </c>
      <c r="L774">
        <v>271.03631775289603</v>
      </c>
      <c r="M774">
        <v>63.031054136081202</v>
      </c>
      <c r="N774">
        <v>0.34710950483182701</v>
      </c>
      <c r="O774">
        <v>12.6194067370537</v>
      </c>
      <c r="P774">
        <v>41.868758915834498</v>
      </c>
      <c r="Q774">
        <v>-2.6453945335759E-2</v>
      </c>
    </row>
    <row r="775" spans="1:17" hidden="1" x14ac:dyDescent="0.3">
      <c r="A775" t="s">
        <v>1695</v>
      </c>
      <c r="B775" t="s">
        <v>1696</v>
      </c>
      <c r="C775" t="s">
        <v>3144</v>
      </c>
      <c r="D775" t="s">
        <v>360</v>
      </c>
      <c r="E775">
        <v>4955.6610074999999</v>
      </c>
      <c r="F775">
        <v>831.5</v>
      </c>
      <c r="G775">
        <v>93.364755619046406</v>
      </c>
      <c r="H775">
        <v>18.8615679863385</v>
      </c>
      <c r="I775">
        <v>89.664103701937194</v>
      </c>
      <c r="J775">
        <v>1.76645449319596</v>
      </c>
      <c r="K775">
        <v>749.22360878743905</v>
      </c>
      <c r="L775">
        <v>575.58701594555896</v>
      </c>
      <c r="M775">
        <v>54.045521604482801</v>
      </c>
      <c r="N775">
        <v>0.79734199029497099</v>
      </c>
      <c r="O775">
        <v>9.5309681298857392</v>
      </c>
      <c r="P775">
        <v>175.74199966838</v>
      </c>
      <c r="Q775">
        <v>0.16135501379876599</v>
      </c>
    </row>
    <row r="776" spans="1:17" hidden="1" x14ac:dyDescent="0.3">
      <c r="A776" t="s">
        <v>1697</v>
      </c>
      <c r="B776" t="s">
        <v>1698</v>
      </c>
      <c r="C776" t="s">
        <v>3144</v>
      </c>
      <c r="D776" t="s">
        <v>1699</v>
      </c>
      <c r="E776">
        <v>4954.5118249999996</v>
      </c>
      <c r="F776">
        <v>442.15</v>
      </c>
      <c r="G776">
        <v>79.891737945026307</v>
      </c>
      <c r="H776">
        <v>12.304447261383199</v>
      </c>
      <c r="I776">
        <v>-26.346444974551499</v>
      </c>
      <c r="J776">
        <v>3.79659453210822</v>
      </c>
      <c r="K776">
        <v>407.73806785937899</v>
      </c>
      <c r="L776">
        <v>406.10044142098502</v>
      </c>
      <c r="M776">
        <v>81.087625506408102</v>
      </c>
      <c r="N776">
        <v>1.01177462705736</v>
      </c>
      <c r="O776">
        <v>44.408006332692501</v>
      </c>
      <c r="P776">
        <v>106.616977032173</v>
      </c>
      <c r="Q776">
        <v>0.25577464828035101</v>
      </c>
    </row>
    <row r="777" spans="1:17" hidden="1" x14ac:dyDescent="0.3">
      <c r="A777" t="s">
        <v>1700</v>
      </c>
      <c r="B777" t="s">
        <v>1701</v>
      </c>
      <c r="C777" t="s">
        <v>3144</v>
      </c>
      <c r="D777" t="s">
        <v>1552</v>
      </c>
      <c r="E777">
        <v>4951.3870873199903</v>
      </c>
      <c r="F777">
        <v>414.8</v>
      </c>
      <c r="G777">
        <v>-7.3012348895337897</v>
      </c>
      <c r="H777">
        <v>9.62888012758971</v>
      </c>
      <c r="I777">
        <v>2.8913117583421002</v>
      </c>
      <c r="J777">
        <v>-1.6931355432052599</v>
      </c>
      <c r="K777">
        <v>392.59713487680301</v>
      </c>
      <c r="L777">
        <v>363.93549458425099</v>
      </c>
      <c r="M777">
        <v>47.091092794162897</v>
      </c>
      <c r="N777">
        <v>0.46003999322592498</v>
      </c>
      <c r="O777">
        <v>8.4257473481195806</v>
      </c>
      <c r="P777">
        <v>45.416301489921103</v>
      </c>
      <c r="Q777">
        <v>8.4971142376602998E-2</v>
      </c>
    </row>
    <row r="778" spans="1:17" hidden="1" x14ac:dyDescent="0.3">
      <c r="A778" t="s">
        <v>1702</v>
      </c>
      <c r="B778" t="s">
        <v>1703</v>
      </c>
      <c r="C778" t="s">
        <v>3144</v>
      </c>
      <c r="D778" t="s">
        <v>267</v>
      </c>
      <c r="E778">
        <v>4947.3270148749998</v>
      </c>
      <c r="F778">
        <v>409.85</v>
      </c>
      <c r="G778">
        <v>173.179634321311</v>
      </c>
      <c r="H778">
        <v>53.297410977413499</v>
      </c>
      <c r="I778">
        <v>215.26517911600399</v>
      </c>
      <c r="J778">
        <v>31.177513880979799</v>
      </c>
      <c r="K778">
        <v>271.03163856311897</v>
      </c>
      <c r="L778">
        <v>186.47058302728499</v>
      </c>
      <c r="M778">
        <v>92.226458814060095</v>
      </c>
      <c r="N778">
        <v>1.05483686868055</v>
      </c>
      <c r="O778">
        <v>2.2935220202513</v>
      </c>
      <c r="P778">
        <v>300.16598320640497</v>
      </c>
      <c r="Q778">
        <v>0.212575105851426</v>
      </c>
    </row>
    <row r="779" spans="1:17" x14ac:dyDescent="0.3">
      <c r="A779" t="s">
        <v>1704</v>
      </c>
      <c r="B779" t="s">
        <v>1705</v>
      </c>
      <c r="C779" t="s">
        <v>3141</v>
      </c>
      <c r="D779" t="s">
        <v>412</v>
      </c>
      <c r="E779">
        <v>4897.0092366360004</v>
      </c>
      <c r="F779">
        <v>98.01</v>
      </c>
      <c r="G779">
        <v>-14.9692527701575</v>
      </c>
      <c r="H779">
        <v>-8.0192413002966099</v>
      </c>
      <c r="I779">
        <v>-16.792063688893101</v>
      </c>
      <c r="J779">
        <v>-0.392461658059992</v>
      </c>
      <c r="K779">
        <v>102.765709644925</v>
      </c>
      <c r="L779">
        <v>101.04439379354299</v>
      </c>
      <c r="M779">
        <v>29.8826539719233</v>
      </c>
      <c r="N779">
        <v>0.77639731255946198</v>
      </c>
      <c r="O779">
        <v>24.017957351290601</v>
      </c>
      <c r="P779">
        <v>21.299504950494999</v>
      </c>
      <c r="Q779">
        <v>1.1868240171309E-2</v>
      </c>
    </row>
    <row r="780" spans="1:17" hidden="1" x14ac:dyDescent="0.3">
      <c r="A780" t="s">
        <v>1706</v>
      </c>
      <c r="B780" t="s">
        <v>1707</v>
      </c>
      <c r="C780" t="s">
        <v>3144</v>
      </c>
      <c r="D780" t="s">
        <v>54</v>
      </c>
      <c r="E780">
        <v>4895.966300565</v>
      </c>
      <c r="F780">
        <v>89.35</v>
      </c>
      <c r="G780">
        <v>97.772248350038595</v>
      </c>
      <c r="H780">
        <v>51.203574276126297</v>
      </c>
      <c r="I780">
        <v>81.569000261304893</v>
      </c>
      <c r="J780">
        <v>22.067536212626202</v>
      </c>
      <c r="K780">
        <v>67.459534355030002</v>
      </c>
      <c r="L780">
        <v>53.270861515356202</v>
      </c>
      <c r="M780">
        <v>71.244653658912199</v>
      </c>
      <c r="N780">
        <v>1.8146388025429701</v>
      </c>
      <c r="O780">
        <v>8.1141578063793993</v>
      </c>
      <c r="P780">
        <v>185.463258785942</v>
      </c>
      <c r="Q780">
        <v>4.4288947123351997E-2</v>
      </c>
    </row>
    <row r="781" spans="1:17" hidden="1" x14ac:dyDescent="0.3">
      <c r="A781" t="s">
        <v>1708</v>
      </c>
      <c r="B781" t="s">
        <v>1709</v>
      </c>
      <c r="C781" t="s">
        <v>3144</v>
      </c>
      <c r="D781" t="s">
        <v>624</v>
      </c>
      <c r="E781">
        <v>4894.1469691499997</v>
      </c>
      <c r="F781">
        <v>1933.85</v>
      </c>
      <c r="G781">
        <v>54.101354021459898</v>
      </c>
      <c r="H781">
        <v>18.561483474156301</v>
      </c>
      <c r="I781">
        <v>80.727756785277805</v>
      </c>
      <c r="J781">
        <v>1.4455478688897101</v>
      </c>
      <c r="K781">
        <v>1643.7539075613499</v>
      </c>
      <c r="L781">
        <v>1287.9636090108199</v>
      </c>
      <c r="M781">
        <v>67.419959876111605</v>
      </c>
      <c r="N781">
        <v>1.0155225738126601</v>
      </c>
      <c r="O781">
        <v>5.9802983685394304</v>
      </c>
      <c r="P781">
        <v>138.408432472415</v>
      </c>
      <c r="Q781">
        <v>0.15394105268637201</v>
      </c>
    </row>
    <row r="782" spans="1:17" hidden="1" x14ac:dyDescent="0.3">
      <c r="A782" t="s">
        <v>1710</v>
      </c>
      <c r="B782" t="s">
        <v>1711</v>
      </c>
      <c r="C782" t="s">
        <v>3144</v>
      </c>
      <c r="D782" t="s">
        <v>382</v>
      </c>
      <c r="E782">
        <v>4888.4281892999998</v>
      </c>
      <c r="F782">
        <v>392.85</v>
      </c>
      <c r="G782">
        <v>181.06651082471001</v>
      </c>
      <c r="H782">
        <v>9.9986958203586003</v>
      </c>
      <c r="I782">
        <v>108.630560166096</v>
      </c>
      <c r="J782">
        <v>2.4676208328515101</v>
      </c>
      <c r="K782">
        <v>343.34806849805</v>
      </c>
      <c r="L782">
        <v>240.77738091860601</v>
      </c>
      <c r="M782">
        <v>49.240806266087297</v>
      </c>
      <c r="N782">
        <v>0.56090876464353201</v>
      </c>
      <c r="O782">
        <v>13.9620720376734</v>
      </c>
      <c r="P782">
        <v>246.13859641393799</v>
      </c>
      <c r="Q782">
        <v>0.184572597813219</v>
      </c>
    </row>
    <row r="783" spans="1:17" hidden="1" x14ac:dyDescent="0.3">
      <c r="A783" t="s">
        <v>1712</v>
      </c>
      <c r="B783" t="s">
        <v>1713</v>
      </c>
      <c r="C783" t="s">
        <v>3144</v>
      </c>
      <c r="D783" t="s">
        <v>151</v>
      </c>
      <c r="E783">
        <v>4876.4682086820003</v>
      </c>
      <c r="F783">
        <v>61.46</v>
      </c>
      <c r="G783">
        <v>28.085844036278299</v>
      </c>
      <c r="H783">
        <v>16.170072890100901</v>
      </c>
      <c r="I783">
        <v>-11.324431429951201</v>
      </c>
      <c r="J783">
        <v>2.4661639563946398</v>
      </c>
      <c r="K783">
        <v>59.082739579644503</v>
      </c>
      <c r="L783">
        <v>55.938040353543798</v>
      </c>
      <c r="M783">
        <v>47.786503844450898</v>
      </c>
      <c r="N783">
        <v>1.7982798970288201</v>
      </c>
      <c r="O783">
        <v>26.098275301008702</v>
      </c>
      <c r="P783">
        <v>83.901855176540906</v>
      </c>
      <c r="Q783">
        <v>-1.6280169076875999E-2</v>
      </c>
    </row>
    <row r="784" spans="1:17" x14ac:dyDescent="0.3">
      <c r="A784" t="s">
        <v>1714</v>
      </c>
      <c r="B784" t="s">
        <v>1715</v>
      </c>
      <c r="C784" t="s">
        <v>3143</v>
      </c>
      <c r="D784" t="s">
        <v>505</v>
      </c>
      <c r="E784">
        <v>4875.9603685399998</v>
      </c>
      <c r="F784">
        <v>881.9</v>
      </c>
      <c r="G784">
        <v>-25.3574229951932</v>
      </c>
      <c r="H784">
        <v>-6.9021225828485999</v>
      </c>
      <c r="I784">
        <v>10.984387225421299</v>
      </c>
      <c r="J784">
        <v>-0.21876831902622901</v>
      </c>
      <c r="K784">
        <v>861.98875925049799</v>
      </c>
      <c r="L784">
        <v>797.94427111248899</v>
      </c>
      <c r="M784">
        <v>39.1253843717233</v>
      </c>
      <c r="N784">
        <v>0.75295385559018901</v>
      </c>
      <c r="O784">
        <v>9.5362285973466392</v>
      </c>
      <c r="P784">
        <v>34.241570895806298</v>
      </c>
      <c r="Q784">
        <v>-0.128882383517847</v>
      </c>
    </row>
    <row r="785" spans="1:17" x14ac:dyDescent="0.3">
      <c r="A785" t="s">
        <v>1716</v>
      </c>
      <c r="B785" t="s">
        <v>1717</v>
      </c>
      <c r="C785" t="s">
        <v>3134</v>
      </c>
      <c r="D785" t="s">
        <v>202</v>
      </c>
      <c r="E785">
        <v>4874.7380973150002</v>
      </c>
      <c r="F785">
        <v>122.19</v>
      </c>
      <c r="G785">
        <v>-27.785967832086499</v>
      </c>
      <c r="H785">
        <v>-8.9095100085616501</v>
      </c>
      <c r="I785">
        <v>-15.4550290040884</v>
      </c>
      <c r="J785">
        <v>1.16531316999426</v>
      </c>
      <c r="K785">
        <v>127.948460754213</v>
      </c>
      <c r="L785">
        <v>124.103924235617</v>
      </c>
      <c r="M785">
        <v>31.888538211804399</v>
      </c>
      <c r="N785">
        <v>0.92496126137313495</v>
      </c>
      <c r="O785">
        <v>22.4813814551108</v>
      </c>
      <c r="P785">
        <v>19.384465070835301</v>
      </c>
      <c r="Q785">
        <v>2.0838755000459001E-2</v>
      </c>
    </row>
    <row r="786" spans="1:17" x14ac:dyDescent="0.3">
      <c r="A786" t="s">
        <v>1718</v>
      </c>
      <c r="B786" t="s">
        <v>1719</v>
      </c>
      <c r="C786" t="s">
        <v>3139</v>
      </c>
      <c r="D786" t="s">
        <v>877</v>
      </c>
      <c r="E786">
        <v>4872.5995403249999</v>
      </c>
      <c r="F786">
        <v>397.35</v>
      </c>
      <c r="G786">
        <v>-21.089189638788898</v>
      </c>
      <c r="H786">
        <v>11.5093870776918</v>
      </c>
      <c r="I786">
        <v>-1.19406318177536</v>
      </c>
      <c r="J786">
        <v>2.2770807879241701</v>
      </c>
      <c r="K786">
        <v>358.32566453127902</v>
      </c>
      <c r="L786">
        <v>344.08377215710402</v>
      </c>
      <c r="M786">
        <v>67.030529670681105</v>
      </c>
      <c r="N786">
        <v>0.99306733118752799</v>
      </c>
      <c r="O786">
        <v>13.225116396124299</v>
      </c>
      <c r="P786">
        <v>48.292591901474097</v>
      </c>
      <c r="Q786">
        <v>1.7620149684659001E-2</v>
      </c>
    </row>
    <row r="787" spans="1:17" x14ac:dyDescent="0.3">
      <c r="A787" t="s">
        <v>1720</v>
      </c>
      <c r="B787" t="s">
        <v>1721</v>
      </c>
      <c r="C787" t="s">
        <v>3134</v>
      </c>
      <c r="D787" t="s">
        <v>202</v>
      </c>
      <c r="E787">
        <v>4867.9169122499998</v>
      </c>
      <c r="F787">
        <v>680.65</v>
      </c>
      <c r="G787">
        <v>3.9302940734247001</v>
      </c>
      <c r="H787">
        <v>-4.4089256431591703</v>
      </c>
      <c r="I787">
        <v>-4.3295860774433397</v>
      </c>
      <c r="J787">
        <v>1.9905138478706601</v>
      </c>
      <c r="K787">
        <v>675.737187219725</v>
      </c>
      <c r="L787">
        <v>614.86871486352197</v>
      </c>
      <c r="M787">
        <v>51.4593472663434</v>
      </c>
      <c r="N787">
        <v>0.36919967226675399</v>
      </c>
      <c r="O787">
        <v>17.4098288400793</v>
      </c>
      <c r="P787">
        <v>65.709068776628101</v>
      </c>
      <c r="Q787">
        <v>0.12468373543382</v>
      </c>
    </row>
    <row r="788" spans="1:17" x14ac:dyDescent="0.3">
      <c r="A788" t="s">
        <v>1722</v>
      </c>
      <c r="B788" t="s">
        <v>1723</v>
      </c>
      <c r="C788" t="s">
        <v>3132</v>
      </c>
      <c r="D788" t="s">
        <v>46</v>
      </c>
      <c r="E788">
        <v>4865.6426741650002</v>
      </c>
      <c r="F788">
        <v>703.15</v>
      </c>
      <c r="G788">
        <v>3.3913412237335199</v>
      </c>
      <c r="H788">
        <v>-1.7875474043758799</v>
      </c>
      <c r="I788">
        <v>16.226397703541899</v>
      </c>
      <c r="J788">
        <v>4.31062422751189</v>
      </c>
      <c r="K788">
        <v>677.52337523532697</v>
      </c>
      <c r="L788">
        <v>615.43525063977199</v>
      </c>
      <c r="M788">
        <v>47.592906581581502</v>
      </c>
      <c r="N788">
        <v>0.41186047623321498</v>
      </c>
      <c r="O788">
        <v>43.5042309606769</v>
      </c>
      <c r="P788">
        <v>64.768599882835304</v>
      </c>
      <c r="Q788">
        <v>0.13892408100290499</v>
      </c>
    </row>
    <row r="789" spans="1:17" x14ac:dyDescent="0.3">
      <c r="A789" t="s">
        <v>1724</v>
      </c>
      <c r="B789" t="s">
        <v>1725</v>
      </c>
      <c r="C789" t="s">
        <v>3133</v>
      </c>
      <c r="D789" t="s">
        <v>54</v>
      </c>
      <c r="E789">
        <v>4789.1290140000001</v>
      </c>
      <c r="F789">
        <v>595.04999999999995</v>
      </c>
      <c r="G789">
        <v>82.947065352598898</v>
      </c>
      <c r="H789">
        <v>41.3042899306256</v>
      </c>
      <c r="I789">
        <v>58.035634630296698</v>
      </c>
      <c r="J789">
        <v>7.4932389547072598</v>
      </c>
      <c r="K789">
        <v>477.92969593425602</v>
      </c>
      <c r="L789">
        <v>385.42218369740198</v>
      </c>
      <c r="M789">
        <v>75.129748563787302</v>
      </c>
      <c r="N789">
        <v>0.80160042625343098</v>
      </c>
      <c r="O789">
        <v>3.3358541299050399</v>
      </c>
      <c r="P789">
        <v>153.32056194125099</v>
      </c>
      <c r="Q789">
        <v>8.9060098755360008E-3</v>
      </c>
    </row>
    <row r="790" spans="1:17" x14ac:dyDescent="0.3">
      <c r="A790" t="s">
        <v>1726</v>
      </c>
      <c r="B790" t="s">
        <v>1727</v>
      </c>
      <c r="C790" t="s">
        <v>3136</v>
      </c>
      <c r="D790" t="s">
        <v>1495</v>
      </c>
      <c r="E790">
        <v>4753.8559955699902</v>
      </c>
      <c r="F790">
        <v>840.3</v>
      </c>
      <c r="G790">
        <v>7.1911228145858797</v>
      </c>
      <c r="H790">
        <v>-0.71237452142646496</v>
      </c>
      <c r="I790">
        <v>-21.216441127224599</v>
      </c>
      <c r="J790">
        <v>2.4191775525584598</v>
      </c>
      <c r="K790">
        <v>854.26248349577099</v>
      </c>
      <c r="L790">
        <v>849.81054611422906</v>
      </c>
      <c r="M790">
        <v>54.224589732548701</v>
      </c>
      <c r="N790">
        <v>0.56095071272138297</v>
      </c>
      <c r="O790">
        <v>31.607759133642698</v>
      </c>
      <c r="P790">
        <v>39.689136397639402</v>
      </c>
      <c r="Q790">
        <v>0.14436882216230201</v>
      </c>
    </row>
    <row r="791" spans="1:17" x14ac:dyDescent="0.3">
      <c r="A791" t="s">
        <v>1728</v>
      </c>
      <c r="B791" t="s">
        <v>1729</v>
      </c>
      <c r="C791" t="s">
        <v>3139</v>
      </c>
      <c r="D791" t="s">
        <v>877</v>
      </c>
      <c r="E791">
        <v>4746.3121577250004</v>
      </c>
      <c r="F791">
        <v>383.55</v>
      </c>
      <c r="G791">
        <v>99.025202348991598</v>
      </c>
      <c r="H791">
        <v>6.0950942976564102</v>
      </c>
      <c r="I791">
        <v>37.793704406393402</v>
      </c>
      <c r="J791">
        <v>2.6884206960219501</v>
      </c>
      <c r="K791">
        <v>355.13540223776698</v>
      </c>
      <c r="L791">
        <v>282.88810665792801</v>
      </c>
      <c r="M791">
        <v>48.392755168451302</v>
      </c>
      <c r="N791">
        <v>0.43704476898554401</v>
      </c>
      <c r="O791">
        <v>7.4045104940685604</v>
      </c>
      <c r="P791">
        <v>157.67551226066499</v>
      </c>
      <c r="Q791">
        <v>8.4058465936416998E-2</v>
      </c>
    </row>
    <row r="792" spans="1:17" hidden="1" x14ac:dyDescent="0.3">
      <c r="A792" t="s">
        <v>1730</v>
      </c>
      <c r="B792" t="s">
        <v>1731</v>
      </c>
      <c r="C792" t="s">
        <v>3144</v>
      </c>
      <c r="D792" t="s">
        <v>202</v>
      </c>
      <c r="E792">
        <v>4729.5323374500003</v>
      </c>
      <c r="F792">
        <v>616.5</v>
      </c>
      <c r="G792">
        <v>-0.146859044030588</v>
      </c>
      <c r="H792">
        <v>2.9565243266925698</v>
      </c>
      <c r="I792">
        <v>8.6525792500469105</v>
      </c>
      <c r="J792">
        <v>5.7099515474044598</v>
      </c>
      <c r="K792">
        <v>606.67039365926996</v>
      </c>
      <c r="L792">
        <v>557.60820324660494</v>
      </c>
      <c r="M792">
        <v>53.660289398933102</v>
      </c>
      <c r="N792">
        <v>0.59098251170667504</v>
      </c>
      <c r="O792">
        <v>14.0308191403081</v>
      </c>
      <c r="P792">
        <v>53.644859813084103</v>
      </c>
      <c r="Q792">
        <v>0.14352933670352899</v>
      </c>
    </row>
    <row r="793" spans="1:17" x14ac:dyDescent="0.3">
      <c r="A793" t="s">
        <v>1732</v>
      </c>
      <c r="B793" t="s">
        <v>1733</v>
      </c>
      <c r="C793" t="s">
        <v>3145</v>
      </c>
      <c r="D793" t="s">
        <v>121</v>
      </c>
      <c r="E793">
        <v>4724.8362649800001</v>
      </c>
      <c r="F793">
        <v>276.3</v>
      </c>
      <c r="G793">
        <v>39.921323035892399</v>
      </c>
      <c r="H793">
        <v>-1.5250900463528101</v>
      </c>
      <c r="I793">
        <v>4.3519068864637296</v>
      </c>
      <c r="J793">
        <v>2.10004639208316</v>
      </c>
      <c r="K793">
        <v>275.872475928254</v>
      </c>
      <c r="L793">
        <v>247.88149362019001</v>
      </c>
      <c r="M793">
        <v>49.097011376279099</v>
      </c>
      <c r="N793">
        <v>0.49595824910391101</v>
      </c>
      <c r="O793">
        <v>15.9790083242851</v>
      </c>
      <c r="P793">
        <v>113.523956723338</v>
      </c>
      <c r="Q793">
        <v>7.6154482082888997E-2</v>
      </c>
    </row>
    <row r="794" spans="1:17" x14ac:dyDescent="0.3">
      <c r="A794" t="s">
        <v>1734</v>
      </c>
      <c r="B794" t="s">
        <v>1735</v>
      </c>
      <c r="C794" t="s">
        <v>3136</v>
      </c>
      <c r="D794" t="s">
        <v>299</v>
      </c>
      <c r="E794">
        <v>4716.8282526599996</v>
      </c>
      <c r="F794">
        <v>214.35</v>
      </c>
      <c r="G794">
        <v>22.751748360551399</v>
      </c>
      <c r="H794">
        <v>14.317486488511699</v>
      </c>
      <c r="I794">
        <v>-8.6799447893147299</v>
      </c>
      <c r="J794">
        <v>7.8231311202598599</v>
      </c>
      <c r="K794">
        <v>196.83549283763301</v>
      </c>
      <c r="L794">
        <v>187.036343721913</v>
      </c>
      <c r="M794">
        <v>62.867450712357197</v>
      </c>
      <c r="N794">
        <v>1.09893183965594</v>
      </c>
      <c r="O794">
        <v>10.9633776533706</v>
      </c>
      <c r="P794">
        <v>68.447937131630596</v>
      </c>
    </row>
    <row r="795" spans="1:17" hidden="1" x14ac:dyDescent="0.3">
      <c r="A795" t="s">
        <v>1736</v>
      </c>
      <c r="B795" t="s">
        <v>1737</v>
      </c>
      <c r="C795" t="s">
        <v>3144</v>
      </c>
      <c r="D795" t="s">
        <v>124</v>
      </c>
      <c r="E795">
        <v>4713.2254763760002</v>
      </c>
      <c r="F795">
        <v>48.54</v>
      </c>
      <c r="G795">
        <v>11.762635377902599</v>
      </c>
      <c r="H795">
        <v>-0.74175103734514103</v>
      </c>
      <c r="I795">
        <v>-18.649719191285399</v>
      </c>
      <c r="J795">
        <v>6.2430506253521401</v>
      </c>
      <c r="K795">
        <v>47.613612376710101</v>
      </c>
      <c r="L795">
        <v>46.306238076991299</v>
      </c>
      <c r="M795">
        <v>58.801653545437297</v>
      </c>
      <c r="N795">
        <v>0.80839800070879497</v>
      </c>
      <c r="O795">
        <v>34.734239802224899</v>
      </c>
      <c r="P795">
        <v>51.924882629107898</v>
      </c>
      <c r="Q795">
        <v>7.4139358496325997E-2</v>
      </c>
    </row>
    <row r="796" spans="1:17" x14ac:dyDescent="0.3">
      <c r="A796" t="s">
        <v>1738</v>
      </c>
      <c r="B796" t="s">
        <v>1739</v>
      </c>
      <c r="C796" t="s">
        <v>3140</v>
      </c>
      <c r="D796" t="s">
        <v>86</v>
      </c>
      <c r="E796">
        <v>4703.2123562950001</v>
      </c>
      <c r="F796">
        <v>1205.95</v>
      </c>
      <c r="G796">
        <v>30.6478523913859</v>
      </c>
      <c r="H796">
        <v>-7.4411379540525999</v>
      </c>
      <c r="I796">
        <v>58.686481435233702</v>
      </c>
      <c r="J796">
        <v>3.6123746503060801</v>
      </c>
      <c r="K796">
        <v>1234.9547261899199</v>
      </c>
      <c r="L796">
        <v>986.83170241445998</v>
      </c>
      <c r="M796">
        <v>38.166296171033601</v>
      </c>
      <c r="N796">
        <v>8.2265754992036103E-2</v>
      </c>
      <c r="O796">
        <v>32.070152162195697</v>
      </c>
      <c r="P796">
        <v>97.6967213114754</v>
      </c>
      <c r="Q796">
        <v>7.4831952494835E-2</v>
      </c>
    </row>
    <row r="797" spans="1:17" hidden="1" x14ac:dyDescent="0.3">
      <c r="A797" t="s">
        <v>1740</v>
      </c>
      <c r="B797" t="s">
        <v>1741</v>
      </c>
      <c r="C797" t="s">
        <v>3144</v>
      </c>
      <c r="D797" t="s">
        <v>255</v>
      </c>
      <c r="E797">
        <v>4696.0549358999997</v>
      </c>
      <c r="F797">
        <v>515.79999999999995</v>
      </c>
      <c r="G797">
        <v>-11.796540334919101</v>
      </c>
      <c r="H797">
        <v>-7.4772048083748901</v>
      </c>
      <c r="I797">
        <v>20.348783733635699</v>
      </c>
      <c r="J797">
        <v>0.70160351683420796</v>
      </c>
      <c r="K797">
        <v>530.06351493811701</v>
      </c>
      <c r="L797">
        <v>476.479111718421</v>
      </c>
      <c r="M797">
        <v>38.004714578317902</v>
      </c>
      <c r="N797">
        <v>0.376673690375181</v>
      </c>
      <c r="O797">
        <v>19.009305932532001</v>
      </c>
      <c r="P797">
        <v>43.237989447375703</v>
      </c>
    </row>
    <row r="798" spans="1:17" hidden="1" x14ac:dyDescent="0.3">
      <c r="A798" t="s">
        <v>1742</v>
      </c>
      <c r="B798" t="s">
        <v>1743</v>
      </c>
      <c r="C798" t="s">
        <v>3144</v>
      </c>
      <c r="D798" t="s">
        <v>505</v>
      </c>
      <c r="E798">
        <v>4679.2066800000002</v>
      </c>
      <c r="F798">
        <v>103.2</v>
      </c>
      <c r="G798">
        <v>26.2769847823856</v>
      </c>
      <c r="H798">
        <v>16.7136864014232</v>
      </c>
      <c r="I798">
        <v>6.2927548126268098</v>
      </c>
      <c r="J798">
        <v>0.118781977003314</v>
      </c>
      <c r="K798">
        <v>95.401339822715798</v>
      </c>
      <c r="L798">
        <v>84.838623315575205</v>
      </c>
      <c r="M798">
        <v>53.295642480650301</v>
      </c>
      <c r="N798">
        <v>1.2502738627429699</v>
      </c>
      <c r="O798">
        <v>8.91472868217053</v>
      </c>
      <c r="P798">
        <v>84.121320249777</v>
      </c>
      <c r="Q798">
        <v>0.132822892280439</v>
      </c>
    </row>
    <row r="799" spans="1:17" x14ac:dyDescent="0.3">
      <c r="A799" t="s">
        <v>1744</v>
      </c>
      <c r="B799" t="s">
        <v>1745</v>
      </c>
      <c r="C799" t="s">
        <v>3137</v>
      </c>
      <c r="D799" t="s">
        <v>138</v>
      </c>
      <c r="E799">
        <v>4677.8999999999996</v>
      </c>
      <c r="F799">
        <v>7796.5</v>
      </c>
      <c r="G799">
        <v>39.011397712274402</v>
      </c>
      <c r="H799">
        <v>11.3454820486395</v>
      </c>
      <c r="I799">
        <v>8.1164613632608695</v>
      </c>
      <c r="J799">
        <v>1.2822563692444999</v>
      </c>
      <c r="K799">
        <v>7485.1205653953002</v>
      </c>
      <c r="L799">
        <v>6672.2700714486</v>
      </c>
      <c r="M799">
        <v>46.471487573647998</v>
      </c>
      <c r="N799">
        <v>1.18595287016547</v>
      </c>
      <c r="O799">
        <v>11.1652664657218</v>
      </c>
      <c r="P799">
        <v>73.448275862068897</v>
      </c>
      <c r="Q799">
        <v>9.8991980033095006E-2</v>
      </c>
    </row>
    <row r="800" spans="1:17" x14ac:dyDescent="0.3">
      <c r="A800" t="s">
        <v>1746</v>
      </c>
      <c r="B800" t="s">
        <v>1747</v>
      </c>
      <c r="C800" t="s">
        <v>3140</v>
      </c>
      <c r="D800" t="s">
        <v>1748</v>
      </c>
      <c r="E800">
        <v>4661.167780496</v>
      </c>
      <c r="F800">
        <v>68.92</v>
      </c>
      <c r="G800">
        <v>-26.112100401015901</v>
      </c>
      <c r="H800">
        <v>1.6271050730904</v>
      </c>
      <c r="I800">
        <v>18.1206101525732</v>
      </c>
      <c r="J800">
        <v>1.16819096388125</v>
      </c>
      <c r="K800">
        <v>70.135570323640593</v>
      </c>
      <c r="L800">
        <v>64.572695698145296</v>
      </c>
      <c r="M800">
        <v>43.001691073431402</v>
      </c>
      <c r="N800">
        <v>0.92955410465079802</v>
      </c>
      <c r="O800">
        <v>22.156123041207199</v>
      </c>
      <c r="P800">
        <v>58.073394495412799</v>
      </c>
      <c r="Q800">
        <v>5.6770127616458999E-2</v>
      </c>
    </row>
    <row r="801" spans="1:17" hidden="1" x14ac:dyDescent="0.3">
      <c r="A801" t="s">
        <v>1749</v>
      </c>
      <c r="B801" t="s">
        <v>1750</v>
      </c>
      <c r="C801" t="s">
        <v>3144</v>
      </c>
      <c r="D801" t="s">
        <v>255</v>
      </c>
      <c r="E801">
        <v>4648.19610904</v>
      </c>
      <c r="F801">
        <v>1310.6500000000001</v>
      </c>
      <c r="G801">
        <v>79.773894361726093</v>
      </c>
      <c r="H801">
        <v>7.9586289584597996</v>
      </c>
      <c r="I801">
        <v>56.945784158180302</v>
      </c>
      <c r="J801">
        <v>-3.6461481983681301</v>
      </c>
      <c r="K801">
        <v>1231.06285852884</v>
      </c>
      <c r="L801">
        <v>939.05180157960899</v>
      </c>
      <c r="M801">
        <v>36.256786061504499</v>
      </c>
      <c r="N801">
        <v>0.56619356836106904</v>
      </c>
      <c r="O801">
        <v>10.4032350360508</v>
      </c>
      <c r="P801">
        <v>142.08533431843301</v>
      </c>
      <c r="Q801">
        <v>0.21894572803700399</v>
      </c>
    </row>
    <row r="802" spans="1:17" hidden="1" x14ac:dyDescent="0.3">
      <c r="A802" t="s">
        <v>1751</v>
      </c>
      <c r="B802" t="s">
        <v>1752</v>
      </c>
      <c r="C802" t="s">
        <v>3144</v>
      </c>
      <c r="D802" t="s">
        <v>46</v>
      </c>
      <c r="E802">
        <v>4628.4329665599998</v>
      </c>
      <c r="F802">
        <v>29.6</v>
      </c>
      <c r="G802">
        <v>109.98437803016201</v>
      </c>
      <c r="H802">
        <v>51.938377009827597</v>
      </c>
      <c r="I802">
        <v>46.859755481801699</v>
      </c>
      <c r="J802">
        <v>23.2492456431516</v>
      </c>
      <c r="K802">
        <v>21.864382901822101</v>
      </c>
      <c r="L802">
        <v>19.343268022065899</v>
      </c>
      <c r="M802">
        <v>78.612606811135507</v>
      </c>
      <c r="N802">
        <v>2.8523203169059599</v>
      </c>
      <c r="O802">
        <v>6.08108108108107</v>
      </c>
      <c r="P802">
        <v>149.06795054110501</v>
      </c>
      <c r="Q802">
        <v>0.13927266610441999</v>
      </c>
    </row>
    <row r="803" spans="1:17" x14ac:dyDescent="0.3">
      <c r="A803" t="s">
        <v>1753</v>
      </c>
      <c r="B803" t="s">
        <v>1754</v>
      </c>
      <c r="C803" t="s">
        <v>3140</v>
      </c>
      <c r="D803" t="s">
        <v>124</v>
      </c>
      <c r="E803">
        <v>4627.1604075449904</v>
      </c>
      <c r="F803">
        <v>235.43</v>
      </c>
      <c r="G803">
        <v>-16.1947226552224</v>
      </c>
      <c r="H803">
        <v>15.7379946049543</v>
      </c>
      <c r="I803">
        <v>-11.6197887392238</v>
      </c>
      <c r="J803">
        <v>4.7991989623419196</v>
      </c>
      <c r="K803">
        <v>223.10254639022199</v>
      </c>
      <c r="L803">
        <v>218.601695680403</v>
      </c>
      <c r="M803">
        <v>56.826836119598902</v>
      </c>
      <c r="N803">
        <v>1.4522969302108599</v>
      </c>
      <c r="O803">
        <v>18.081807756020801</v>
      </c>
      <c r="P803">
        <v>41.060515278609898</v>
      </c>
      <c r="Q803">
        <v>7.2961205772425E-2</v>
      </c>
    </row>
    <row r="804" spans="1:17" hidden="1" x14ac:dyDescent="0.3">
      <c r="A804" t="s">
        <v>1755</v>
      </c>
      <c r="B804" t="s">
        <v>1756</v>
      </c>
      <c r="C804" t="s">
        <v>3144</v>
      </c>
      <c r="D804" t="s">
        <v>255</v>
      </c>
      <c r="E804">
        <v>4607.6207170500002</v>
      </c>
      <c r="F804">
        <v>1004.55</v>
      </c>
      <c r="G804">
        <v>169.47986794829501</v>
      </c>
      <c r="H804">
        <v>9.1741671921757497</v>
      </c>
      <c r="I804">
        <v>83.309603333323594</v>
      </c>
      <c r="J804">
        <v>-1.3730362486138401</v>
      </c>
      <c r="K804">
        <v>897.88702535653795</v>
      </c>
      <c r="L804">
        <v>661.36824794807103</v>
      </c>
      <c r="M804">
        <v>56.730885713378598</v>
      </c>
      <c r="N804">
        <v>1.74338541410923</v>
      </c>
      <c r="O804">
        <v>5.66422776367527</v>
      </c>
      <c r="P804">
        <v>224.362286083306</v>
      </c>
      <c r="Q804">
        <v>9.8381864231997004E-2</v>
      </c>
    </row>
    <row r="805" spans="1:17" x14ac:dyDescent="0.3">
      <c r="A805" t="s">
        <v>1757</v>
      </c>
      <c r="B805" t="s">
        <v>1758</v>
      </c>
      <c r="C805" t="s">
        <v>3132</v>
      </c>
      <c r="D805" t="s">
        <v>46</v>
      </c>
      <c r="E805">
        <v>4604.7358264080003</v>
      </c>
      <c r="F805">
        <v>57.04</v>
      </c>
      <c r="G805">
        <v>-25.947853928136698</v>
      </c>
      <c r="H805">
        <v>0.65693495367183097</v>
      </c>
      <c r="I805">
        <v>-20.256913461781402</v>
      </c>
      <c r="J805">
        <v>7.1205061558165799</v>
      </c>
      <c r="K805">
        <v>57.980682354515302</v>
      </c>
      <c r="L805">
        <v>57.468564152396702</v>
      </c>
      <c r="M805">
        <v>52.501383975172402</v>
      </c>
      <c r="N805">
        <v>0.74354776526220401</v>
      </c>
      <c r="O805">
        <v>38.499298737727898</v>
      </c>
      <c r="P805">
        <v>35.648038049940503</v>
      </c>
      <c r="Q805">
        <v>0.124777344250739</v>
      </c>
    </row>
    <row r="806" spans="1:17" hidden="1" x14ac:dyDescent="0.3">
      <c r="A806" t="s">
        <v>1759</v>
      </c>
      <c r="B806" t="s">
        <v>1760</v>
      </c>
      <c r="C806" t="s">
        <v>3144</v>
      </c>
      <c r="D806" t="s">
        <v>264</v>
      </c>
      <c r="E806">
        <v>4597.7484104449904</v>
      </c>
      <c r="F806">
        <v>1089.3499999999999</v>
      </c>
      <c r="G806">
        <v>734.62801952638495</v>
      </c>
      <c r="H806">
        <v>51.708345262295303</v>
      </c>
      <c r="I806">
        <v>182.09713001002299</v>
      </c>
      <c r="J806">
        <v>9.9890254171154798</v>
      </c>
      <c r="K806">
        <v>787.591892203322</v>
      </c>
      <c r="L806">
        <v>542.60837677313998</v>
      </c>
      <c r="M806">
        <v>78.065429605956098</v>
      </c>
      <c r="N806">
        <v>1.2324709162752301</v>
      </c>
      <c r="O806">
        <v>0</v>
      </c>
      <c r="P806">
        <v>811.20869928900004</v>
      </c>
      <c r="Q806">
        <v>0.21312187331593699</v>
      </c>
    </row>
    <row r="807" spans="1:17" hidden="1" x14ac:dyDescent="0.3">
      <c r="A807" t="s">
        <v>1761</v>
      </c>
      <c r="B807" t="s">
        <v>1762</v>
      </c>
      <c r="C807" t="s">
        <v>3144</v>
      </c>
      <c r="D807" t="s">
        <v>267</v>
      </c>
      <c r="E807">
        <v>4589.7601968749996</v>
      </c>
      <c r="F807">
        <v>2609.9499999999998</v>
      </c>
      <c r="G807">
        <v>117.961396641535</v>
      </c>
      <c r="H807">
        <v>-2.7433906756101898</v>
      </c>
      <c r="I807">
        <v>80.742730486002699</v>
      </c>
      <c r="J807">
        <v>-1.08687227088815</v>
      </c>
      <c r="K807">
        <v>2494.9065088969301</v>
      </c>
      <c r="L807">
        <v>1925.5760280842501</v>
      </c>
      <c r="M807">
        <v>40.685688251171001</v>
      </c>
      <c r="N807">
        <v>0.49464853456265401</v>
      </c>
      <c r="O807">
        <v>10.346941512289501</v>
      </c>
      <c r="P807">
        <v>155.86490858291199</v>
      </c>
      <c r="Q807">
        <v>7.5588317604896996E-2</v>
      </c>
    </row>
    <row r="808" spans="1:17" hidden="1" x14ac:dyDescent="0.3">
      <c r="A808" t="s">
        <v>1763</v>
      </c>
      <c r="B808" t="s">
        <v>1764</v>
      </c>
      <c r="C808" t="s">
        <v>3144</v>
      </c>
      <c r="D808" t="s">
        <v>124</v>
      </c>
      <c r="E808">
        <v>4572.6198660999999</v>
      </c>
      <c r="F808">
        <v>2245.1</v>
      </c>
      <c r="G808">
        <v>15.6224196684652</v>
      </c>
      <c r="H808">
        <v>0.67843799843067298</v>
      </c>
      <c r="I808">
        <v>16.493600592086601</v>
      </c>
      <c r="J808">
        <v>-5.9644973789696696</v>
      </c>
      <c r="K808">
        <v>2190.9367488672501</v>
      </c>
      <c r="L808">
        <v>1879.75042598555</v>
      </c>
      <c r="M808">
        <v>43.984080612492797</v>
      </c>
      <c r="N808">
        <v>1.1474800316056399</v>
      </c>
      <c r="O808">
        <v>9.1421317535967201</v>
      </c>
      <c r="P808">
        <v>86.625103906899398</v>
      </c>
      <c r="Q808">
        <v>0.29268772149429001</v>
      </c>
    </row>
    <row r="809" spans="1:17" hidden="1" x14ac:dyDescent="0.3">
      <c r="A809" t="s">
        <v>1765</v>
      </c>
      <c r="B809" t="s">
        <v>1766</v>
      </c>
      <c r="C809" t="s">
        <v>3144</v>
      </c>
      <c r="D809" t="s">
        <v>274</v>
      </c>
      <c r="E809">
        <v>4541.4550386800001</v>
      </c>
      <c r="F809">
        <v>857.65</v>
      </c>
      <c r="G809">
        <v>28.106524035329102</v>
      </c>
      <c r="H809">
        <v>1.4573964895199001</v>
      </c>
      <c r="I809">
        <v>18.272128492280899</v>
      </c>
      <c r="J809">
        <v>0.72157094042334802</v>
      </c>
      <c r="K809">
        <v>791.90317249888005</v>
      </c>
      <c r="L809">
        <v>678.521136299609</v>
      </c>
      <c r="M809">
        <v>46.714786174013902</v>
      </c>
      <c r="N809">
        <v>0.50129177347038301</v>
      </c>
      <c r="O809">
        <v>8.5932489943450108</v>
      </c>
      <c r="P809">
        <v>69.228492501973093</v>
      </c>
      <c r="Q809">
        <v>-8.2937599676544002E-2</v>
      </c>
    </row>
    <row r="810" spans="1:17" hidden="1" x14ac:dyDescent="0.3">
      <c r="A810" t="s">
        <v>1767</v>
      </c>
      <c r="B810" t="s">
        <v>1768</v>
      </c>
      <c r="C810" t="s">
        <v>3144</v>
      </c>
      <c r="D810" t="s">
        <v>40</v>
      </c>
      <c r="E810">
        <v>4536.4585972799996</v>
      </c>
      <c r="F810">
        <v>644.95000000000005</v>
      </c>
      <c r="G810">
        <v>12.2426557631004</v>
      </c>
      <c r="H810">
        <v>14.406307859457099</v>
      </c>
      <c r="I810">
        <v>18.035473295955999</v>
      </c>
      <c r="J810">
        <v>14.0633132519227</v>
      </c>
      <c r="K810">
        <v>571.38625787392402</v>
      </c>
      <c r="M810">
        <v>63.698202326026099</v>
      </c>
      <c r="N810">
        <v>2.7159380020741599</v>
      </c>
      <c r="O810">
        <v>8.3029692224203302</v>
      </c>
      <c r="P810">
        <v>49.796771571245998</v>
      </c>
    </row>
    <row r="811" spans="1:17" hidden="1" x14ac:dyDescent="0.3">
      <c r="A811" t="s">
        <v>1769</v>
      </c>
      <c r="B811" t="s">
        <v>1770</v>
      </c>
      <c r="C811" t="s">
        <v>3144</v>
      </c>
      <c r="D811" t="s">
        <v>624</v>
      </c>
      <c r="E811">
        <v>4534.1208684000003</v>
      </c>
      <c r="F811">
        <v>2274</v>
      </c>
      <c r="G811">
        <v>86.710713701645901</v>
      </c>
      <c r="H811">
        <v>31.567116600873</v>
      </c>
      <c r="I811">
        <v>55.573657716769198</v>
      </c>
      <c r="J811">
        <v>6.3044349196655904</v>
      </c>
      <c r="K811">
        <v>1959.42504842275</v>
      </c>
      <c r="L811">
        <v>1645.5193640427599</v>
      </c>
      <c r="M811">
        <v>74.568342854014702</v>
      </c>
      <c r="N811">
        <v>1.5262198455418201</v>
      </c>
      <c r="O811">
        <v>5.8970976253298097</v>
      </c>
      <c r="P811">
        <v>135.95330739299601</v>
      </c>
      <c r="Q811">
        <v>0.17658516448023201</v>
      </c>
    </row>
    <row r="812" spans="1:17" hidden="1" x14ac:dyDescent="0.3">
      <c r="A812" t="s">
        <v>1771</v>
      </c>
      <c r="B812" t="s">
        <v>1772</v>
      </c>
      <c r="C812" t="s">
        <v>3144</v>
      </c>
      <c r="D812" t="s">
        <v>1552</v>
      </c>
      <c r="E812">
        <v>4531.0229171999999</v>
      </c>
      <c r="F812">
        <v>8568.7999999999993</v>
      </c>
      <c r="G812">
        <v>-3.0077068540002401</v>
      </c>
      <c r="H812">
        <v>-3.3205695186000899</v>
      </c>
      <c r="I812">
        <v>23.556423350434802</v>
      </c>
      <c r="J812">
        <v>3.0830959232173498</v>
      </c>
      <c r="K812">
        <v>8318.2535001431697</v>
      </c>
      <c r="L812">
        <v>7498.7404002858702</v>
      </c>
      <c r="M812">
        <v>51.807023052979901</v>
      </c>
      <c r="N812">
        <v>0.38057369579262101</v>
      </c>
      <c r="O812">
        <v>6.1875641863504898</v>
      </c>
      <c r="P812">
        <v>47.482379669710198</v>
      </c>
      <c r="Q812">
        <v>4.268999370648E-3</v>
      </c>
    </row>
    <row r="813" spans="1:17" hidden="1" x14ac:dyDescent="0.3">
      <c r="A813" t="s">
        <v>1773</v>
      </c>
      <c r="B813" t="s">
        <v>1774</v>
      </c>
      <c r="C813" t="s">
        <v>3144</v>
      </c>
      <c r="D813" t="s">
        <v>220</v>
      </c>
      <c r="E813">
        <v>4519.2860514550002</v>
      </c>
      <c r="F813">
        <v>413.9</v>
      </c>
      <c r="G813">
        <v>56.0050539568727</v>
      </c>
      <c r="H813">
        <v>1.9483336869310199</v>
      </c>
      <c r="I813">
        <v>22.956129992600399</v>
      </c>
      <c r="J813">
        <v>1.2948370165568801</v>
      </c>
      <c r="K813">
        <v>395.89577311718301</v>
      </c>
      <c r="L813">
        <v>323.22834534365899</v>
      </c>
      <c r="M813">
        <v>44.890295852822099</v>
      </c>
      <c r="N813">
        <v>0.47251862668466998</v>
      </c>
      <c r="O813">
        <v>11.8627687847306</v>
      </c>
      <c r="P813">
        <v>125.891860529224</v>
      </c>
      <c r="Q813">
        <v>0.14974055110530499</v>
      </c>
    </row>
    <row r="814" spans="1:17" hidden="1" x14ac:dyDescent="0.3">
      <c r="A814" t="s">
        <v>1775</v>
      </c>
      <c r="B814" t="s">
        <v>1776</v>
      </c>
      <c r="C814" t="s">
        <v>3144</v>
      </c>
      <c r="D814" t="s">
        <v>46</v>
      </c>
      <c r="E814">
        <v>4512.711030855</v>
      </c>
      <c r="F814">
        <v>812.65</v>
      </c>
      <c r="G814">
        <v>163.610595139362</v>
      </c>
      <c r="H814">
        <v>-4.10817286645982</v>
      </c>
      <c r="I814">
        <v>81.4435098858755</v>
      </c>
      <c r="J814">
        <v>-3.5726883432608298</v>
      </c>
      <c r="K814">
        <v>769.78267262437498</v>
      </c>
      <c r="L814">
        <v>565.70071555368099</v>
      </c>
      <c r="M814">
        <v>36.2492576053601</v>
      </c>
      <c r="N814">
        <v>0.41846180500348101</v>
      </c>
      <c r="O814">
        <v>15.055682027933299</v>
      </c>
      <c r="P814">
        <v>229.67545638945199</v>
      </c>
    </row>
    <row r="815" spans="1:17" hidden="1" x14ac:dyDescent="0.3">
      <c r="A815" t="s">
        <v>1777</v>
      </c>
      <c r="B815" t="s">
        <v>1778</v>
      </c>
      <c r="C815" t="s">
        <v>3144</v>
      </c>
      <c r="D815" t="s">
        <v>124</v>
      </c>
      <c r="E815">
        <v>4505.9418158999997</v>
      </c>
      <c r="F815">
        <v>430.5</v>
      </c>
      <c r="G815">
        <v>-20.310704418997499</v>
      </c>
      <c r="K815">
        <v>425.76520424318301</v>
      </c>
      <c r="L815">
        <v>384.46648021701702</v>
      </c>
      <c r="M815">
        <v>38.331602171758398</v>
      </c>
      <c r="N815">
        <v>1</v>
      </c>
      <c r="O815">
        <v>7.2938443670151001</v>
      </c>
      <c r="P815">
        <v>18.939079983423099</v>
      </c>
      <c r="Q815">
        <v>9.3594908740256E-2</v>
      </c>
    </row>
    <row r="816" spans="1:17" x14ac:dyDescent="0.3">
      <c r="A816" t="s">
        <v>1779</v>
      </c>
      <c r="B816" t="s">
        <v>1780</v>
      </c>
      <c r="C816" t="s">
        <v>3133</v>
      </c>
      <c r="D816" t="s">
        <v>274</v>
      </c>
      <c r="E816">
        <v>4492.5426928899997</v>
      </c>
      <c r="F816">
        <v>523.29999999999995</v>
      </c>
      <c r="G816">
        <v>14.995893810456099</v>
      </c>
      <c r="H816">
        <v>13.3873268207915</v>
      </c>
      <c r="I816">
        <v>19.205168976102598</v>
      </c>
      <c r="J816">
        <v>-0.75164933360175301</v>
      </c>
      <c r="K816">
        <v>473.25732664823698</v>
      </c>
      <c r="L816">
        <v>428.33036132387599</v>
      </c>
      <c r="M816">
        <v>67.190265637716195</v>
      </c>
      <c r="N816">
        <v>1.3122638577038801</v>
      </c>
      <c r="O816">
        <v>3.9461112172749901</v>
      </c>
      <c r="P816">
        <v>52.077884335948802</v>
      </c>
    </row>
    <row r="817" spans="1:17" hidden="1" x14ac:dyDescent="0.3">
      <c r="A817" t="s">
        <v>1781</v>
      </c>
      <c r="B817" t="s">
        <v>1782</v>
      </c>
      <c r="C817" t="s">
        <v>3144</v>
      </c>
      <c r="D817" t="s">
        <v>294</v>
      </c>
      <c r="E817">
        <v>4487.4729032499999</v>
      </c>
      <c r="F817">
        <v>236.75</v>
      </c>
      <c r="G817">
        <v>122.118570036249</v>
      </c>
      <c r="H817">
        <v>-3.3119454875923302</v>
      </c>
      <c r="I817">
        <v>136.57369803769001</v>
      </c>
      <c r="J817">
        <v>4.4505057124429799</v>
      </c>
      <c r="K817">
        <v>241.27659799955401</v>
      </c>
      <c r="L817">
        <v>176.13523149283699</v>
      </c>
      <c r="M817">
        <v>43.547136019947096</v>
      </c>
      <c r="N817">
        <v>0.22266971225631599</v>
      </c>
      <c r="O817">
        <v>38.035902851108702</v>
      </c>
      <c r="P817">
        <v>207.46753246753201</v>
      </c>
      <c r="Q817">
        <v>0.13833120197231799</v>
      </c>
    </row>
    <row r="818" spans="1:17" hidden="1" x14ac:dyDescent="0.3">
      <c r="A818" t="s">
        <v>1783</v>
      </c>
      <c r="B818" t="s">
        <v>1784</v>
      </c>
      <c r="C818" t="s">
        <v>3144</v>
      </c>
      <c r="D818" t="s">
        <v>135</v>
      </c>
      <c r="E818">
        <v>4483.1855759999999</v>
      </c>
      <c r="F818">
        <v>5878.2</v>
      </c>
      <c r="G818">
        <v>236.85538629605301</v>
      </c>
      <c r="H818">
        <v>-10.3681705441372</v>
      </c>
      <c r="I818">
        <v>34.860861676777503</v>
      </c>
      <c r="J818">
        <v>-1.0978972512149601</v>
      </c>
      <c r="K818">
        <v>6024.0142172886899</v>
      </c>
      <c r="L818">
        <v>4718.9189530066096</v>
      </c>
      <c r="M818">
        <v>33.371028694310098</v>
      </c>
      <c r="N818">
        <v>0.60598514874996301</v>
      </c>
      <c r="O818">
        <v>19.968697900717899</v>
      </c>
      <c r="P818">
        <v>323.486185656136</v>
      </c>
      <c r="Q818">
        <v>0.31587142470121399</v>
      </c>
    </row>
    <row r="819" spans="1:17" hidden="1" x14ac:dyDescent="0.3">
      <c r="A819" t="s">
        <v>1785</v>
      </c>
      <c r="B819" t="s">
        <v>1786</v>
      </c>
      <c r="C819" t="s">
        <v>3144</v>
      </c>
      <c r="D819" t="s">
        <v>743</v>
      </c>
      <c r="E819">
        <v>4449.3999170859997</v>
      </c>
      <c r="F819">
        <v>277.82</v>
      </c>
      <c r="G819">
        <v>1.76426234657759</v>
      </c>
      <c r="H819">
        <v>-0.236547016982431</v>
      </c>
      <c r="I819">
        <v>1.1632940966091501</v>
      </c>
      <c r="J819">
        <v>1.3782162108381999</v>
      </c>
      <c r="K819">
        <v>272.75048957286998</v>
      </c>
      <c r="L819">
        <v>252.57307155166501</v>
      </c>
      <c r="M819">
        <v>58.987597709054498</v>
      </c>
      <c r="N819">
        <v>0.83806043934567997</v>
      </c>
      <c r="O819">
        <v>2.2208624289108099</v>
      </c>
      <c r="P819">
        <v>33.336532923785697</v>
      </c>
      <c r="Q819">
        <v>3.7892634135868998E-2</v>
      </c>
    </row>
    <row r="820" spans="1:17" x14ac:dyDescent="0.3">
      <c r="A820" t="s">
        <v>1787</v>
      </c>
      <c r="B820" t="s">
        <v>1788</v>
      </c>
      <c r="C820" t="s">
        <v>3134</v>
      </c>
      <c r="D820" t="s">
        <v>255</v>
      </c>
      <c r="E820">
        <v>4437.6319257599998</v>
      </c>
      <c r="F820">
        <v>1413.6</v>
      </c>
      <c r="G820">
        <v>10.244868950253901</v>
      </c>
      <c r="H820">
        <v>6.6147022490488299</v>
      </c>
      <c r="I820">
        <v>12.8715869446117</v>
      </c>
      <c r="J820">
        <v>9.5881163398073301</v>
      </c>
      <c r="K820">
        <v>1360.24928596724</v>
      </c>
      <c r="L820">
        <v>1260.9708478007501</v>
      </c>
      <c r="M820">
        <v>56.263352586833697</v>
      </c>
      <c r="N820">
        <v>2.0278746053198602</v>
      </c>
      <c r="O820">
        <v>11.403508771929801</v>
      </c>
      <c r="P820">
        <v>46.654217242452503</v>
      </c>
      <c r="Q820">
        <v>0.14734600948234799</v>
      </c>
    </row>
    <row r="821" spans="1:17" hidden="1" x14ac:dyDescent="0.3">
      <c r="A821" t="s">
        <v>1789</v>
      </c>
      <c r="B821" t="s">
        <v>1790</v>
      </c>
      <c r="C821" t="s">
        <v>3129</v>
      </c>
      <c r="D821" t="s">
        <v>417</v>
      </c>
      <c r="E821">
        <v>4432.069286463</v>
      </c>
      <c r="F821">
        <v>119.21</v>
      </c>
      <c r="G821">
        <v>-41.727021618341603</v>
      </c>
      <c r="H821">
        <v>-3.8296924011725801</v>
      </c>
      <c r="I821">
        <v>-15.022419136630701</v>
      </c>
      <c r="J821">
        <v>2.6301864658225802</v>
      </c>
      <c r="K821">
        <v>121.73270104421999</v>
      </c>
      <c r="M821">
        <v>42.166286990037101</v>
      </c>
      <c r="N821">
        <v>1.53618086329896</v>
      </c>
      <c r="O821">
        <v>28.848250985655501</v>
      </c>
      <c r="P821">
        <v>9.6183908045976896</v>
      </c>
    </row>
    <row r="822" spans="1:17" hidden="1" x14ac:dyDescent="0.3">
      <c r="A822" t="s">
        <v>1791</v>
      </c>
      <c r="B822" t="s">
        <v>1792</v>
      </c>
      <c r="C822" t="s">
        <v>3144</v>
      </c>
      <c r="D822" t="s">
        <v>255</v>
      </c>
      <c r="E822">
        <v>4417.6502840000003</v>
      </c>
      <c r="F822">
        <v>452.3</v>
      </c>
      <c r="G822">
        <v>25.188375368660701</v>
      </c>
      <c r="H822">
        <v>-12.128233366380201</v>
      </c>
      <c r="I822">
        <v>29.140131378730501</v>
      </c>
      <c r="J822">
        <v>0.86232328861387897</v>
      </c>
      <c r="K822">
        <v>455.27155525796297</v>
      </c>
      <c r="L822">
        <v>395.54736691030502</v>
      </c>
      <c r="M822">
        <v>42.319557438662798</v>
      </c>
      <c r="N822">
        <v>0.40440319537321501</v>
      </c>
      <c r="O822">
        <v>20.053062126906902</v>
      </c>
      <c r="P822">
        <v>63.995649021029699</v>
      </c>
      <c r="Q822">
        <v>0.144883647504325</v>
      </c>
    </row>
    <row r="823" spans="1:17" hidden="1" x14ac:dyDescent="0.3">
      <c r="A823" t="s">
        <v>1793</v>
      </c>
      <c r="B823" t="s">
        <v>1794</v>
      </c>
      <c r="C823" t="s">
        <v>3144</v>
      </c>
      <c r="D823" t="s">
        <v>412</v>
      </c>
      <c r="E823">
        <v>4385.1091851000001</v>
      </c>
      <c r="F823">
        <v>1142.55</v>
      </c>
      <c r="G823">
        <v>-45.6774895351287</v>
      </c>
      <c r="H823">
        <v>-2.6242704175643401</v>
      </c>
      <c r="I823">
        <v>-2.6971126528354898</v>
      </c>
      <c r="J823">
        <v>4.4983297073103801</v>
      </c>
      <c r="K823">
        <v>1135.4026462946399</v>
      </c>
      <c r="L823">
        <v>1202.70787719846</v>
      </c>
      <c r="M823">
        <v>60.977988834094702</v>
      </c>
      <c r="N823">
        <v>1.05521077379704</v>
      </c>
      <c r="O823">
        <v>36.0903242746488</v>
      </c>
      <c r="P823">
        <v>14.5011775316931</v>
      </c>
      <c r="Q823">
        <v>-6.9180037795170998E-2</v>
      </c>
    </row>
    <row r="824" spans="1:17" x14ac:dyDescent="0.3">
      <c r="A824" t="s">
        <v>1795</v>
      </c>
      <c r="B824" t="s">
        <v>1796</v>
      </c>
      <c r="C824" t="s">
        <v>3129</v>
      </c>
      <c r="D824" t="s">
        <v>51</v>
      </c>
      <c r="E824">
        <v>4367.4400699999997</v>
      </c>
      <c r="F824">
        <v>612.5</v>
      </c>
      <c r="G824">
        <v>-49.080566462440402</v>
      </c>
      <c r="H824">
        <v>-5.5924251231764703</v>
      </c>
      <c r="I824">
        <v>-43.4508929189168</v>
      </c>
      <c r="J824">
        <v>-0.33120071597003198</v>
      </c>
      <c r="K824">
        <v>660.02850548786796</v>
      </c>
      <c r="L824">
        <v>773.82824006542103</v>
      </c>
      <c r="M824">
        <v>43.743876610769</v>
      </c>
      <c r="N824">
        <v>0.57421508654842102</v>
      </c>
      <c r="O824">
        <v>102.97142857142801</v>
      </c>
      <c r="P824">
        <v>4.4597936386117496</v>
      </c>
      <c r="Q824">
        <v>-1.1023464332174999E-2</v>
      </c>
    </row>
    <row r="825" spans="1:17" hidden="1" x14ac:dyDescent="0.3">
      <c r="A825" t="s">
        <v>1797</v>
      </c>
      <c r="B825" t="s">
        <v>1798</v>
      </c>
      <c r="C825" t="s">
        <v>3144</v>
      </c>
      <c r="D825" t="s">
        <v>990</v>
      </c>
      <c r="E825">
        <v>4361.8719465000004</v>
      </c>
      <c r="F825">
        <v>3478.45</v>
      </c>
      <c r="G825">
        <v>-2.2214181948302598</v>
      </c>
      <c r="H825">
        <v>3.8143910941089501</v>
      </c>
      <c r="I825">
        <v>24.0386104654349</v>
      </c>
      <c r="J825">
        <v>5.6519135083502201</v>
      </c>
      <c r="K825">
        <v>3133.0669713693701</v>
      </c>
      <c r="L825">
        <v>2830.5015076503601</v>
      </c>
      <c r="M825">
        <v>82.023828575966405</v>
      </c>
      <c r="N825">
        <v>1.4959047156829099</v>
      </c>
      <c r="O825">
        <v>1.0018830226106601</v>
      </c>
      <c r="P825">
        <v>58.891375845057503</v>
      </c>
      <c r="Q825">
        <v>6.7994896311663E-2</v>
      </c>
    </row>
    <row r="826" spans="1:17" hidden="1" x14ac:dyDescent="0.3">
      <c r="A826" t="s">
        <v>1799</v>
      </c>
      <c r="B826" t="s">
        <v>1800</v>
      </c>
      <c r="C826" t="s">
        <v>3144</v>
      </c>
      <c r="D826" t="s">
        <v>294</v>
      </c>
      <c r="E826">
        <v>4359.2847384449997</v>
      </c>
      <c r="F826">
        <v>355.55</v>
      </c>
      <c r="G826">
        <v>96.040785541839099</v>
      </c>
      <c r="H826">
        <v>2.2528047374301599</v>
      </c>
      <c r="I826">
        <v>-7.4488325145104701</v>
      </c>
      <c r="J826">
        <v>5.4170688954444803E-2</v>
      </c>
      <c r="K826">
        <v>336.75282306852699</v>
      </c>
      <c r="L826">
        <v>287.02865219464098</v>
      </c>
      <c r="M826">
        <v>51.192626618055201</v>
      </c>
      <c r="N826">
        <v>0.46964308596924698</v>
      </c>
      <c r="O826">
        <v>10.9407959499367</v>
      </c>
      <c r="P826">
        <v>128.94397939471901</v>
      </c>
    </row>
    <row r="827" spans="1:17" hidden="1" x14ac:dyDescent="0.3">
      <c r="A827" t="s">
        <v>1801</v>
      </c>
      <c r="B827" t="s">
        <v>1802</v>
      </c>
      <c r="C827" t="s">
        <v>3144</v>
      </c>
      <c r="D827" t="s">
        <v>482</v>
      </c>
      <c r="E827">
        <v>4351.9397870550001</v>
      </c>
      <c r="F827">
        <v>949.15</v>
      </c>
      <c r="G827">
        <v>64.241010095489301</v>
      </c>
      <c r="H827">
        <v>1.0183140752491899</v>
      </c>
      <c r="I827">
        <v>37.065658706852702</v>
      </c>
      <c r="J827">
        <v>-5.6471471182403903</v>
      </c>
      <c r="K827">
        <v>906.896443267373</v>
      </c>
      <c r="L827">
        <v>705.71324340276499</v>
      </c>
      <c r="M827">
        <v>36.826212324960203</v>
      </c>
      <c r="N827">
        <v>0.452563546388905</v>
      </c>
      <c r="O827">
        <v>15.3663804456619</v>
      </c>
      <c r="P827">
        <v>114.764113587509</v>
      </c>
      <c r="Q827">
        <v>0.16140896982333799</v>
      </c>
    </row>
    <row r="828" spans="1:17" x14ac:dyDescent="0.3">
      <c r="A828" t="s">
        <v>1803</v>
      </c>
      <c r="B828" t="s">
        <v>1804</v>
      </c>
      <c r="C828" t="s">
        <v>3136</v>
      </c>
      <c r="D828" t="s">
        <v>127</v>
      </c>
      <c r="E828">
        <v>4335.5257910999999</v>
      </c>
      <c r="F828">
        <v>916.6</v>
      </c>
      <c r="G828">
        <v>25.180627667907299</v>
      </c>
      <c r="H828">
        <v>5.0757296066891904</v>
      </c>
      <c r="I828">
        <v>15.793755609110599</v>
      </c>
      <c r="J828">
        <v>11.938295434333201</v>
      </c>
      <c r="K828">
        <v>866.10027623215399</v>
      </c>
      <c r="L828">
        <v>780.326054791503</v>
      </c>
      <c r="M828">
        <v>60.062986939128002</v>
      </c>
      <c r="N828">
        <v>0.67844415354761101</v>
      </c>
      <c r="O828">
        <v>6.2186340824787303</v>
      </c>
      <c r="P828">
        <v>70.039884982840107</v>
      </c>
      <c r="Q828">
        <v>-4.9890017299187003E-2</v>
      </c>
    </row>
    <row r="829" spans="1:17" x14ac:dyDescent="0.3">
      <c r="A829" t="s">
        <v>1805</v>
      </c>
      <c r="B829" t="s">
        <v>1806</v>
      </c>
      <c r="C829" t="s">
        <v>3133</v>
      </c>
      <c r="D829" t="s">
        <v>54</v>
      </c>
      <c r="E829">
        <v>4327.0817916699998</v>
      </c>
      <c r="F829">
        <v>173.66</v>
      </c>
      <c r="G829">
        <v>65.376530824357104</v>
      </c>
      <c r="H829">
        <v>24.180493589866298</v>
      </c>
      <c r="I829">
        <v>32.2309626268963</v>
      </c>
      <c r="J829">
        <v>11.0456449185229</v>
      </c>
      <c r="K829">
        <v>148.44720610316901</v>
      </c>
      <c r="L829">
        <v>128.09907253557299</v>
      </c>
      <c r="M829">
        <v>66.830035310362504</v>
      </c>
      <c r="N829">
        <v>1.4011057921333301</v>
      </c>
      <c r="O829">
        <v>5.9541633076125802</v>
      </c>
      <c r="P829">
        <v>100.99537037037</v>
      </c>
      <c r="Q829">
        <v>-3.1828335526735002E-2</v>
      </c>
    </row>
    <row r="830" spans="1:17" hidden="1" x14ac:dyDescent="0.3">
      <c r="A830" t="s">
        <v>1807</v>
      </c>
      <c r="B830" t="s">
        <v>1808</v>
      </c>
      <c r="C830" t="s">
        <v>3144</v>
      </c>
      <c r="D830" t="s">
        <v>274</v>
      </c>
      <c r="E830">
        <v>4313.6730150000003</v>
      </c>
      <c r="F830">
        <v>470.55</v>
      </c>
      <c r="G830">
        <v>159.41036443976</v>
      </c>
      <c r="H830">
        <v>41.682068691112804</v>
      </c>
      <c r="I830">
        <v>162.59698222051</v>
      </c>
      <c r="J830">
        <v>17.531418986157401</v>
      </c>
      <c r="K830">
        <v>331.25140212956597</v>
      </c>
      <c r="L830">
        <v>245.15165537634601</v>
      </c>
      <c r="M830">
        <v>90.920766531777105</v>
      </c>
      <c r="N830">
        <v>1.22716212972273</v>
      </c>
      <c r="O830">
        <v>0.88194665816596596</v>
      </c>
      <c r="P830">
        <v>215.805369127516</v>
      </c>
      <c r="Q830">
        <v>0.16765603437978399</v>
      </c>
    </row>
    <row r="831" spans="1:17" hidden="1" x14ac:dyDescent="0.3">
      <c r="A831" t="s">
        <v>1809</v>
      </c>
      <c r="B831" t="s">
        <v>1810</v>
      </c>
      <c r="C831" t="s">
        <v>3144</v>
      </c>
      <c r="D831" t="s">
        <v>54</v>
      </c>
      <c r="E831">
        <v>4302.1701622199998</v>
      </c>
      <c r="F831">
        <v>751.8</v>
      </c>
      <c r="G831">
        <v>12.1369700004034</v>
      </c>
      <c r="H831">
        <v>19.644052895367398</v>
      </c>
      <c r="I831">
        <v>32.864369896501302</v>
      </c>
      <c r="J831">
        <v>14.408552446126199</v>
      </c>
      <c r="K831">
        <v>623.36402956986899</v>
      </c>
      <c r="M831">
        <v>79.389003740351598</v>
      </c>
      <c r="N831">
        <v>0.94297077911817195</v>
      </c>
      <c r="O831">
        <v>2.7400904495876501</v>
      </c>
      <c r="P831">
        <v>78.426486294054797</v>
      </c>
    </row>
    <row r="832" spans="1:17" x14ac:dyDescent="0.3">
      <c r="A832" t="s">
        <v>1811</v>
      </c>
      <c r="B832" t="s">
        <v>1812</v>
      </c>
      <c r="C832" t="s">
        <v>624</v>
      </c>
      <c r="D832" t="s">
        <v>624</v>
      </c>
      <c r="E832">
        <v>4296.9585944999999</v>
      </c>
      <c r="F832">
        <v>208.05</v>
      </c>
      <c r="G832">
        <v>11.1932229612451</v>
      </c>
      <c r="H832">
        <v>-5.8868832985376098</v>
      </c>
      <c r="I832">
        <v>11.085129293563</v>
      </c>
      <c r="J832">
        <v>-1.2821330868559899</v>
      </c>
      <c r="K832">
        <v>211.48227076015101</v>
      </c>
      <c r="L832">
        <v>181.73054497448399</v>
      </c>
      <c r="M832">
        <v>32.4729968396244</v>
      </c>
      <c r="N832">
        <v>0.53856344749816798</v>
      </c>
      <c r="O832">
        <v>16.894977168949701</v>
      </c>
      <c r="P832">
        <v>64.012613322822205</v>
      </c>
      <c r="Q832">
        <v>7.7442459817433001E-2</v>
      </c>
    </row>
    <row r="833" spans="1:17" x14ac:dyDescent="0.3">
      <c r="A833" t="s">
        <v>1813</v>
      </c>
      <c r="B833" t="s">
        <v>1814</v>
      </c>
      <c r="C833" t="s">
        <v>3134</v>
      </c>
      <c r="D833" t="s">
        <v>202</v>
      </c>
      <c r="E833">
        <v>4280.4979040999997</v>
      </c>
      <c r="F833">
        <v>1626.35</v>
      </c>
      <c r="G833">
        <v>36.256096250444998</v>
      </c>
      <c r="H833">
        <v>18.710286900043101</v>
      </c>
      <c r="I833">
        <v>31.315247515436202</v>
      </c>
      <c r="J833">
        <v>6.1560493088376802</v>
      </c>
      <c r="K833">
        <v>1414.6647764915199</v>
      </c>
      <c r="L833">
        <v>1223.0000845995</v>
      </c>
      <c r="M833">
        <v>77.8374161396125</v>
      </c>
      <c r="N833">
        <v>0.63434509846628995</v>
      </c>
      <c r="O833">
        <v>0.22442893596090699</v>
      </c>
      <c r="P833">
        <v>97.852798053527906</v>
      </c>
      <c r="Q833">
        <v>0.11793771409732599</v>
      </c>
    </row>
    <row r="834" spans="1:17" x14ac:dyDescent="0.3">
      <c r="A834" t="s">
        <v>1815</v>
      </c>
      <c r="B834" t="s">
        <v>1816</v>
      </c>
      <c r="C834" t="s">
        <v>3133</v>
      </c>
      <c r="D834" t="s">
        <v>54</v>
      </c>
      <c r="E834">
        <v>4276.6865137499999</v>
      </c>
      <c r="F834">
        <v>346.85</v>
      </c>
      <c r="G834">
        <v>-15.519724499138301</v>
      </c>
      <c r="H834">
        <v>5.9794689282205402</v>
      </c>
      <c r="I834">
        <v>14.4094536178873</v>
      </c>
      <c r="J834">
        <v>8.2014250173812009</v>
      </c>
      <c r="K834">
        <v>329.95320496689698</v>
      </c>
      <c r="L834">
        <v>311.93227936594297</v>
      </c>
      <c r="M834">
        <v>68.499771212375606</v>
      </c>
      <c r="N834">
        <v>0.62605573062214603</v>
      </c>
      <c r="O834">
        <v>8.9664119936571893</v>
      </c>
      <c r="P834">
        <v>38.684526189524199</v>
      </c>
      <c r="Q834">
        <v>-8.2681040220966007E-2</v>
      </c>
    </row>
    <row r="835" spans="1:17" x14ac:dyDescent="0.3">
      <c r="A835" t="s">
        <v>1817</v>
      </c>
      <c r="B835" t="s">
        <v>1818</v>
      </c>
      <c r="C835" t="s">
        <v>3134</v>
      </c>
      <c r="D835" t="s">
        <v>202</v>
      </c>
      <c r="E835">
        <v>4221.0560177999996</v>
      </c>
      <c r="F835">
        <v>166</v>
      </c>
      <c r="G835">
        <v>-4.3965729117604102</v>
      </c>
      <c r="H835">
        <v>-12.6053755682822</v>
      </c>
      <c r="I835">
        <v>-4.0346824308700304</v>
      </c>
      <c r="J835">
        <v>1.22653348882299</v>
      </c>
      <c r="K835">
        <v>182.470286069286</v>
      </c>
      <c r="L835">
        <v>171.40948853605599</v>
      </c>
      <c r="M835">
        <v>28.321077246804698</v>
      </c>
      <c r="N835">
        <v>0.81783330826892198</v>
      </c>
      <c r="O835">
        <v>35.963855421686702</v>
      </c>
      <c r="P835">
        <v>31.6937723125743</v>
      </c>
      <c r="Q835">
        <v>4.4630856247023003E-2</v>
      </c>
    </row>
    <row r="836" spans="1:17" hidden="1" x14ac:dyDescent="0.3">
      <c r="A836" t="s">
        <v>1819</v>
      </c>
      <c r="B836" t="s">
        <v>1820</v>
      </c>
      <c r="C836" t="s">
        <v>3144</v>
      </c>
      <c r="D836" t="s">
        <v>135</v>
      </c>
      <c r="E836">
        <v>4211.3379823550003</v>
      </c>
      <c r="F836">
        <v>348.55</v>
      </c>
      <c r="G836">
        <v>28.220304366953599</v>
      </c>
      <c r="H836">
        <v>-16.347939789231098</v>
      </c>
      <c r="I836">
        <v>30.846744225597899</v>
      </c>
      <c r="J836">
        <v>-8.5976311989085996</v>
      </c>
      <c r="K836">
        <v>392.93484868623602</v>
      </c>
      <c r="M836">
        <v>23.842797787836499</v>
      </c>
      <c r="N836">
        <v>0.319967375089175</v>
      </c>
      <c r="O836">
        <v>52.0585281882082</v>
      </c>
      <c r="P836">
        <v>105.755608028335</v>
      </c>
    </row>
    <row r="837" spans="1:17" x14ac:dyDescent="0.3">
      <c r="A837" t="s">
        <v>1821</v>
      </c>
      <c r="B837" t="s">
        <v>1822</v>
      </c>
      <c r="C837" t="s">
        <v>3127</v>
      </c>
      <c r="D837" t="s">
        <v>267</v>
      </c>
      <c r="E837">
        <v>4207.1625672999999</v>
      </c>
      <c r="F837">
        <v>2475.5500000000002</v>
      </c>
      <c r="G837">
        <v>77.679847198047995</v>
      </c>
      <c r="H837">
        <v>-4.4137703905764001</v>
      </c>
      <c r="I837">
        <v>42.940943247051301</v>
      </c>
      <c r="J837">
        <v>-5.4009765958438702</v>
      </c>
      <c r="K837">
        <v>2406.0535279638498</v>
      </c>
      <c r="L837">
        <v>1907.87557017215</v>
      </c>
      <c r="M837">
        <v>38.233242986926101</v>
      </c>
      <c r="N837">
        <v>0.55732300492792797</v>
      </c>
      <c r="O837">
        <v>13.106178424996401</v>
      </c>
      <c r="P837">
        <v>123.374689826302</v>
      </c>
      <c r="Q837">
        <v>6.0679988642019997E-3</v>
      </c>
    </row>
    <row r="838" spans="1:17" x14ac:dyDescent="0.3">
      <c r="A838" t="s">
        <v>1823</v>
      </c>
      <c r="B838" t="s">
        <v>1824</v>
      </c>
      <c r="C838" t="s">
        <v>3143</v>
      </c>
      <c r="D838" t="s">
        <v>505</v>
      </c>
      <c r="E838">
        <v>4198.2588926999997</v>
      </c>
      <c r="F838">
        <v>366.5</v>
      </c>
      <c r="G838">
        <v>-20.447147163122299</v>
      </c>
      <c r="H838">
        <v>-2.8902580453023998</v>
      </c>
      <c r="I838">
        <v>-16.571020507642501</v>
      </c>
      <c r="J838">
        <v>-0.65911205033993003</v>
      </c>
      <c r="K838">
        <v>369.39669115160802</v>
      </c>
      <c r="L838">
        <v>359.19732725078597</v>
      </c>
      <c r="M838">
        <v>49.696369867533697</v>
      </c>
      <c r="N838">
        <v>0.58928742814861701</v>
      </c>
      <c r="O838">
        <v>25.1978171896316</v>
      </c>
      <c r="P838">
        <v>30.172260699698001</v>
      </c>
      <c r="Q838">
        <v>0.120632768937879</v>
      </c>
    </row>
    <row r="839" spans="1:17" hidden="1" x14ac:dyDescent="0.3">
      <c r="A839" t="s">
        <v>1825</v>
      </c>
      <c r="B839" t="s">
        <v>1826</v>
      </c>
      <c r="C839" t="s">
        <v>3144</v>
      </c>
      <c r="D839" t="s">
        <v>963</v>
      </c>
      <c r="E839">
        <v>4193.7242896199996</v>
      </c>
      <c r="F839">
        <v>172.39</v>
      </c>
      <c r="G839">
        <v>83.421042912039994</v>
      </c>
      <c r="H839">
        <v>-12.2220539341892</v>
      </c>
      <c r="I839">
        <v>45.2864553936232</v>
      </c>
      <c r="J839">
        <v>0.31556047251881902</v>
      </c>
      <c r="K839">
        <v>178.80033397924399</v>
      </c>
      <c r="L839">
        <v>140.02267107549801</v>
      </c>
      <c r="M839">
        <v>34.282788711777897</v>
      </c>
      <c r="N839">
        <v>0.3370255153244</v>
      </c>
      <c r="O839">
        <v>29.821915424328498</v>
      </c>
      <c r="P839">
        <v>155.83477615631901</v>
      </c>
    </row>
    <row r="840" spans="1:17" hidden="1" x14ac:dyDescent="0.3">
      <c r="A840" t="s">
        <v>1827</v>
      </c>
      <c r="B840" t="s">
        <v>1828</v>
      </c>
      <c r="C840" t="s">
        <v>3144</v>
      </c>
      <c r="D840" t="s">
        <v>46</v>
      </c>
      <c r="E840">
        <v>4151.5942050000003</v>
      </c>
      <c r="F840">
        <v>2164.25</v>
      </c>
      <c r="G840">
        <v>483.954783486216</v>
      </c>
      <c r="H840">
        <v>12.034961411386901</v>
      </c>
      <c r="I840">
        <v>184.79856362321101</v>
      </c>
      <c r="J840">
        <v>8.3401633310037795</v>
      </c>
      <c r="K840">
        <v>2168.9092617889401</v>
      </c>
      <c r="L840">
        <v>1490.5085767676801</v>
      </c>
      <c r="M840">
        <v>49.028882779786699</v>
      </c>
      <c r="N840">
        <v>0.53360209955548799</v>
      </c>
      <c r="O840">
        <v>37.876862654499199</v>
      </c>
      <c r="P840">
        <v>670.19572953736599</v>
      </c>
    </row>
    <row r="841" spans="1:17" hidden="1" x14ac:dyDescent="0.3">
      <c r="A841" t="s">
        <v>1829</v>
      </c>
      <c r="B841" t="s">
        <v>1830</v>
      </c>
      <c r="C841" t="s">
        <v>3144</v>
      </c>
      <c r="D841" t="s">
        <v>294</v>
      </c>
      <c r="E841">
        <v>4141.403088</v>
      </c>
      <c r="F841">
        <v>189.85</v>
      </c>
      <c r="G841">
        <v>154.659079869425</v>
      </c>
      <c r="H841">
        <v>-14.654127512493501</v>
      </c>
      <c r="I841">
        <v>218.049239846906</v>
      </c>
      <c r="J841">
        <v>-6.3356640437241998</v>
      </c>
      <c r="K841">
        <v>206.32389655838199</v>
      </c>
      <c r="L841">
        <v>134.962053516738</v>
      </c>
      <c r="M841">
        <v>23.172600588431099</v>
      </c>
      <c r="N841">
        <v>0.183838166262728</v>
      </c>
      <c r="O841">
        <v>37.4769554911772</v>
      </c>
      <c r="P841">
        <v>312.00086805555497</v>
      </c>
      <c r="Q841">
        <v>0.214125995441793</v>
      </c>
    </row>
    <row r="842" spans="1:17" hidden="1" x14ac:dyDescent="0.3">
      <c r="A842" t="s">
        <v>1831</v>
      </c>
      <c r="B842" t="s">
        <v>1832</v>
      </c>
      <c r="C842" t="s">
        <v>3144</v>
      </c>
      <c r="D842" t="s">
        <v>1833</v>
      </c>
      <c r="E842">
        <v>4134.8174781119997</v>
      </c>
      <c r="F842">
        <v>137.87</v>
      </c>
      <c r="G842">
        <v>26.975987222774599</v>
      </c>
      <c r="H842">
        <v>-6.8103650278222201</v>
      </c>
      <c r="I842">
        <v>13.068686842142901</v>
      </c>
      <c r="J842">
        <v>1.93570766944413</v>
      </c>
      <c r="K842">
        <v>136.79389482648099</v>
      </c>
      <c r="L842">
        <v>118.26920049802401</v>
      </c>
      <c r="M842">
        <v>35.346066773192803</v>
      </c>
      <c r="N842">
        <v>0.30966066754329802</v>
      </c>
      <c r="O842">
        <v>18.952636541669602</v>
      </c>
      <c r="P842">
        <v>74.078282828282795</v>
      </c>
      <c r="Q842">
        <v>4.6031301780901E-2</v>
      </c>
    </row>
    <row r="843" spans="1:17" hidden="1" x14ac:dyDescent="0.3">
      <c r="A843" t="s">
        <v>1834</v>
      </c>
      <c r="B843" t="s">
        <v>1835</v>
      </c>
      <c r="C843" t="s">
        <v>3144</v>
      </c>
      <c r="D843" t="s">
        <v>1605</v>
      </c>
      <c r="E843">
        <v>4122.1307153600001</v>
      </c>
      <c r="F843">
        <v>2430.4</v>
      </c>
      <c r="G843">
        <v>35.074907374473099</v>
      </c>
      <c r="H843">
        <v>22.3007298784357</v>
      </c>
      <c r="I843">
        <v>37.848901126957401</v>
      </c>
      <c r="J843">
        <v>3.3568949924122</v>
      </c>
      <c r="K843">
        <v>2177.2102079512001</v>
      </c>
      <c r="L843">
        <v>1829.76976820916</v>
      </c>
      <c r="M843">
        <v>67.722576268125593</v>
      </c>
      <c r="N843">
        <v>0.83979581531480796</v>
      </c>
      <c r="O843">
        <v>1.5882159315338999</v>
      </c>
      <c r="P843">
        <v>71.632357614490999</v>
      </c>
      <c r="Q843">
        <v>0.11905883547889499</v>
      </c>
    </row>
    <row r="844" spans="1:17" hidden="1" x14ac:dyDescent="0.3">
      <c r="A844" t="s">
        <v>1836</v>
      </c>
      <c r="B844" t="s">
        <v>1837</v>
      </c>
      <c r="C844" t="s">
        <v>3144</v>
      </c>
      <c r="D844" t="s">
        <v>118</v>
      </c>
      <c r="E844">
        <v>4112.5672318500001</v>
      </c>
      <c r="F844">
        <v>330.05</v>
      </c>
      <c r="G844">
        <v>-35.7271690568192</v>
      </c>
      <c r="H844">
        <v>-7.8274551107641797</v>
      </c>
      <c r="I844">
        <v>-19.583467342775499</v>
      </c>
      <c r="J844">
        <v>1.2378709602604501</v>
      </c>
      <c r="K844">
        <v>336.202730928687</v>
      </c>
      <c r="M844">
        <v>42.701186114012998</v>
      </c>
      <c r="N844">
        <v>1.1404889304848</v>
      </c>
      <c r="O844">
        <v>19.027420087865401</v>
      </c>
      <c r="P844">
        <v>9.6329513369871993</v>
      </c>
    </row>
    <row r="845" spans="1:17" x14ac:dyDescent="0.3">
      <c r="A845" t="s">
        <v>1838</v>
      </c>
      <c r="B845" t="s">
        <v>1839</v>
      </c>
      <c r="C845" t="s">
        <v>3131</v>
      </c>
      <c r="D845" t="s">
        <v>252</v>
      </c>
      <c r="E845">
        <v>4088.7400269049999</v>
      </c>
      <c r="F845">
        <v>484.45</v>
      </c>
      <c r="G845">
        <v>-27.085173270610898</v>
      </c>
      <c r="H845">
        <v>-3.0977927513766099</v>
      </c>
      <c r="I845">
        <v>-22.032825985788701</v>
      </c>
      <c r="J845">
        <v>2.0575084557248799</v>
      </c>
      <c r="K845">
        <v>491.74396791011497</v>
      </c>
      <c r="L845">
        <v>503.53900820236998</v>
      </c>
      <c r="M845">
        <v>46.153866298173199</v>
      </c>
      <c r="N845">
        <v>1.3722860538511901</v>
      </c>
      <c r="O845">
        <v>44.287336154401899</v>
      </c>
      <c r="P845">
        <v>8.3780760626398205</v>
      </c>
    </row>
    <row r="846" spans="1:17" hidden="1" x14ac:dyDescent="0.3">
      <c r="A846" t="s">
        <v>1840</v>
      </c>
      <c r="B846" t="s">
        <v>1841</v>
      </c>
      <c r="C846" t="s">
        <v>3144</v>
      </c>
      <c r="D846" t="s">
        <v>774</v>
      </c>
      <c r="E846">
        <v>4080.7594002000001</v>
      </c>
      <c r="F846">
        <v>877.2</v>
      </c>
      <c r="G846">
        <v>-40.880937085875097</v>
      </c>
      <c r="H846">
        <v>9.9259262241880695</v>
      </c>
      <c r="I846">
        <v>-10.615725407291601</v>
      </c>
      <c r="J846">
        <v>-1.5609460863404001</v>
      </c>
      <c r="K846">
        <v>847.32954610509103</v>
      </c>
      <c r="L846">
        <v>887.50410103799504</v>
      </c>
      <c r="M846">
        <v>50.321078566976396</v>
      </c>
      <c r="N846">
        <v>1.99491922578186</v>
      </c>
      <c r="O846">
        <v>21.397628818969402</v>
      </c>
      <c r="P846">
        <v>22.036727879799599</v>
      </c>
      <c r="Q846">
        <v>-7.7992383368312004E-2</v>
      </c>
    </row>
    <row r="847" spans="1:17" hidden="1" x14ac:dyDescent="0.3">
      <c r="A847" t="s">
        <v>1842</v>
      </c>
      <c r="B847" t="s">
        <v>1843</v>
      </c>
      <c r="C847" t="s">
        <v>3144</v>
      </c>
      <c r="D847" t="s">
        <v>54</v>
      </c>
      <c r="E847">
        <v>4070.5055374559902</v>
      </c>
      <c r="F847">
        <v>158.52000000000001</v>
      </c>
      <c r="G847">
        <v>61.540794167009402</v>
      </c>
      <c r="H847">
        <v>10.3682701301232</v>
      </c>
      <c r="I847">
        <v>57.253295871999498</v>
      </c>
      <c r="J847">
        <v>4.8497570331551199</v>
      </c>
      <c r="K847">
        <v>142.84941341683401</v>
      </c>
      <c r="L847">
        <v>112.64328915717</v>
      </c>
      <c r="M847">
        <v>55.040035779638302</v>
      </c>
      <c r="N847">
        <v>0.74976515718861902</v>
      </c>
      <c r="O847">
        <v>6.6111531667928096</v>
      </c>
      <c r="P847">
        <v>113.78287255562999</v>
      </c>
      <c r="Q847">
        <v>2.1437762796872002E-2</v>
      </c>
    </row>
    <row r="848" spans="1:17" x14ac:dyDescent="0.3">
      <c r="A848" t="s">
        <v>1844</v>
      </c>
      <c r="B848" t="s">
        <v>1845</v>
      </c>
      <c r="C848" t="s">
        <v>3143</v>
      </c>
      <c r="D848" t="s">
        <v>267</v>
      </c>
      <c r="E848">
        <v>4063.3609348800001</v>
      </c>
      <c r="F848">
        <v>163.28</v>
      </c>
      <c r="G848">
        <v>43.181108467483298</v>
      </c>
      <c r="H848">
        <v>17.762765384780501</v>
      </c>
      <c r="I848">
        <v>64.236449778930606</v>
      </c>
      <c r="J848">
        <v>7.4033656674775798</v>
      </c>
      <c r="K848">
        <v>148.03481559496399</v>
      </c>
      <c r="L848">
        <v>118.656657047848</v>
      </c>
      <c r="M848">
        <v>49.286378599682202</v>
      </c>
      <c r="N848">
        <v>1.2699862236552899</v>
      </c>
      <c r="O848">
        <v>8.4027437530622198</v>
      </c>
      <c r="P848">
        <v>100.098039215686</v>
      </c>
      <c r="Q848">
        <v>3.5003934379516002E-2</v>
      </c>
    </row>
    <row r="849" spans="1:17" hidden="1" x14ac:dyDescent="0.3">
      <c r="A849" t="s">
        <v>1846</v>
      </c>
      <c r="B849" t="s">
        <v>1847</v>
      </c>
      <c r="C849" t="s">
        <v>3144</v>
      </c>
      <c r="D849" t="s">
        <v>1052</v>
      </c>
      <c r="E849">
        <v>4060.8879999999999</v>
      </c>
      <c r="F849">
        <v>118</v>
      </c>
      <c r="G849">
        <v>-25.001101156112799</v>
      </c>
      <c r="I849">
        <v>-7.0727654432790903</v>
      </c>
      <c r="K849">
        <v>104.378999999999</v>
      </c>
      <c r="M849">
        <v>99.990560428137201</v>
      </c>
      <c r="N849">
        <v>1</v>
      </c>
      <c r="O849">
        <v>0</v>
      </c>
      <c r="P849">
        <v>5.3571428571428603</v>
      </c>
    </row>
    <row r="850" spans="1:17" x14ac:dyDescent="0.3">
      <c r="A850" t="s">
        <v>1848</v>
      </c>
      <c r="B850" t="s">
        <v>1849</v>
      </c>
      <c r="C850" t="s">
        <v>3145</v>
      </c>
      <c r="D850" t="s">
        <v>412</v>
      </c>
      <c r="E850">
        <v>4059.8984777400001</v>
      </c>
      <c r="F850">
        <v>26.33</v>
      </c>
      <c r="G850">
        <v>-38.072040433948601</v>
      </c>
      <c r="H850">
        <v>42.451703937695001</v>
      </c>
      <c r="I850">
        <v>-23.1064543166252</v>
      </c>
      <c r="J850">
        <v>17.548048396155799</v>
      </c>
      <c r="K850">
        <v>21.288783204170301</v>
      </c>
      <c r="L850">
        <v>23.776491486651899</v>
      </c>
      <c r="M850">
        <v>89.2972074831561</v>
      </c>
      <c r="N850">
        <v>1.8749366379969199</v>
      </c>
      <c r="O850">
        <v>71.477402202810495</v>
      </c>
      <c r="P850">
        <v>57.664670658682603</v>
      </c>
    </row>
    <row r="851" spans="1:17" hidden="1" x14ac:dyDescent="0.3">
      <c r="A851" t="s">
        <v>1850</v>
      </c>
      <c r="B851" t="s">
        <v>1851</v>
      </c>
      <c r="C851" t="s">
        <v>3144</v>
      </c>
      <c r="D851" t="s">
        <v>267</v>
      </c>
      <c r="E851">
        <v>4044.6517647800001</v>
      </c>
      <c r="F851">
        <v>3339.8</v>
      </c>
      <c r="G851">
        <v>16.447907909894699</v>
      </c>
      <c r="H851">
        <v>12.8733748134355</v>
      </c>
      <c r="I851">
        <v>76.124634362137797</v>
      </c>
      <c r="J851">
        <v>4.9280924988583603</v>
      </c>
      <c r="K851">
        <v>2892.49127847912</v>
      </c>
      <c r="L851">
        <v>2347.55777823982</v>
      </c>
      <c r="M851">
        <v>55.337948592922501</v>
      </c>
      <c r="N851">
        <v>0.71001037302691306</v>
      </c>
      <c r="O851">
        <v>8.8388526259057301</v>
      </c>
      <c r="P851">
        <v>121.37672753786499</v>
      </c>
      <c r="Q851">
        <v>0.107598940346047</v>
      </c>
    </row>
    <row r="852" spans="1:17" hidden="1" x14ac:dyDescent="0.3">
      <c r="A852" t="s">
        <v>1852</v>
      </c>
      <c r="B852" t="s">
        <v>1853</v>
      </c>
      <c r="C852" t="s">
        <v>3144</v>
      </c>
      <c r="D852" t="s">
        <v>267</v>
      </c>
      <c r="E852">
        <v>4040.30126505</v>
      </c>
      <c r="F852">
        <v>584.70000000000005</v>
      </c>
      <c r="G852">
        <v>54.1844143781992</v>
      </c>
      <c r="H852">
        <v>-2.9834637524325198</v>
      </c>
      <c r="I852">
        <v>27.9073304620455</v>
      </c>
      <c r="J852">
        <v>0.27674459696771903</v>
      </c>
      <c r="K852">
        <v>586.60676919285504</v>
      </c>
      <c r="L852">
        <v>497.25523928260799</v>
      </c>
      <c r="M852">
        <v>37.989405534670098</v>
      </c>
      <c r="N852">
        <v>0.582771225451859</v>
      </c>
      <c r="O852">
        <v>12.0232597913459</v>
      </c>
      <c r="P852">
        <v>86.8051118210862</v>
      </c>
      <c r="Q852">
        <v>5.4440662111724998E-2</v>
      </c>
    </row>
    <row r="853" spans="1:17" hidden="1" x14ac:dyDescent="0.3">
      <c r="A853" t="s">
        <v>1854</v>
      </c>
      <c r="B853" t="s">
        <v>1855</v>
      </c>
      <c r="C853" t="s">
        <v>3144</v>
      </c>
      <c r="D853" t="s">
        <v>81</v>
      </c>
      <c r="E853">
        <v>4034.6323073550002</v>
      </c>
      <c r="F853">
        <v>3218.15</v>
      </c>
      <c r="G853">
        <v>44.457505134773399</v>
      </c>
      <c r="H853">
        <v>-8.2564002814323807</v>
      </c>
      <c r="I853">
        <v>22.935037327141099</v>
      </c>
      <c r="J853">
        <v>1.8752276836241299</v>
      </c>
      <c r="K853">
        <v>3193.2486049027002</v>
      </c>
      <c r="L853">
        <v>2753.1880228332798</v>
      </c>
      <c r="M853">
        <v>47.6137107451231</v>
      </c>
      <c r="N853">
        <v>0.62080789358216104</v>
      </c>
      <c r="O853">
        <v>12.4869878656992</v>
      </c>
      <c r="P853">
        <v>84.786540725216</v>
      </c>
      <c r="Q853">
        <v>0.19631966811698601</v>
      </c>
    </row>
    <row r="854" spans="1:17" hidden="1" x14ac:dyDescent="0.3">
      <c r="A854" t="s">
        <v>1856</v>
      </c>
      <c r="B854" t="s">
        <v>1857</v>
      </c>
      <c r="C854" t="s">
        <v>3144</v>
      </c>
      <c r="D854" t="s">
        <v>527</v>
      </c>
      <c r="E854">
        <v>4022.8671746250002</v>
      </c>
      <c r="F854">
        <v>3311.75</v>
      </c>
      <c r="G854">
        <v>24.485865175117802</v>
      </c>
      <c r="H854">
        <v>11.483933460976401</v>
      </c>
      <c r="I854">
        <v>28.863503575126799</v>
      </c>
      <c r="J854">
        <v>2.7166254412388802</v>
      </c>
      <c r="K854">
        <v>3055.5624344507601</v>
      </c>
      <c r="L854">
        <v>2621.82090418605</v>
      </c>
      <c r="M854">
        <v>55.3042826963325</v>
      </c>
      <c r="N854">
        <v>1.32851739946458</v>
      </c>
      <c r="O854">
        <v>4.7784404016003501</v>
      </c>
      <c r="P854">
        <v>72.639837355992199</v>
      </c>
      <c r="Q854">
        <v>7.4290207398254995E-2</v>
      </c>
    </row>
    <row r="855" spans="1:17" hidden="1" x14ac:dyDescent="0.3">
      <c r="A855" t="s">
        <v>1858</v>
      </c>
      <c r="B855" t="s">
        <v>1859</v>
      </c>
      <c r="C855" t="s">
        <v>3144</v>
      </c>
      <c r="D855" t="s">
        <v>54</v>
      </c>
      <c r="E855">
        <v>4019.11223875</v>
      </c>
      <c r="F855">
        <v>570.85</v>
      </c>
      <c r="G855">
        <v>7.8298581432592904</v>
      </c>
      <c r="H855">
        <v>-2.48138021952707</v>
      </c>
      <c r="I855">
        <v>2.6711161334929101</v>
      </c>
      <c r="J855">
        <v>2.1908574201537099</v>
      </c>
      <c r="K855">
        <v>561.04290490482504</v>
      </c>
      <c r="L855">
        <v>515.50463509707299</v>
      </c>
      <c r="M855">
        <v>46.848625879164501</v>
      </c>
      <c r="N855">
        <v>0.63257178500614797</v>
      </c>
      <c r="O855">
        <v>10.536918630112901</v>
      </c>
      <c r="P855">
        <v>44.518987341772103</v>
      </c>
      <c r="Q855">
        <v>6.8827299983600002E-2</v>
      </c>
    </row>
    <row r="856" spans="1:17" hidden="1" x14ac:dyDescent="0.3">
      <c r="A856" t="s">
        <v>1860</v>
      </c>
      <c r="B856" t="s">
        <v>1861</v>
      </c>
      <c r="C856" t="s">
        <v>3144</v>
      </c>
      <c r="D856" t="s">
        <v>124</v>
      </c>
      <c r="E856">
        <v>4002.4464177949999</v>
      </c>
      <c r="F856">
        <v>1222.55</v>
      </c>
      <c r="G856">
        <v>80.346237877622301</v>
      </c>
      <c r="H856">
        <v>28.298802302620199</v>
      </c>
      <c r="I856">
        <v>24.8885717742175</v>
      </c>
      <c r="J856">
        <v>5.4525275750354796</v>
      </c>
      <c r="K856">
        <v>985.74883336076698</v>
      </c>
      <c r="L856">
        <v>894.755798222208</v>
      </c>
      <c r="M856">
        <v>78.941315765566102</v>
      </c>
      <c r="N856">
        <v>2.6252268984110598</v>
      </c>
      <c r="O856">
        <v>2.9814731503823899</v>
      </c>
      <c r="P856">
        <v>120.398413556877</v>
      </c>
      <c r="Q856">
        <v>0.13731258008687899</v>
      </c>
    </row>
    <row r="857" spans="1:17" x14ac:dyDescent="0.3">
      <c r="A857" t="s">
        <v>1862</v>
      </c>
      <c r="B857" t="s">
        <v>1863</v>
      </c>
      <c r="C857" t="s">
        <v>3143</v>
      </c>
      <c r="D857" t="s">
        <v>267</v>
      </c>
      <c r="E857">
        <v>3996.5104200000001</v>
      </c>
      <c r="F857">
        <v>1290.8</v>
      </c>
      <c r="G857">
        <v>44.7071269398133</v>
      </c>
      <c r="H857">
        <v>6.0302879676533596</v>
      </c>
      <c r="I857">
        <v>45.406378034751299</v>
      </c>
      <c r="J857">
        <v>-0.32527368734110201</v>
      </c>
      <c r="K857">
        <v>1170.56829957335</v>
      </c>
      <c r="L857">
        <v>941.35337858764501</v>
      </c>
      <c r="M857">
        <v>46.320024709048297</v>
      </c>
      <c r="N857">
        <v>0.64675068999789498</v>
      </c>
      <c r="O857">
        <v>8.4521227145956104</v>
      </c>
      <c r="P857">
        <v>107.707780191487</v>
      </c>
      <c r="Q857">
        <v>5.8483711605083998E-2</v>
      </c>
    </row>
    <row r="858" spans="1:17" hidden="1" x14ac:dyDescent="0.3">
      <c r="A858" t="s">
        <v>1864</v>
      </c>
      <c r="B858" t="s">
        <v>1865</v>
      </c>
      <c r="C858" t="s">
        <v>3144</v>
      </c>
      <c r="D858" t="s">
        <v>21</v>
      </c>
      <c r="E858">
        <v>3986.6007126899999</v>
      </c>
      <c r="F858">
        <v>740.9</v>
      </c>
      <c r="G858">
        <v>220.46313954453001</v>
      </c>
      <c r="H858">
        <v>26.484668818406899</v>
      </c>
      <c r="I858">
        <v>30.488531172212301</v>
      </c>
      <c r="J858">
        <v>5.2799431712800402</v>
      </c>
      <c r="K858">
        <v>604.44418846650501</v>
      </c>
      <c r="L858">
        <v>485.99813041807198</v>
      </c>
      <c r="M858">
        <v>77.130599215826606</v>
      </c>
      <c r="N858">
        <v>2.1640691082143002</v>
      </c>
      <c r="O858">
        <v>2.4429747604265102</v>
      </c>
      <c r="P858">
        <v>254.24336600525899</v>
      </c>
      <c r="Q858">
        <v>0.124117949001653</v>
      </c>
    </row>
    <row r="859" spans="1:17" x14ac:dyDescent="0.3">
      <c r="A859" t="s">
        <v>1866</v>
      </c>
      <c r="B859" t="s">
        <v>1867</v>
      </c>
      <c r="C859" t="s">
        <v>3147</v>
      </c>
      <c r="D859" t="s">
        <v>693</v>
      </c>
      <c r="E859">
        <v>3981.0979296999999</v>
      </c>
      <c r="F859">
        <v>602.75</v>
      </c>
      <c r="G859">
        <v>-44.526604782502503</v>
      </c>
      <c r="H859">
        <v>-2.0715489636993198</v>
      </c>
      <c r="I859">
        <v>-20.638987197769701</v>
      </c>
      <c r="J859">
        <v>0.76963072771855001</v>
      </c>
      <c r="K859">
        <v>623.09423203797803</v>
      </c>
      <c r="L859">
        <v>635.42012475681202</v>
      </c>
      <c r="M859">
        <v>42.883744131910497</v>
      </c>
      <c r="N859">
        <v>0.45087414122901898</v>
      </c>
      <c r="O859">
        <v>35.213604313562797</v>
      </c>
      <c r="P859">
        <v>9.2730239303843298</v>
      </c>
      <c r="Q859">
        <v>0.10330686513734701</v>
      </c>
    </row>
    <row r="860" spans="1:17" hidden="1" x14ac:dyDescent="0.3">
      <c r="A860" t="s">
        <v>1868</v>
      </c>
      <c r="B860" t="s">
        <v>1869</v>
      </c>
      <c r="C860" t="s">
        <v>3144</v>
      </c>
      <c r="D860" t="s">
        <v>294</v>
      </c>
      <c r="E860">
        <v>3980.8531619999999</v>
      </c>
      <c r="F860">
        <v>2747.25</v>
      </c>
      <c r="G860">
        <v>559.14419044724195</v>
      </c>
      <c r="H860">
        <v>54.793178323228503</v>
      </c>
      <c r="I860">
        <v>182.990807144955</v>
      </c>
      <c r="J860">
        <v>6.6559654629265896</v>
      </c>
      <c r="K860">
        <v>2019.1956826303201</v>
      </c>
      <c r="L860">
        <v>1335.8880535506601</v>
      </c>
      <c r="M860">
        <v>76.932836486201793</v>
      </c>
      <c r="N860">
        <v>1.04090004680647</v>
      </c>
      <c r="O860">
        <v>0</v>
      </c>
      <c r="P860">
        <v>755.30821917808203</v>
      </c>
      <c r="Q860">
        <v>0.286655376652242</v>
      </c>
    </row>
    <row r="861" spans="1:17" hidden="1" x14ac:dyDescent="0.3">
      <c r="A861" t="s">
        <v>1870</v>
      </c>
      <c r="B861" t="s">
        <v>1871</v>
      </c>
      <c r="C861" t="s">
        <v>3144</v>
      </c>
      <c r="D861" t="s">
        <v>46</v>
      </c>
      <c r="E861">
        <v>3980.7888865499999</v>
      </c>
      <c r="F861">
        <v>715.7</v>
      </c>
      <c r="G861">
        <v>-23.680101947992402</v>
      </c>
      <c r="H861">
        <v>-3.13010105785024</v>
      </c>
      <c r="I861">
        <v>-7.5364002339487897</v>
      </c>
      <c r="J861">
        <v>-2.9561700561711501</v>
      </c>
      <c r="K861">
        <v>735.06106920793002</v>
      </c>
      <c r="M861">
        <v>32.593426224554598</v>
      </c>
      <c r="N861">
        <v>0.16680633084865101</v>
      </c>
      <c r="O861">
        <v>25.366773787899898</v>
      </c>
      <c r="P861">
        <v>30.1272727272727</v>
      </c>
    </row>
    <row r="862" spans="1:17" hidden="1" x14ac:dyDescent="0.3">
      <c r="A862" t="s">
        <v>1872</v>
      </c>
      <c r="B862" t="s">
        <v>1873</v>
      </c>
      <c r="C862" t="s">
        <v>3144</v>
      </c>
      <c r="D862" t="s">
        <v>141</v>
      </c>
      <c r="E862">
        <v>3951.676054</v>
      </c>
      <c r="F862">
        <v>438.5</v>
      </c>
      <c r="G862">
        <v>-23.7667981385678</v>
      </c>
      <c r="H862">
        <v>2.16241348676663</v>
      </c>
      <c r="I862">
        <v>-7.91237324292337</v>
      </c>
      <c r="J862">
        <v>-0.72379330856263002</v>
      </c>
      <c r="K862">
        <v>430.92356228638198</v>
      </c>
      <c r="L862">
        <v>424.22404432462201</v>
      </c>
      <c r="M862">
        <v>54.517733797310903</v>
      </c>
      <c r="N862">
        <v>5.4050429813270302</v>
      </c>
      <c r="O862">
        <v>9.2360319270239302</v>
      </c>
      <c r="P862">
        <v>15.0918635170603</v>
      </c>
      <c r="Q862">
        <v>1.6769228675661E-2</v>
      </c>
    </row>
    <row r="863" spans="1:17" hidden="1" x14ac:dyDescent="0.3">
      <c r="A863" t="s">
        <v>1874</v>
      </c>
      <c r="B863" t="s">
        <v>1875</v>
      </c>
      <c r="C863" t="s">
        <v>3144</v>
      </c>
      <c r="D863" t="s">
        <v>360</v>
      </c>
      <c r="E863">
        <v>3937.1945082299999</v>
      </c>
      <c r="F863">
        <v>266.85000000000002</v>
      </c>
      <c r="G863">
        <v>104.614162733398</v>
      </c>
      <c r="H863">
        <v>20.973295945429399</v>
      </c>
      <c r="I863">
        <v>137.997875761502</v>
      </c>
      <c r="J863">
        <v>1.3521118100391201</v>
      </c>
      <c r="K863">
        <v>211.71242591582401</v>
      </c>
      <c r="L863">
        <v>159.143463692371</v>
      </c>
      <c r="M863">
        <v>75.583689070708203</v>
      </c>
      <c r="N863">
        <v>1.8308722953713299</v>
      </c>
      <c r="O863">
        <v>5.9771407157579199</v>
      </c>
      <c r="P863">
        <v>180.894736842105</v>
      </c>
      <c r="Q863">
        <v>0.15902260920771599</v>
      </c>
    </row>
    <row r="864" spans="1:17" x14ac:dyDescent="0.3">
      <c r="A864" t="s">
        <v>1876</v>
      </c>
      <c r="B864" t="s">
        <v>1877</v>
      </c>
      <c r="C864" t="s">
        <v>3133</v>
      </c>
      <c r="D864" t="s">
        <v>54</v>
      </c>
      <c r="E864">
        <v>3924.86158484</v>
      </c>
      <c r="F864">
        <v>391.4</v>
      </c>
      <c r="G864">
        <v>-0.77190039044578596</v>
      </c>
      <c r="H864">
        <v>10.5278296717053</v>
      </c>
      <c r="I864">
        <v>19.343773830215799</v>
      </c>
      <c r="J864">
        <v>-3.4842079506099202</v>
      </c>
      <c r="K864">
        <v>367.46049705336799</v>
      </c>
      <c r="L864">
        <v>330.84039349324098</v>
      </c>
      <c r="M864">
        <v>52.569453164391703</v>
      </c>
      <c r="N864">
        <v>1.58792403344997</v>
      </c>
      <c r="O864">
        <v>7.026060296372</v>
      </c>
      <c r="P864">
        <v>64.904149989467001</v>
      </c>
      <c r="Q864">
        <v>6.6930985218928998E-2</v>
      </c>
    </row>
    <row r="865" spans="1:17" hidden="1" x14ac:dyDescent="0.3">
      <c r="A865" t="s">
        <v>1878</v>
      </c>
      <c r="B865" t="s">
        <v>1879</v>
      </c>
      <c r="C865" t="s">
        <v>3144</v>
      </c>
      <c r="D865" t="s">
        <v>505</v>
      </c>
      <c r="E865">
        <v>3870.5873009100001</v>
      </c>
      <c r="F865">
        <v>1467.15</v>
      </c>
      <c r="G865">
        <v>-41.231969464164898</v>
      </c>
      <c r="H865">
        <v>-8.5896178959010001</v>
      </c>
      <c r="I865">
        <v>0.92097060683251497</v>
      </c>
      <c r="J865">
        <v>0.27722377386588198</v>
      </c>
      <c r="K865">
        <v>1561.4824482228901</v>
      </c>
      <c r="L865">
        <v>1516.90341274091</v>
      </c>
      <c r="M865">
        <v>27.924660397548902</v>
      </c>
      <c r="N865">
        <v>0.525452281587659</v>
      </c>
      <c r="O865">
        <v>26.728691681150501</v>
      </c>
      <c r="P865">
        <v>24.757653061224499</v>
      </c>
      <c r="Q865">
        <v>3.7520154204600002E-3</v>
      </c>
    </row>
    <row r="866" spans="1:17" hidden="1" x14ac:dyDescent="0.3">
      <c r="A866" t="s">
        <v>1880</v>
      </c>
      <c r="B866" t="s">
        <v>1881</v>
      </c>
      <c r="C866" t="s">
        <v>3144</v>
      </c>
      <c r="D866" t="s">
        <v>255</v>
      </c>
      <c r="E866">
        <v>3863.1022929400001</v>
      </c>
      <c r="F866">
        <v>314.05</v>
      </c>
      <c r="G866">
        <v>804.89742481080498</v>
      </c>
      <c r="H866">
        <v>16.0572211790743</v>
      </c>
      <c r="I866">
        <v>211.10860347196601</v>
      </c>
      <c r="J866">
        <v>19.718635723907902</v>
      </c>
      <c r="K866">
        <v>231.426227943318</v>
      </c>
      <c r="L866">
        <v>150.09706581351401</v>
      </c>
      <c r="M866">
        <v>84.573606575480795</v>
      </c>
      <c r="N866">
        <v>1.10790557479271</v>
      </c>
      <c r="O866">
        <v>0</v>
      </c>
      <c r="P866">
        <v>831.89910979228398</v>
      </c>
      <c r="Q866">
        <v>0.28739671124626598</v>
      </c>
    </row>
    <row r="867" spans="1:17" hidden="1" x14ac:dyDescent="0.3">
      <c r="A867" t="s">
        <v>1882</v>
      </c>
      <c r="B867" t="s">
        <v>1883</v>
      </c>
      <c r="C867" t="s">
        <v>3144</v>
      </c>
      <c r="D867" t="s">
        <v>535</v>
      </c>
      <c r="E867">
        <v>3854.2916163939999</v>
      </c>
      <c r="F867">
        <v>161.16999999999999</v>
      </c>
      <c r="G867">
        <v>161.85130522798201</v>
      </c>
      <c r="H867">
        <v>52.359746633446697</v>
      </c>
      <c r="I867">
        <v>114.359146506868</v>
      </c>
      <c r="J867">
        <v>29.742230042070599</v>
      </c>
      <c r="K867">
        <v>118.363331518904</v>
      </c>
      <c r="L867">
        <v>93.958067118641694</v>
      </c>
      <c r="M867">
        <v>77.763271037876606</v>
      </c>
      <c r="N867">
        <v>3.1245651053333301</v>
      </c>
      <c r="O867">
        <v>8.4631134826580698</v>
      </c>
      <c r="P867">
        <v>221.05577689243</v>
      </c>
      <c r="Q867">
        <v>7.0485009864945006E-2</v>
      </c>
    </row>
    <row r="868" spans="1:17" x14ac:dyDescent="0.3">
      <c r="A868" t="s">
        <v>1884</v>
      </c>
      <c r="B868" t="s">
        <v>1885</v>
      </c>
      <c r="C868" t="s">
        <v>3140</v>
      </c>
      <c r="D868" t="s">
        <v>255</v>
      </c>
      <c r="E868">
        <v>3840.5958007199902</v>
      </c>
      <c r="F868">
        <v>165.2</v>
      </c>
      <c r="G868">
        <v>-16.001378497334901</v>
      </c>
      <c r="H868">
        <v>2.2921262183247699</v>
      </c>
      <c r="I868">
        <v>4.5003156397838202</v>
      </c>
      <c r="J868">
        <v>0.105890466228448</v>
      </c>
      <c r="K868">
        <v>161.509914426558</v>
      </c>
      <c r="L868">
        <v>148.59841327966399</v>
      </c>
      <c r="M868">
        <v>43.570640611783901</v>
      </c>
      <c r="N868">
        <v>0.77658704020777103</v>
      </c>
      <c r="O868">
        <v>11.5314769975787</v>
      </c>
      <c r="P868">
        <v>47.434181169120897</v>
      </c>
      <c r="Q868">
        <v>6.9225278099830003E-3</v>
      </c>
    </row>
    <row r="869" spans="1:17" hidden="1" x14ac:dyDescent="0.3">
      <c r="A869" t="s">
        <v>1886</v>
      </c>
      <c r="B869" t="s">
        <v>1887</v>
      </c>
      <c r="C869" t="s">
        <v>3144</v>
      </c>
      <c r="D869" t="s">
        <v>1888</v>
      </c>
      <c r="E869">
        <v>3839.6835000000001</v>
      </c>
      <c r="F869">
        <v>1510.2</v>
      </c>
      <c r="G869">
        <v>109.114536035832</v>
      </c>
      <c r="H869">
        <v>-0.96998420813106101</v>
      </c>
      <c r="I869">
        <v>25.423505854561999</v>
      </c>
      <c r="J869">
        <v>-2.6458845076514002</v>
      </c>
      <c r="K869">
        <v>1460.46725390247</v>
      </c>
      <c r="L869">
        <v>1199.7394288287701</v>
      </c>
      <c r="M869">
        <v>39.367675406985001</v>
      </c>
      <c r="N869">
        <v>0.471603313852551</v>
      </c>
      <c r="O869">
        <v>10.5780691299165</v>
      </c>
      <c r="P869">
        <v>147.12812960235601</v>
      </c>
      <c r="Q869">
        <v>4.2056920410455001E-2</v>
      </c>
    </row>
    <row r="870" spans="1:17" x14ac:dyDescent="0.3">
      <c r="A870" t="s">
        <v>1889</v>
      </c>
      <c r="B870" t="s">
        <v>1890</v>
      </c>
      <c r="C870" t="s">
        <v>3131</v>
      </c>
      <c r="D870" t="s">
        <v>182</v>
      </c>
      <c r="E870">
        <v>3837.5834556250002</v>
      </c>
      <c r="F870">
        <v>268.75</v>
      </c>
      <c r="G870">
        <v>-19.9937061244785</v>
      </c>
      <c r="H870">
        <v>3.3721461613421599E-2</v>
      </c>
      <c r="I870">
        <v>7.1879630651084403</v>
      </c>
      <c r="J870">
        <v>5.0201807689956501</v>
      </c>
      <c r="K870">
        <v>268.22465439349901</v>
      </c>
      <c r="L870">
        <v>245.098518151429</v>
      </c>
      <c r="M870">
        <v>43.4062711743953</v>
      </c>
      <c r="N870">
        <v>0.65933381106792399</v>
      </c>
      <c r="O870">
        <v>7.5162790697674398</v>
      </c>
      <c r="P870">
        <v>34.543178973717097</v>
      </c>
      <c r="Q870">
        <v>-3.1968030047516999E-2</v>
      </c>
    </row>
    <row r="871" spans="1:17" hidden="1" x14ac:dyDescent="0.3">
      <c r="A871" t="s">
        <v>1891</v>
      </c>
      <c r="B871" t="s">
        <v>1892</v>
      </c>
      <c r="C871" t="s">
        <v>3144</v>
      </c>
      <c r="D871" t="s">
        <v>54</v>
      </c>
      <c r="E871">
        <v>3836.8860898500002</v>
      </c>
      <c r="F871">
        <v>2319.9</v>
      </c>
      <c r="G871">
        <v>60.017093682715</v>
      </c>
      <c r="H871">
        <v>11.7259139256943</v>
      </c>
      <c r="I871">
        <v>41.7678305467781</v>
      </c>
      <c r="J871">
        <v>8.5081547131020798</v>
      </c>
      <c r="K871">
        <v>1966.0141863274</v>
      </c>
      <c r="L871">
        <v>1624.03021759526</v>
      </c>
      <c r="M871">
        <v>79.954158625906999</v>
      </c>
      <c r="N871">
        <v>0.70823608697194296</v>
      </c>
      <c r="O871">
        <v>3.3794560110349501</v>
      </c>
      <c r="P871">
        <v>103.759167361995</v>
      </c>
      <c r="Q871">
        <v>0.15478847009192701</v>
      </c>
    </row>
    <row r="872" spans="1:17" x14ac:dyDescent="0.3">
      <c r="A872" t="s">
        <v>1893</v>
      </c>
      <c r="B872" t="s">
        <v>1894</v>
      </c>
      <c r="C872" t="s">
        <v>3140</v>
      </c>
      <c r="D872" t="s">
        <v>267</v>
      </c>
      <c r="E872">
        <v>3819.6778138499999</v>
      </c>
      <c r="F872">
        <v>1216.75</v>
      </c>
      <c r="G872">
        <v>-25.620083077342102</v>
      </c>
      <c r="H872">
        <v>8.6024509334978294</v>
      </c>
      <c r="I872">
        <v>29.379352947250599</v>
      </c>
      <c r="J872">
        <v>4.1379612585937</v>
      </c>
      <c r="K872">
        <v>1147.42474290883</v>
      </c>
      <c r="L872">
        <v>1059.19344517067</v>
      </c>
      <c r="M872">
        <v>45.114933181942099</v>
      </c>
      <c r="N872">
        <v>0.88733374417031097</v>
      </c>
      <c r="O872">
        <v>13.005958495993401</v>
      </c>
      <c r="P872">
        <v>61.877203485664801</v>
      </c>
      <c r="Q872">
        <v>-3.6046409609372998E-2</v>
      </c>
    </row>
    <row r="873" spans="1:17" hidden="1" x14ac:dyDescent="0.3">
      <c r="A873" t="s">
        <v>1895</v>
      </c>
      <c r="B873" t="s">
        <v>1896</v>
      </c>
      <c r="C873" t="s">
        <v>3144</v>
      </c>
      <c r="D873" t="s">
        <v>547</v>
      </c>
      <c r="E873">
        <v>3808.1422687499999</v>
      </c>
      <c r="F873">
        <v>276.75</v>
      </c>
      <c r="G873">
        <v>66.806229444321204</v>
      </c>
      <c r="H873">
        <v>8.2094818715386797</v>
      </c>
      <c r="I873">
        <v>61.473171983439698</v>
      </c>
      <c r="J873">
        <v>4.2531983939765201</v>
      </c>
      <c r="K873">
        <v>242.68804175990999</v>
      </c>
      <c r="L873">
        <v>194.56848641445001</v>
      </c>
      <c r="M873">
        <v>60.742157262692899</v>
      </c>
      <c r="N873">
        <v>0.93352813590905004</v>
      </c>
      <c r="O873">
        <v>5.7633242999096597</v>
      </c>
      <c r="P873">
        <v>119.642857142857</v>
      </c>
      <c r="Q873">
        <v>0.23118277890532701</v>
      </c>
    </row>
    <row r="874" spans="1:17" x14ac:dyDescent="0.3">
      <c r="A874" t="s">
        <v>1897</v>
      </c>
      <c r="B874" t="s">
        <v>1898</v>
      </c>
      <c r="C874" t="s">
        <v>3128</v>
      </c>
      <c r="D874" t="s">
        <v>21</v>
      </c>
      <c r="E874">
        <v>3792.1864507999999</v>
      </c>
      <c r="F874">
        <v>642.4</v>
      </c>
      <c r="G874">
        <v>-20.709891286173601</v>
      </c>
      <c r="H874">
        <v>15.304221268543699</v>
      </c>
      <c r="I874">
        <v>-1.1157454330849199</v>
      </c>
      <c r="J874">
        <v>-0.23892301760036</v>
      </c>
      <c r="K874">
        <v>618.07742699054597</v>
      </c>
      <c r="L874">
        <v>599.73739019745597</v>
      </c>
      <c r="M874">
        <v>49.822063813795701</v>
      </c>
      <c r="N874">
        <v>2.7385739779298501</v>
      </c>
      <c r="O874">
        <v>23.2098381070983</v>
      </c>
      <c r="P874">
        <v>42.755555555555503</v>
      </c>
      <c r="Q874">
        <v>7.0528172892195998E-2</v>
      </c>
    </row>
    <row r="875" spans="1:17" hidden="1" x14ac:dyDescent="0.3">
      <c r="A875" t="s">
        <v>1899</v>
      </c>
      <c r="B875" t="s">
        <v>1900</v>
      </c>
      <c r="C875" t="s">
        <v>3144</v>
      </c>
      <c r="D875" t="s">
        <v>482</v>
      </c>
      <c r="E875">
        <v>3788.4082478750001</v>
      </c>
      <c r="F875">
        <v>614.75</v>
      </c>
      <c r="G875">
        <v>-34.6899071012202</v>
      </c>
      <c r="H875">
        <v>-9.5341554602385106</v>
      </c>
      <c r="I875">
        <v>-27.563306448053002</v>
      </c>
      <c r="J875">
        <v>0.80012004779890999</v>
      </c>
      <c r="K875">
        <v>650.34449544489496</v>
      </c>
      <c r="L875">
        <v>678.29446911663695</v>
      </c>
      <c r="M875">
        <v>38.308213905564202</v>
      </c>
      <c r="N875">
        <v>0.44079296326765899</v>
      </c>
      <c r="O875">
        <v>34.5994306628711</v>
      </c>
      <c r="P875">
        <v>3.1200201291621199</v>
      </c>
      <c r="Q875">
        <v>0.141024449673262</v>
      </c>
    </row>
    <row r="876" spans="1:17" hidden="1" x14ac:dyDescent="0.3">
      <c r="A876" t="s">
        <v>1901</v>
      </c>
      <c r="B876" t="s">
        <v>1902</v>
      </c>
      <c r="C876" t="s">
        <v>3144</v>
      </c>
      <c r="D876" t="s">
        <v>225</v>
      </c>
      <c r="E876">
        <v>3784.0836011000001</v>
      </c>
      <c r="F876">
        <v>588.5</v>
      </c>
      <c r="G876">
        <v>114.66114319341</v>
      </c>
      <c r="H876">
        <v>1.1539721316202201</v>
      </c>
      <c r="I876">
        <v>69.168004471734406</v>
      </c>
      <c r="J876">
        <v>-3.6835184698866601</v>
      </c>
      <c r="K876">
        <v>574.892772958504</v>
      </c>
      <c r="L876">
        <v>418.712651462998</v>
      </c>
      <c r="M876">
        <v>27.5814936487605</v>
      </c>
      <c r="N876">
        <v>0.31638137474785899</v>
      </c>
      <c r="O876">
        <v>17.9269328802039</v>
      </c>
      <c r="P876">
        <v>228.77094972066999</v>
      </c>
      <c r="Q876">
        <v>0.19048233189142799</v>
      </c>
    </row>
    <row r="877" spans="1:17" hidden="1" x14ac:dyDescent="0.3">
      <c r="A877" t="s">
        <v>1903</v>
      </c>
      <c r="B877" t="s">
        <v>1904</v>
      </c>
      <c r="C877" t="s">
        <v>3144</v>
      </c>
      <c r="D877" t="s">
        <v>124</v>
      </c>
      <c r="E877">
        <v>3778.4477210609998</v>
      </c>
      <c r="F877">
        <v>210.99</v>
      </c>
      <c r="G877">
        <v>39.999375689620699</v>
      </c>
      <c r="H877">
        <v>17.213924475777599</v>
      </c>
      <c r="I877">
        <v>18.346051994448999</v>
      </c>
      <c r="J877">
        <v>-2.5796760178804501</v>
      </c>
      <c r="K877">
        <v>198.22693335141301</v>
      </c>
      <c r="L877">
        <v>173.17280874183299</v>
      </c>
      <c r="M877">
        <v>45.799689994428</v>
      </c>
      <c r="N877">
        <v>1.6284118678383701</v>
      </c>
      <c r="O877">
        <v>12.327598464382101</v>
      </c>
      <c r="P877">
        <v>78.201013513513502</v>
      </c>
      <c r="Q877">
        <v>0.11337282267174199</v>
      </c>
    </row>
    <row r="878" spans="1:17" hidden="1" x14ac:dyDescent="0.3">
      <c r="A878" t="s">
        <v>1905</v>
      </c>
      <c r="B878" t="s">
        <v>1906</v>
      </c>
      <c r="C878" t="s">
        <v>3129</v>
      </c>
      <c r="D878" t="s">
        <v>1907</v>
      </c>
      <c r="E878">
        <v>3777.8007995399998</v>
      </c>
      <c r="F878">
        <v>225.51</v>
      </c>
      <c r="G878">
        <v>-41.994823907737199</v>
      </c>
      <c r="H878">
        <v>-6.1497623991452004</v>
      </c>
      <c r="I878">
        <v>-11.0186234658188</v>
      </c>
      <c r="J878">
        <v>-0.67438617107636301</v>
      </c>
      <c r="K878">
        <v>230.676128686532</v>
      </c>
      <c r="M878">
        <v>42.630226572121302</v>
      </c>
      <c r="N878">
        <v>0.93116854199218901</v>
      </c>
      <c r="O878">
        <v>24.606447607644899</v>
      </c>
      <c r="P878">
        <v>14.70498474059</v>
      </c>
    </row>
    <row r="879" spans="1:17" x14ac:dyDescent="0.3">
      <c r="A879" t="s">
        <v>1908</v>
      </c>
      <c r="B879" t="s">
        <v>1909</v>
      </c>
      <c r="C879" t="s">
        <v>3139</v>
      </c>
      <c r="D879" t="s">
        <v>1552</v>
      </c>
      <c r="E879">
        <v>3776.7750000000001</v>
      </c>
      <c r="F879">
        <v>340.25</v>
      </c>
      <c r="G879">
        <v>-48.989346923564902</v>
      </c>
      <c r="H879">
        <v>2.1960750935214501</v>
      </c>
      <c r="I879">
        <v>-9.45209763465812</v>
      </c>
      <c r="J879">
        <v>0.21041017202639001</v>
      </c>
      <c r="K879">
        <v>321.98763733853599</v>
      </c>
      <c r="L879">
        <v>340.16051952211598</v>
      </c>
      <c r="M879">
        <v>73.678146450808498</v>
      </c>
      <c r="N879">
        <v>0.99500250143220803</v>
      </c>
      <c r="O879">
        <v>37.163850110212998</v>
      </c>
      <c r="P879">
        <v>17.1659779614325</v>
      </c>
      <c r="Q879">
        <v>-1.1950733902180001E-2</v>
      </c>
    </row>
    <row r="880" spans="1:17" x14ac:dyDescent="0.3">
      <c r="A880" t="s">
        <v>1910</v>
      </c>
      <c r="B880" t="s">
        <v>1911</v>
      </c>
      <c r="C880" t="s">
        <v>3129</v>
      </c>
      <c r="D880" t="s">
        <v>24</v>
      </c>
      <c r="E880">
        <v>3776.3655410400002</v>
      </c>
      <c r="F880">
        <v>120.48</v>
      </c>
      <c r="G880">
        <v>-23.1310860346967</v>
      </c>
      <c r="H880">
        <v>-2.9078817015841101</v>
      </c>
      <c r="I880">
        <v>-15.3027710623088</v>
      </c>
      <c r="J880">
        <v>1.54518298640106</v>
      </c>
      <c r="K880">
        <v>125.48460335968601</v>
      </c>
      <c r="L880">
        <v>127.316159609698</v>
      </c>
      <c r="M880">
        <v>34.739579805326002</v>
      </c>
      <c r="N880">
        <v>0.489501314975549</v>
      </c>
      <c r="O880">
        <v>35.665670650730398</v>
      </c>
      <c r="P880">
        <v>9.6269335759781693</v>
      </c>
      <c r="Q880">
        <v>1.2804232492017001E-2</v>
      </c>
    </row>
    <row r="881" spans="1:17" hidden="1" x14ac:dyDescent="0.3">
      <c r="A881" t="s">
        <v>1912</v>
      </c>
      <c r="B881" t="s">
        <v>1913</v>
      </c>
      <c r="C881" t="s">
        <v>3144</v>
      </c>
      <c r="D881" t="s">
        <v>111</v>
      </c>
      <c r="E881">
        <v>3772.3135294599901</v>
      </c>
      <c r="F881">
        <v>1090.5999999999999</v>
      </c>
      <c r="G881">
        <v>652.274760912852</v>
      </c>
      <c r="H881">
        <v>7.5809491387720502</v>
      </c>
      <c r="I881">
        <v>182.43297095575099</v>
      </c>
      <c r="J881">
        <v>-4.7410311071088298</v>
      </c>
      <c r="K881">
        <v>934.83736641905602</v>
      </c>
      <c r="L881">
        <v>598.76582017575799</v>
      </c>
      <c r="M881">
        <v>49.068184114361301</v>
      </c>
      <c r="N881">
        <v>1.20415762313583</v>
      </c>
      <c r="O881">
        <v>14.340729873464101</v>
      </c>
      <c r="P881">
        <v>706.95523492415805</v>
      </c>
      <c r="Q881">
        <v>0.18217830293562201</v>
      </c>
    </row>
    <row r="882" spans="1:17" x14ac:dyDescent="0.3">
      <c r="A882" t="s">
        <v>1914</v>
      </c>
      <c r="B882" t="s">
        <v>1915</v>
      </c>
      <c r="C882" t="s">
        <v>3140</v>
      </c>
      <c r="D882" t="s">
        <v>532</v>
      </c>
      <c r="E882">
        <v>3762.0765719249998</v>
      </c>
      <c r="F882">
        <v>337.75</v>
      </c>
      <c r="G882">
        <v>-27.503734974338801</v>
      </c>
      <c r="H882">
        <v>-11.5335984930568</v>
      </c>
      <c r="I882">
        <v>-0.34981413550573798</v>
      </c>
      <c r="J882">
        <v>0.60888642999945897</v>
      </c>
      <c r="K882">
        <v>353.428901997004</v>
      </c>
      <c r="L882">
        <v>333.04465639913201</v>
      </c>
      <c r="M882">
        <v>44.675190460634497</v>
      </c>
      <c r="N882">
        <v>0.216323214792908</v>
      </c>
      <c r="O882">
        <v>33.797187268689797</v>
      </c>
      <c r="P882">
        <v>43.5401614959626</v>
      </c>
    </row>
    <row r="883" spans="1:17" x14ac:dyDescent="0.3">
      <c r="A883" t="s">
        <v>1916</v>
      </c>
      <c r="B883" t="s">
        <v>1917</v>
      </c>
      <c r="C883" t="s">
        <v>3140</v>
      </c>
      <c r="D883" t="s">
        <v>527</v>
      </c>
      <c r="E883">
        <v>3761.3481077199999</v>
      </c>
      <c r="F883">
        <v>4353.6499999999996</v>
      </c>
      <c r="G883">
        <v>-9.68700742032253</v>
      </c>
      <c r="H883">
        <v>2.2869542950101298</v>
      </c>
      <c r="I883">
        <v>29.772761604942001</v>
      </c>
      <c r="J883">
        <v>3.8393165703501801</v>
      </c>
      <c r="K883">
        <v>4031.3013233480301</v>
      </c>
      <c r="L883">
        <v>3666.7537585350101</v>
      </c>
      <c r="M883">
        <v>81.261449433034699</v>
      </c>
      <c r="N883">
        <v>0.65442487409142602</v>
      </c>
      <c r="O883">
        <v>1.06232701296613</v>
      </c>
      <c r="P883">
        <v>45.2960218929381</v>
      </c>
      <c r="Q883">
        <v>3.4700053635408998E-2</v>
      </c>
    </row>
    <row r="884" spans="1:17" x14ac:dyDescent="0.3">
      <c r="A884" t="s">
        <v>1918</v>
      </c>
      <c r="B884" t="s">
        <v>1919</v>
      </c>
      <c r="C884" t="s">
        <v>3137</v>
      </c>
      <c r="D884" t="s">
        <v>124</v>
      </c>
      <c r="E884">
        <v>3750.727151776</v>
      </c>
      <c r="F884">
        <v>208.12</v>
      </c>
      <c r="G884">
        <v>-25.425652813114599</v>
      </c>
      <c r="H884">
        <v>-16.2042595299976</v>
      </c>
      <c r="I884">
        <v>-8.4116797393284894</v>
      </c>
      <c r="J884">
        <v>-2.38301858888881</v>
      </c>
      <c r="K884">
        <v>226.84123499098499</v>
      </c>
      <c r="L884">
        <v>214.24287360740001</v>
      </c>
      <c r="M884">
        <v>22.430703886692001</v>
      </c>
      <c r="N884">
        <v>0.41936041558530301</v>
      </c>
      <c r="O884">
        <v>32.111281952719501</v>
      </c>
      <c r="P884">
        <v>30.851933354291099</v>
      </c>
      <c r="Q884">
        <v>8.2780195954920005E-2</v>
      </c>
    </row>
    <row r="885" spans="1:17" x14ac:dyDescent="0.3">
      <c r="A885" t="s">
        <v>1920</v>
      </c>
      <c r="B885" t="s">
        <v>1921</v>
      </c>
      <c r="C885" t="s">
        <v>3128</v>
      </c>
      <c r="D885" t="s">
        <v>294</v>
      </c>
      <c r="E885">
        <v>3742.29551471999</v>
      </c>
      <c r="F885">
        <v>1370.8</v>
      </c>
      <c r="G885">
        <v>38.2425688435344</v>
      </c>
      <c r="H885">
        <v>-3.2682213959073798</v>
      </c>
      <c r="I885">
        <v>17.273706762511601</v>
      </c>
      <c r="J885">
        <v>1.6776828708998801</v>
      </c>
      <c r="K885">
        <v>1357.0780248435899</v>
      </c>
      <c r="L885">
        <v>1222.8887353995401</v>
      </c>
      <c r="M885">
        <v>53.811013621612197</v>
      </c>
      <c r="N885">
        <v>0.22810240066201701</v>
      </c>
      <c r="O885">
        <v>3.22439451415232</v>
      </c>
      <c r="P885">
        <v>75.743589743589695</v>
      </c>
      <c r="Q885">
        <v>9.6144102058702996E-2</v>
      </c>
    </row>
    <row r="886" spans="1:17" hidden="1" x14ac:dyDescent="0.3">
      <c r="A886" t="s">
        <v>1922</v>
      </c>
      <c r="B886" t="s">
        <v>1923</v>
      </c>
      <c r="C886" t="s">
        <v>3144</v>
      </c>
      <c r="D886" t="s">
        <v>1052</v>
      </c>
      <c r="E886">
        <v>3730.8735000000001</v>
      </c>
      <c r="F886">
        <v>62.89</v>
      </c>
      <c r="G886">
        <v>-36.766720992454097</v>
      </c>
      <c r="H886">
        <v>-6.3374725728493502</v>
      </c>
      <c r="I886">
        <v>-17.768668423870999</v>
      </c>
      <c r="J886">
        <v>0.595596259745093</v>
      </c>
      <c r="K886">
        <v>64.519900006055394</v>
      </c>
      <c r="L886">
        <v>66.568430623351702</v>
      </c>
      <c r="M886">
        <v>80.428401478298795</v>
      </c>
      <c r="N886">
        <v>0.820002944021331</v>
      </c>
      <c r="O886">
        <v>18.762919383049699</v>
      </c>
      <c r="P886">
        <v>1.2884522467385899</v>
      </c>
      <c r="Q886">
        <v>-6.679688381315E-3</v>
      </c>
    </row>
    <row r="887" spans="1:17" hidden="1" x14ac:dyDescent="0.3">
      <c r="A887" t="s">
        <v>1924</v>
      </c>
      <c r="B887" t="s">
        <v>1925</v>
      </c>
      <c r="C887" t="s">
        <v>3144</v>
      </c>
      <c r="D887" t="s">
        <v>54</v>
      </c>
      <c r="E887">
        <v>3728.6489978099999</v>
      </c>
      <c r="F887">
        <v>1499.85</v>
      </c>
      <c r="G887">
        <v>134.62326042882501</v>
      </c>
      <c r="H887">
        <v>26.426270952829899</v>
      </c>
      <c r="I887">
        <v>71.9596906436918</v>
      </c>
      <c r="J887">
        <v>3.6970380491108301</v>
      </c>
      <c r="K887">
        <v>1249.17662107664</v>
      </c>
      <c r="L887">
        <v>976.57782686856501</v>
      </c>
      <c r="M887">
        <v>80.664961395100804</v>
      </c>
      <c r="N887">
        <v>0.52390429266093397</v>
      </c>
      <c r="O887">
        <v>0.43004300430042802</v>
      </c>
      <c r="P887">
        <v>203.869660644943</v>
      </c>
      <c r="Q887">
        <v>0.238311337646019</v>
      </c>
    </row>
    <row r="888" spans="1:17" hidden="1" x14ac:dyDescent="0.3">
      <c r="A888" t="s">
        <v>1926</v>
      </c>
      <c r="B888" t="s">
        <v>1927</v>
      </c>
      <c r="C888" t="s">
        <v>3144</v>
      </c>
      <c r="D888" t="s">
        <v>255</v>
      </c>
      <c r="E888">
        <v>3727.4264464349999</v>
      </c>
      <c r="F888">
        <v>3674.85</v>
      </c>
      <c r="G888">
        <v>4.7941854247793803</v>
      </c>
      <c r="H888">
        <v>-9.8106269221914904</v>
      </c>
      <c r="I888">
        <v>40.846268791392703</v>
      </c>
      <c r="J888">
        <v>-2.95141777627581</v>
      </c>
      <c r="K888">
        <v>3694.2877739987498</v>
      </c>
      <c r="L888">
        <v>3063.6951858258799</v>
      </c>
      <c r="M888">
        <v>39.823454232107501</v>
      </c>
      <c r="N888">
        <v>2.2950265003914998</v>
      </c>
      <c r="O888">
        <v>15.514918976284701</v>
      </c>
      <c r="P888">
        <v>70.447588126159502</v>
      </c>
      <c r="Q888">
        <v>0.10846090172636901</v>
      </c>
    </row>
    <row r="889" spans="1:17" hidden="1" x14ac:dyDescent="0.3">
      <c r="A889" t="s">
        <v>1928</v>
      </c>
      <c r="B889" t="s">
        <v>1929</v>
      </c>
      <c r="C889" t="s">
        <v>3144</v>
      </c>
      <c r="D889" t="s">
        <v>743</v>
      </c>
      <c r="E889">
        <v>3724.7253936799998</v>
      </c>
      <c r="F889">
        <v>154.66999999999999</v>
      </c>
      <c r="G889">
        <v>-2.42241822401142</v>
      </c>
      <c r="H889">
        <v>0.50388784574099099</v>
      </c>
      <c r="I889">
        <v>-4.1474608523219301</v>
      </c>
      <c r="J889">
        <v>-0.38925651003134998</v>
      </c>
      <c r="K889">
        <v>157.55450580884801</v>
      </c>
      <c r="L889">
        <v>147.27171596058</v>
      </c>
      <c r="M889">
        <v>58.331342908403499</v>
      </c>
      <c r="N889">
        <v>0.74589074808208999</v>
      </c>
      <c r="O889">
        <v>13.1441132734208</v>
      </c>
      <c r="P889">
        <v>37.058041648205503</v>
      </c>
      <c r="Q889">
        <v>8.2626113561340003E-3</v>
      </c>
    </row>
    <row r="890" spans="1:17" hidden="1" x14ac:dyDescent="0.3">
      <c r="A890" t="s">
        <v>1930</v>
      </c>
      <c r="B890" t="s">
        <v>1931</v>
      </c>
      <c r="C890" t="s">
        <v>3144</v>
      </c>
      <c r="D890" t="s">
        <v>299</v>
      </c>
      <c r="E890">
        <v>3714.2055001220001</v>
      </c>
      <c r="F890">
        <v>174.07</v>
      </c>
      <c r="G890">
        <v>-41.208167114658899</v>
      </c>
      <c r="H890">
        <v>-6.5504494481707498</v>
      </c>
      <c r="I890">
        <v>-25.336679390733401</v>
      </c>
      <c r="J890">
        <v>-0.77205893646096102</v>
      </c>
      <c r="K890">
        <v>181.018620522155</v>
      </c>
      <c r="M890">
        <v>37.432716457800602</v>
      </c>
      <c r="N890">
        <v>0.53642219380789202</v>
      </c>
      <c r="O890">
        <v>35.003159648417302</v>
      </c>
      <c r="P890">
        <v>18.8191126279863</v>
      </c>
    </row>
    <row r="891" spans="1:17" hidden="1" x14ac:dyDescent="0.3">
      <c r="A891" t="s">
        <v>1932</v>
      </c>
      <c r="B891" t="s">
        <v>1933</v>
      </c>
      <c r="C891" t="s">
        <v>3144</v>
      </c>
      <c r="D891" t="s">
        <v>202</v>
      </c>
      <c r="E891">
        <v>3710.4561946599902</v>
      </c>
      <c r="F891">
        <v>616.45000000000005</v>
      </c>
      <c r="G891">
        <v>27.7541494606537</v>
      </c>
      <c r="H891">
        <v>-14.0412831036579</v>
      </c>
      <c r="I891">
        <v>9.2920649603917305</v>
      </c>
      <c r="J891">
        <v>2.7988405033002</v>
      </c>
      <c r="K891">
        <v>608.60096880272999</v>
      </c>
      <c r="L891">
        <v>529.79700938311998</v>
      </c>
      <c r="M891">
        <v>48.253519032037502</v>
      </c>
      <c r="N891">
        <v>0.57124080075199601</v>
      </c>
      <c r="O891">
        <v>13.147862762592201</v>
      </c>
      <c r="P891">
        <v>78.525919490298307</v>
      </c>
      <c r="Q891">
        <v>8.5108931900818002E-2</v>
      </c>
    </row>
    <row r="892" spans="1:17" hidden="1" x14ac:dyDescent="0.3">
      <c r="A892" t="s">
        <v>1934</v>
      </c>
      <c r="B892" t="s">
        <v>1935</v>
      </c>
      <c r="C892" t="s">
        <v>3144</v>
      </c>
      <c r="D892" t="s">
        <v>360</v>
      </c>
      <c r="E892">
        <v>3709.1518809449999</v>
      </c>
      <c r="F892">
        <v>1121.05</v>
      </c>
      <c r="G892">
        <v>49.790270281456003</v>
      </c>
      <c r="H892">
        <v>35.255369672395197</v>
      </c>
      <c r="I892">
        <v>51.396500482697498</v>
      </c>
      <c r="J892">
        <v>-7.7857330517881396</v>
      </c>
      <c r="K892">
        <v>913.63568272254804</v>
      </c>
      <c r="L892">
        <v>746.55266243226697</v>
      </c>
      <c r="M892">
        <v>54.540540572273997</v>
      </c>
      <c r="N892">
        <v>2.2770431490622398</v>
      </c>
      <c r="O892">
        <v>21.314838767227101</v>
      </c>
      <c r="P892">
        <v>119.083447332421</v>
      </c>
      <c r="Q892">
        <v>3.2672699969096997E-2</v>
      </c>
    </row>
    <row r="893" spans="1:17" hidden="1" x14ac:dyDescent="0.3">
      <c r="A893" t="s">
        <v>1936</v>
      </c>
      <c r="B893" t="s">
        <v>1937</v>
      </c>
      <c r="C893" t="s">
        <v>3144</v>
      </c>
      <c r="D893" t="s">
        <v>141</v>
      </c>
      <c r="E893">
        <v>3707.7601196000001</v>
      </c>
      <c r="F893">
        <v>79.599999999999994</v>
      </c>
      <c r="G893">
        <v>52.5540401921319</v>
      </c>
      <c r="H893">
        <v>-16.557696801664299</v>
      </c>
      <c r="I893">
        <v>68.697741906175594</v>
      </c>
      <c r="J893">
        <v>-3.4157650490892699</v>
      </c>
      <c r="K893">
        <v>86.810675408768603</v>
      </c>
      <c r="M893">
        <v>16.694789098616599</v>
      </c>
      <c r="N893">
        <v>0.239605990522992</v>
      </c>
      <c r="O893">
        <v>36.369346733668301</v>
      </c>
      <c r="P893">
        <v>121.111111111111</v>
      </c>
    </row>
    <row r="894" spans="1:17" x14ac:dyDescent="0.3">
      <c r="A894" t="s">
        <v>1938</v>
      </c>
      <c r="B894" t="s">
        <v>1939</v>
      </c>
      <c r="C894" t="s">
        <v>624</v>
      </c>
      <c r="D894" t="s">
        <v>482</v>
      </c>
      <c r="E894">
        <v>3697.1991902699901</v>
      </c>
      <c r="F894">
        <v>583.95000000000005</v>
      </c>
      <c r="G894">
        <v>24.537550706920801</v>
      </c>
      <c r="H894">
        <v>-4.59142435406687</v>
      </c>
      <c r="I894">
        <v>44.045763037329301</v>
      </c>
      <c r="J894">
        <v>2.9008594692151601</v>
      </c>
      <c r="K894">
        <v>555.13151102030702</v>
      </c>
      <c r="L894">
        <v>481.76224515429197</v>
      </c>
      <c r="M894">
        <v>64.780785260819798</v>
      </c>
      <c r="N894">
        <v>2.9160116186264902</v>
      </c>
      <c r="O894">
        <v>5.9851014641664397</v>
      </c>
      <c r="P894">
        <v>77.492401215805501</v>
      </c>
      <c r="Q894">
        <v>-3.9150349227047E-2</v>
      </c>
    </row>
    <row r="895" spans="1:17" hidden="1" x14ac:dyDescent="0.3">
      <c r="A895" t="s">
        <v>1940</v>
      </c>
      <c r="B895" t="s">
        <v>1941</v>
      </c>
      <c r="C895" t="s">
        <v>3144</v>
      </c>
      <c r="D895" t="s">
        <v>46</v>
      </c>
      <c r="E895">
        <v>3666.09480798</v>
      </c>
      <c r="F895">
        <v>933.15</v>
      </c>
      <c r="G895">
        <v>11.731163306640701</v>
      </c>
      <c r="H895">
        <v>-5.8640288209256699</v>
      </c>
      <c r="I895">
        <v>-18.002540399047401</v>
      </c>
      <c r="J895">
        <v>-1.7630232803251999</v>
      </c>
      <c r="K895">
        <v>962.00071676364996</v>
      </c>
      <c r="L895">
        <v>903.52001844587903</v>
      </c>
      <c r="M895">
        <v>55.865948612942901</v>
      </c>
      <c r="N895">
        <v>0.98048830467585202</v>
      </c>
      <c r="O895">
        <v>47.457536301773501</v>
      </c>
      <c r="P895">
        <v>56.4550382831275</v>
      </c>
    </row>
    <row r="896" spans="1:17" hidden="1" x14ac:dyDescent="0.3">
      <c r="A896" t="s">
        <v>1942</v>
      </c>
      <c r="B896" t="s">
        <v>1943</v>
      </c>
      <c r="C896" t="s">
        <v>3144</v>
      </c>
      <c r="D896" t="s">
        <v>51</v>
      </c>
      <c r="E896">
        <v>3661.89382845</v>
      </c>
      <c r="F896">
        <v>269.10000000000002</v>
      </c>
      <c r="G896">
        <v>16.2989437456988</v>
      </c>
      <c r="H896">
        <v>18.2263101114509</v>
      </c>
      <c r="I896">
        <v>20.081244855592601</v>
      </c>
      <c r="J896">
        <v>3.61651408466986</v>
      </c>
      <c r="K896">
        <v>255.792208271482</v>
      </c>
      <c r="L896">
        <v>225.30146422569601</v>
      </c>
      <c r="M896">
        <v>51.5369475352446</v>
      </c>
      <c r="N896">
        <v>1.1798873087707999</v>
      </c>
      <c r="O896">
        <v>10.869565217391299</v>
      </c>
      <c r="P896">
        <v>70.857142857142804</v>
      </c>
      <c r="Q896">
        <v>-1.091643682107E-2</v>
      </c>
    </row>
    <row r="897" spans="1:17" hidden="1" x14ac:dyDescent="0.3">
      <c r="A897" t="s">
        <v>1944</v>
      </c>
      <c r="B897" t="s">
        <v>1945</v>
      </c>
      <c r="C897" t="s">
        <v>3144</v>
      </c>
      <c r="D897" t="s">
        <v>54</v>
      </c>
      <c r="E897">
        <v>3653.060509125</v>
      </c>
      <c r="F897">
        <v>335.25</v>
      </c>
      <c r="G897">
        <v>185.115887044565</v>
      </c>
      <c r="H897">
        <v>4.8836077336961798</v>
      </c>
      <c r="I897">
        <v>29.203035246771201</v>
      </c>
      <c r="J897">
        <v>-1.5216023852449401</v>
      </c>
      <c r="K897">
        <v>335.07853983449002</v>
      </c>
      <c r="L897">
        <v>264.93184221798498</v>
      </c>
      <c r="M897">
        <v>34.581250406446998</v>
      </c>
      <c r="N897">
        <v>0.49020640969521001</v>
      </c>
      <c r="O897">
        <v>16.301267710663598</v>
      </c>
      <c r="P897">
        <v>226.28795743576401</v>
      </c>
      <c r="Q897">
        <v>0.15953499360510001</v>
      </c>
    </row>
    <row r="898" spans="1:17" x14ac:dyDescent="0.3">
      <c r="A898" t="s">
        <v>1946</v>
      </c>
      <c r="B898" t="s">
        <v>1947</v>
      </c>
      <c r="C898" t="s">
        <v>3131</v>
      </c>
      <c r="D898" t="s">
        <v>990</v>
      </c>
      <c r="E898">
        <v>3652.7907443899999</v>
      </c>
      <c r="F898">
        <v>451.3</v>
      </c>
      <c r="G898">
        <v>-21.293630630191299</v>
      </c>
      <c r="H898">
        <v>14.9904859605653</v>
      </c>
      <c r="I898">
        <v>4.6341889480605003</v>
      </c>
      <c r="J898">
        <v>-1.15895641765758</v>
      </c>
      <c r="K898">
        <v>421.15387719186498</v>
      </c>
      <c r="L898">
        <v>403.08750401812398</v>
      </c>
      <c r="M898">
        <v>53.146673996650897</v>
      </c>
      <c r="N898">
        <v>2.46572609929565</v>
      </c>
      <c r="O898">
        <v>10.569465987148201</v>
      </c>
      <c r="P898">
        <v>33.500961396243099</v>
      </c>
      <c r="Q898">
        <v>-5.8078171064499997E-3</v>
      </c>
    </row>
    <row r="899" spans="1:17" x14ac:dyDescent="0.3">
      <c r="A899" t="s">
        <v>1948</v>
      </c>
      <c r="B899" t="s">
        <v>1949</v>
      </c>
      <c r="C899" t="s">
        <v>3128</v>
      </c>
      <c r="D899" t="s">
        <v>294</v>
      </c>
      <c r="E899">
        <v>3645.58966246</v>
      </c>
      <c r="F899">
        <v>1361.65</v>
      </c>
      <c r="G899">
        <v>-2.9838723114293901</v>
      </c>
      <c r="H899">
        <v>2.2776388270567498</v>
      </c>
      <c r="I899">
        <v>-8.8861790699556593</v>
      </c>
      <c r="J899">
        <v>-2.35031660605366</v>
      </c>
      <c r="K899">
        <v>1364.63846900875</v>
      </c>
      <c r="L899">
        <v>1318.98628582985</v>
      </c>
      <c r="M899">
        <v>48.589745047293903</v>
      </c>
      <c r="N899">
        <v>0.57863746576251096</v>
      </c>
      <c r="O899">
        <v>33.878015642786302</v>
      </c>
      <c r="P899">
        <v>41.543659043658998</v>
      </c>
      <c r="Q899">
        <v>8.5386020831944007E-2</v>
      </c>
    </row>
    <row r="900" spans="1:17" x14ac:dyDescent="0.3">
      <c r="A900" t="s">
        <v>1950</v>
      </c>
      <c r="B900" t="s">
        <v>1951</v>
      </c>
      <c r="C900" t="s">
        <v>3146</v>
      </c>
      <c r="D900" t="s">
        <v>1952</v>
      </c>
      <c r="E900">
        <v>3639.334852</v>
      </c>
      <c r="F900">
        <v>20.56</v>
      </c>
      <c r="G900">
        <v>-14.681642356902</v>
      </c>
      <c r="H900">
        <v>-8.0099810117061292</v>
      </c>
      <c r="I900">
        <v>-15.175504890505</v>
      </c>
      <c r="J900">
        <v>-0.94790964660536103</v>
      </c>
      <c r="K900">
        <v>21.744102529077502</v>
      </c>
      <c r="L900">
        <v>21.319251843562299</v>
      </c>
      <c r="M900">
        <v>34.917437236505997</v>
      </c>
      <c r="N900">
        <v>0.61033311944868196</v>
      </c>
      <c r="O900">
        <v>35.943579766536899</v>
      </c>
      <c r="P900">
        <v>23.483483483483401</v>
      </c>
      <c r="Q900">
        <v>-5.0802105121147002E-2</v>
      </c>
    </row>
    <row r="901" spans="1:17" hidden="1" x14ac:dyDescent="0.3">
      <c r="A901" t="s">
        <v>1953</v>
      </c>
      <c r="B901" t="s">
        <v>1954</v>
      </c>
      <c r="C901" t="s">
        <v>3144</v>
      </c>
      <c r="D901" t="s">
        <v>267</v>
      </c>
      <c r="E901">
        <v>3606.1617403999999</v>
      </c>
      <c r="F901">
        <v>348.5</v>
      </c>
      <c r="G901">
        <v>42.244457882549597</v>
      </c>
      <c r="H901">
        <v>-13.7834477172467</v>
      </c>
      <c r="I901">
        <v>78.563645801930207</v>
      </c>
      <c r="J901">
        <v>6.3404709557016403</v>
      </c>
      <c r="K901">
        <v>358.84386958201702</v>
      </c>
      <c r="L901">
        <v>287.35482976530398</v>
      </c>
      <c r="M901">
        <v>52.258147265908597</v>
      </c>
      <c r="N901">
        <v>0.444560151433322</v>
      </c>
      <c r="O901">
        <v>31.5638450502152</v>
      </c>
      <c r="P901">
        <v>117.8125</v>
      </c>
      <c r="Q901">
        <v>0.225395862092171</v>
      </c>
    </row>
    <row r="902" spans="1:17" hidden="1" x14ac:dyDescent="0.3">
      <c r="A902" t="s">
        <v>1955</v>
      </c>
      <c r="B902" t="s">
        <v>1956</v>
      </c>
      <c r="C902" t="s">
        <v>3140</v>
      </c>
      <c r="D902" t="s">
        <v>202</v>
      </c>
      <c r="E902">
        <v>3600.8087094000002</v>
      </c>
      <c r="F902">
        <v>1779.75</v>
      </c>
      <c r="G902">
        <v>-8.9974401785976106</v>
      </c>
      <c r="H902">
        <v>-9.5064630314519807</v>
      </c>
      <c r="I902">
        <v>16.2445155022615</v>
      </c>
      <c r="J902">
        <v>4.5882596121684003</v>
      </c>
      <c r="K902">
        <v>1735.34348794575</v>
      </c>
      <c r="M902">
        <v>61.731199095904898</v>
      </c>
      <c r="N902">
        <v>0.78095898017165899</v>
      </c>
      <c r="O902">
        <v>15.5948869223205</v>
      </c>
      <c r="P902">
        <v>47.832045850984201</v>
      </c>
    </row>
    <row r="903" spans="1:17" hidden="1" x14ac:dyDescent="0.3">
      <c r="A903" t="s">
        <v>1957</v>
      </c>
      <c r="B903" t="s">
        <v>1958</v>
      </c>
      <c r="C903" t="s">
        <v>3144</v>
      </c>
      <c r="D903" t="s">
        <v>130</v>
      </c>
      <c r="E903">
        <v>3595.5021093300002</v>
      </c>
      <c r="F903">
        <v>55.98</v>
      </c>
      <c r="G903">
        <v>67.649760912852599</v>
      </c>
      <c r="H903">
        <v>3.8835385443437902</v>
      </c>
      <c r="I903">
        <v>24.1477045041526</v>
      </c>
      <c r="J903">
        <v>-0.69286836011681396</v>
      </c>
      <c r="K903">
        <v>53.7256647450114</v>
      </c>
      <c r="L903">
        <v>44.558958313446297</v>
      </c>
      <c r="M903">
        <v>43.7843700226734</v>
      </c>
      <c r="N903">
        <v>0.92347304859022405</v>
      </c>
      <c r="O903">
        <v>21.382636655948499</v>
      </c>
      <c r="P903">
        <v>126.63967611336</v>
      </c>
      <c r="Q903">
        <v>0.116152108761389</v>
      </c>
    </row>
    <row r="904" spans="1:17" x14ac:dyDescent="0.3">
      <c r="A904" t="s">
        <v>1959</v>
      </c>
      <c r="B904" t="s">
        <v>1960</v>
      </c>
      <c r="C904" t="s">
        <v>3136</v>
      </c>
      <c r="D904" t="s">
        <v>1495</v>
      </c>
      <c r="E904">
        <v>3580.3673379870002</v>
      </c>
      <c r="F904">
        <v>133.71</v>
      </c>
      <c r="G904">
        <v>-54.430024164195103</v>
      </c>
      <c r="H904">
        <v>-1.4860171528352799</v>
      </c>
      <c r="I904">
        <v>-12.1205653554306</v>
      </c>
      <c r="J904">
        <v>-1.95926957478553</v>
      </c>
      <c r="K904">
        <v>131.43719475877401</v>
      </c>
      <c r="L904">
        <v>138.044673102285</v>
      </c>
      <c r="M904">
        <v>56.794924205917297</v>
      </c>
      <c r="N904">
        <v>0.62587838337274404</v>
      </c>
      <c r="O904">
        <v>42.098571535412397</v>
      </c>
      <c r="P904">
        <v>28.013403542364699</v>
      </c>
      <c r="Q904">
        <v>-6.8474682873409007E-2</v>
      </c>
    </row>
    <row r="905" spans="1:17" x14ac:dyDescent="0.3">
      <c r="A905" t="s">
        <v>1961</v>
      </c>
      <c r="B905" t="s">
        <v>1962</v>
      </c>
      <c r="C905" t="s">
        <v>3134</v>
      </c>
      <c r="D905" t="s">
        <v>202</v>
      </c>
      <c r="E905">
        <v>3564.6496173750002</v>
      </c>
      <c r="F905">
        <v>227.15</v>
      </c>
      <c r="G905">
        <v>-40.894897126066603</v>
      </c>
      <c r="H905">
        <v>-1.19088692903377</v>
      </c>
      <c r="I905">
        <v>-19.062601031443599</v>
      </c>
      <c r="J905">
        <v>2.2116810362140402</v>
      </c>
      <c r="K905">
        <v>225.69465888440899</v>
      </c>
      <c r="L905">
        <v>230.94385088904801</v>
      </c>
      <c r="M905">
        <v>52.012743937876898</v>
      </c>
      <c r="N905">
        <v>0.57990327794604202</v>
      </c>
      <c r="O905">
        <v>31.631080783623101</v>
      </c>
      <c r="P905">
        <v>19.207557071634699</v>
      </c>
      <c r="Q905">
        <v>1.3380074028478999E-2</v>
      </c>
    </row>
    <row r="906" spans="1:17" hidden="1" x14ac:dyDescent="0.3">
      <c r="A906" t="s">
        <v>1963</v>
      </c>
      <c r="B906" t="s">
        <v>1964</v>
      </c>
      <c r="C906" t="s">
        <v>3144</v>
      </c>
      <c r="D906" t="s">
        <v>360</v>
      </c>
      <c r="E906">
        <v>3551.5364500000001</v>
      </c>
      <c r="F906">
        <v>13840.75</v>
      </c>
      <c r="G906">
        <v>-42.770267679105601</v>
      </c>
      <c r="H906">
        <v>42.467502167194198</v>
      </c>
      <c r="I906">
        <v>-6.6645913446706899</v>
      </c>
      <c r="J906">
        <v>2.39043530854368</v>
      </c>
      <c r="K906">
        <v>11881.841558628499</v>
      </c>
      <c r="L906">
        <v>12128.6888012074</v>
      </c>
      <c r="M906">
        <v>61.424363585022398</v>
      </c>
      <c r="N906">
        <v>0.93985373994602694</v>
      </c>
      <c r="O906">
        <v>26.9862543576034</v>
      </c>
      <c r="P906">
        <v>52.096153846153797</v>
      </c>
      <c r="Q906">
        <v>-4.7703411291642003E-2</v>
      </c>
    </row>
    <row r="907" spans="1:17" x14ac:dyDescent="0.3">
      <c r="A907" t="s">
        <v>1965</v>
      </c>
      <c r="B907" t="s">
        <v>1966</v>
      </c>
      <c r="C907" t="s">
        <v>3140</v>
      </c>
      <c r="D907" t="s">
        <v>547</v>
      </c>
      <c r="E907">
        <v>3541.60772</v>
      </c>
      <c r="F907">
        <v>818.15</v>
      </c>
      <c r="G907">
        <v>-12.1223535289458</v>
      </c>
      <c r="H907">
        <v>-25.9022232653701</v>
      </c>
      <c r="I907">
        <v>-32.364520164690603</v>
      </c>
      <c r="J907">
        <v>-1.4853029655113199</v>
      </c>
      <c r="K907">
        <v>960.79547530631896</v>
      </c>
      <c r="L907">
        <v>977.54693037579204</v>
      </c>
      <c r="M907">
        <v>34.547202281962903</v>
      </c>
      <c r="N907">
        <v>1.17301533871881</v>
      </c>
      <c r="O907">
        <v>82.723217013994997</v>
      </c>
      <c r="P907">
        <v>33.531907948425001</v>
      </c>
      <c r="Q907">
        <v>0.152922060668572</v>
      </c>
    </row>
    <row r="908" spans="1:17" hidden="1" x14ac:dyDescent="0.3">
      <c r="A908" t="s">
        <v>1967</v>
      </c>
      <c r="B908" t="s">
        <v>1968</v>
      </c>
      <c r="C908" t="s">
        <v>3144</v>
      </c>
      <c r="D908" t="s">
        <v>81</v>
      </c>
      <c r="E908">
        <v>3540.2582943000002</v>
      </c>
      <c r="F908">
        <v>331.5</v>
      </c>
      <c r="G908">
        <v>133.070999157366</v>
      </c>
      <c r="H908">
        <v>82.234146534199596</v>
      </c>
      <c r="I908">
        <v>69.875729910510898</v>
      </c>
      <c r="J908">
        <v>5.1704201572052799</v>
      </c>
      <c r="K908">
        <v>240.57283667063501</v>
      </c>
      <c r="L908">
        <v>189.72005885557201</v>
      </c>
      <c r="M908">
        <v>68.2025761289662</v>
      </c>
      <c r="N908">
        <v>1.61077252527896</v>
      </c>
      <c r="O908">
        <v>7.0889894419306101</v>
      </c>
      <c r="P908">
        <v>175.675675675675</v>
      </c>
      <c r="Q908">
        <v>5.6947978041678997E-2</v>
      </c>
    </row>
    <row r="909" spans="1:17" hidden="1" x14ac:dyDescent="0.3">
      <c r="A909" t="s">
        <v>1969</v>
      </c>
      <c r="B909" t="s">
        <v>1970</v>
      </c>
      <c r="C909" t="s">
        <v>3144</v>
      </c>
      <c r="D909" t="s">
        <v>1396</v>
      </c>
      <c r="E909">
        <v>3531.593140515</v>
      </c>
      <c r="F909">
        <v>806.55</v>
      </c>
      <c r="G909">
        <v>-7.2982752905973802</v>
      </c>
      <c r="H909">
        <v>3.4985546000750301</v>
      </c>
      <c r="I909">
        <v>38.7795737380074</v>
      </c>
      <c r="J909">
        <v>3.0543169712932801</v>
      </c>
      <c r="K909">
        <v>778.07060246314904</v>
      </c>
      <c r="L909">
        <v>677.01252937009497</v>
      </c>
      <c r="M909">
        <v>45.801506028850604</v>
      </c>
      <c r="N909">
        <v>1.1211824784061799</v>
      </c>
      <c r="O909">
        <v>21.8771309900192</v>
      </c>
      <c r="P909">
        <v>79.552537845057799</v>
      </c>
      <c r="Q909">
        <v>-3.5074148455193001E-2</v>
      </c>
    </row>
    <row r="910" spans="1:17" hidden="1" x14ac:dyDescent="0.3">
      <c r="A910" t="s">
        <v>1971</v>
      </c>
      <c r="B910" t="s">
        <v>1972</v>
      </c>
      <c r="C910" t="s">
        <v>3144</v>
      </c>
      <c r="D910" t="s">
        <v>65</v>
      </c>
      <c r="E910">
        <v>3524.3039315879901</v>
      </c>
      <c r="F910">
        <v>233.01</v>
      </c>
      <c r="G910">
        <v>52.444311085862999</v>
      </c>
      <c r="H910">
        <v>4.4931988327056098</v>
      </c>
      <c r="I910">
        <v>17.5867794585795</v>
      </c>
      <c r="J910">
        <v>0.87151391320309501</v>
      </c>
      <c r="K910">
        <v>229.96544903830099</v>
      </c>
      <c r="L910">
        <v>199.24184376718</v>
      </c>
      <c r="M910">
        <v>44.306605226704598</v>
      </c>
      <c r="N910">
        <v>0.94140974652486897</v>
      </c>
      <c r="O910">
        <v>15.8319385434101</v>
      </c>
      <c r="P910">
        <v>84.855216184053901</v>
      </c>
      <c r="Q910">
        <v>0.11964595447019701</v>
      </c>
    </row>
    <row r="911" spans="1:17" hidden="1" x14ac:dyDescent="0.3">
      <c r="A911" t="s">
        <v>1973</v>
      </c>
      <c r="B911" t="s">
        <v>1974</v>
      </c>
      <c r="C911" t="s">
        <v>3144</v>
      </c>
      <c r="D911" t="s">
        <v>202</v>
      </c>
      <c r="E911">
        <v>3521.7086173500002</v>
      </c>
      <c r="F911">
        <v>516.70000000000005</v>
      </c>
      <c r="G911">
        <v>14.5847568105691</v>
      </c>
      <c r="H911">
        <v>-5.7581125899481602</v>
      </c>
      <c r="I911">
        <v>3.0038660122557701</v>
      </c>
      <c r="J911">
        <v>-0.80969934883108197</v>
      </c>
      <c r="K911">
        <v>536.52374236923197</v>
      </c>
      <c r="L911">
        <v>478.83883634481401</v>
      </c>
      <c r="M911">
        <v>34.8872748227909</v>
      </c>
      <c r="N911">
        <v>0.29059753676100702</v>
      </c>
      <c r="O911">
        <v>18.047222759821899</v>
      </c>
      <c r="P911">
        <v>55.468632465774</v>
      </c>
      <c r="Q911">
        <v>0.142661904363346</v>
      </c>
    </row>
    <row r="912" spans="1:17" hidden="1" x14ac:dyDescent="0.3">
      <c r="A912" t="s">
        <v>1975</v>
      </c>
      <c r="B912" t="s">
        <v>1976</v>
      </c>
      <c r="C912" t="s">
        <v>3144</v>
      </c>
      <c r="D912" t="s">
        <v>27</v>
      </c>
      <c r="E912">
        <v>3510.99</v>
      </c>
      <c r="F912">
        <v>55.73</v>
      </c>
      <c r="G912">
        <v>86.3913957120878</v>
      </c>
      <c r="H912">
        <v>-19.739857505174299</v>
      </c>
      <c r="I912">
        <v>26.515633598606001</v>
      </c>
      <c r="J912">
        <v>-2.5893919532796001</v>
      </c>
      <c r="K912">
        <v>59.7360156694183</v>
      </c>
      <c r="L912">
        <v>45.681945829641599</v>
      </c>
      <c r="M912">
        <v>23.429598397960799</v>
      </c>
      <c r="N912">
        <v>0.28269052885690199</v>
      </c>
      <c r="O912">
        <v>82.899694957832395</v>
      </c>
      <c r="P912">
        <v>138.67237687366099</v>
      </c>
      <c r="Q912">
        <v>9.5960478400934995E-2</v>
      </c>
    </row>
    <row r="913" spans="1:17" hidden="1" x14ac:dyDescent="0.3">
      <c r="A913" t="s">
        <v>1977</v>
      </c>
      <c r="B913" t="s">
        <v>1978</v>
      </c>
      <c r="C913" t="s">
        <v>3144</v>
      </c>
      <c r="D913" t="s">
        <v>81</v>
      </c>
      <c r="E913">
        <v>3487.6272050050002</v>
      </c>
      <c r="F913">
        <v>2766.95</v>
      </c>
      <c r="G913">
        <v>861.47118948428101</v>
      </c>
      <c r="H913">
        <v>42.355632681100602</v>
      </c>
      <c r="I913">
        <v>149.06750311861401</v>
      </c>
      <c r="J913">
        <v>10.080558969983199</v>
      </c>
      <c r="K913">
        <v>2258.6665484605501</v>
      </c>
      <c r="L913">
        <v>1496.8925533378001</v>
      </c>
      <c r="M913">
        <v>63.293928373567503</v>
      </c>
      <c r="N913">
        <v>0.84197344319508005</v>
      </c>
      <c r="O913">
        <v>6.6155875603100798</v>
      </c>
      <c r="P913">
        <v>892.27183073336903</v>
      </c>
    </row>
    <row r="914" spans="1:17" x14ac:dyDescent="0.3">
      <c r="A914" t="s">
        <v>1979</v>
      </c>
      <c r="B914" t="s">
        <v>1980</v>
      </c>
      <c r="C914" t="s">
        <v>3146</v>
      </c>
      <c r="D914" t="s">
        <v>1605</v>
      </c>
      <c r="E914">
        <v>3483.4567742190002</v>
      </c>
      <c r="F914">
        <v>153.99</v>
      </c>
      <c r="G914">
        <v>-28.922762110329199</v>
      </c>
      <c r="H914">
        <v>-8.1235299317662406</v>
      </c>
      <c r="I914">
        <v>-6.1815373731036498</v>
      </c>
      <c r="J914">
        <v>1.41237088110475</v>
      </c>
      <c r="K914">
        <v>157.089789431816</v>
      </c>
      <c r="L914">
        <v>151.03495760780001</v>
      </c>
      <c r="M914">
        <v>39.377966842063302</v>
      </c>
      <c r="N914">
        <v>0.60744117505266104</v>
      </c>
      <c r="O914">
        <v>16.299759724657399</v>
      </c>
      <c r="P914">
        <v>19.3720930232558</v>
      </c>
      <c r="Q914">
        <v>3.1663400774778E-2</v>
      </c>
    </row>
    <row r="915" spans="1:17" hidden="1" x14ac:dyDescent="0.3">
      <c r="A915" t="s">
        <v>1981</v>
      </c>
      <c r="B915" t="s">
        <v>1982</v>
      </c>
      <c r="C915" t="s">
        <v>3144</v>
      </c>
      <c r="D915" t="s">
        <v>24</v>
      </c>
      <c r="E915">
        <v>3483.35068171999</v>
      </c>
      <c r="F915">
        <v>418.6</v>
      </c>
      <c r="G915">
        <v>-7.2447196066278199</v>
      </c>
      <c r="H915">
        <v>26.484163210123999</v>
      </c>
      <c r="I915">
        <v>25.173286690460401</v>
      </c>
      <c r="J915">
        <v>12.8865047944184</v>
      </c>
      <c r="K915">
        <v>357.609211005644</v>
      </c>
      <c r="L915">
        <v>313.67091834906302</v>
      </c>
      <c r="M915">
        <v>55.866780195903502</v>
      </c>
      <c r="N915">
        <v>1.3525710913342699</v>
      </c>
      <c r="O915">
        <v>11.562350692785399</v>
      </c>
      <c r="P915">
        <v>67.842822774659098</v>
      </c>
      <c r="Q915">
        <v>-3.2224550709481999E-2</v>
      </c>
    </row>
    <row r="916" spans="1:17" hidden="1" x14ac:dyDescent="0.3">
      <c r="A916" t="s">
        <v>1983</v>
      </c>
      <c r="B916" t="s">
        <v>1984</v>
      </c>
      <c r="C916" t="s">
        <v>3144</v>
      </c>
      <c r="D916" t="s">
        <v>81</v>
      </c>
      <c r="E916">
        <v>3454.3833030000001</v>
      </c>
      <c r="F916">
        <v>1527.75</v>
      </c>
      <c r="G916">
        <v>142.980824996178</v>
      </c>
      <c r="H916">
        <v>9.9095774231826805</v>
      </c>
      <c r="I916">
        <v>83.887658146244604</v>
      </c>
      <c r="J916">
        <v>8.0244972897279698</v>
      </c>
      <c r="K916">
        <v>1306.38893619755</v>
      </c>
      <c r="L916">
        <v>1042.5688609546301</v>
      </c>
      <c r="M916">
        <v>82.358689923876597</v>
      </c>
      <c r="N916">
        <v>2.5880455183460902</v>
      </c>
      <c r="O916">
        <v>1.11929307805596</v>
      </c>
      <c r="P916">
        <v>216.96058091286301</v>
      </c>
      <c r="Q916">
        <v>0.18892196191274399</v>
      </c>
    </row>
    <row r="917" spans="1:17" x14ac:dyDescent="0.3">
      <c r="A917" t="s">
        <v>1985</v>
      </c>
      <c r="B917" t="s">
        <v>1986</v>
      </c>
      <c r="C917" t="s">
        <v>3139</v>
      </c>
      <c r="D917" t="s">
        <v>46</v>
      </c>
      <c r="E917">
        <v>3449.3539114999999</v>
      </c>
      <c r="F917">
        <v>2035.25</v>
      </c>
      <c r="G917">
        <v>-19.233425418614502</v>
      </c>
      <c r="H917">
        <v>3.42375781310156</v>
      </c>
      <c r="I917">
        <v>21.474652608728601</v>
      </c>
      <c r="J917">
        <v>4.1957141081740001</v>
      </c>
      <c r="K917">
        <v>1912.0023737643701</v>
      </c>
      <c r="L917">
        <v>1743.8322883272001</v>
      </c>
      <c r="M917">
        <v>74.644617442973299</v>
      </c>
      <c r="N917">
        <v>0.60153525940253605</v>
      </c>
      <c r="O917">
        <v>2.6900872128731099</v>
      </c>
      <c r="P917">
        <v>43.935643564356397</v>
      </c>
      <c r="Q917">
        <v>6.5608194155867994E-2</v>
      </c>
    </row>
    <row r="918" spans="1:17" x14ac:dyDescent="0.3">
      <c r="A918" t="s">
        <v>1987</v>
      </c>
      <c r="B918" t="s">
        <v>1988</v>
      </c>
      <c r="C918" t="s">
        <v>3137</v>
      </c>
      <c r="D918" t="s">
        <v>124</v>
      </c>
      <c r="E918">
        <v>3447.3976028699999</v>
      </c>
      <c r="F918">
        <v>638.95000000000005</v>
      </c>
      <c r="G918">
        <v>34.850181319983797</v>
      </c>
      <c r="H918">
        <v>-9.1740196968380694</v>
      </c>
      <c r="I918">
        <v>-5.59468229587723</v>
      </c>
      <c r="J918">
        <v>-2.9831882025706302</v>
      </c>
      <c r="K918">
        <v>692.90854254735302</v>
      </c>
      <c r="L918">
        <v>634.48269824695103</v>
      </c>
      <c r="M918">
        <v>18.3662155016649</v>
      </c>
      <c r="N918">
        <v>0.30292170456007</v>
      </c>
      <c r="O918">
        <v>37.725956647624898</v>
      </c>
      <c r="P918">
        <v>76.505524861878399</v>
      </c>
      <c r="Q918">
        <v>6.4832745925198998E-2</v>
      </c>
    </row>
    <row r="919" spans="1:17" hidden="1" x14ac:dyDescent="0.3">
      <c r="A919" t="s">
        <v>1989</v>
      </c>
      <c r="B919" t="s">
        <v>1990</v>
      </c>
      <c r="C919" t="s">
        <v>3144</v>
      </c>
      <c r="D919" t="s">
        <v>535</v>
      </c>
      <c r="E919">
        <v>3440.315978955</v>
      </c>
      <c r="F919">
        <v>876.95</v>
      </c>
      <c r="G919">
        <v>132.07659063101701</v>
      </c>
      <c r="H919">
        <v>18.425534458444201</v>
      </c>
      <c r="I919">
        <v>37.439392663186297</v>
      </c>
      <c r="J919">
        <v>7.5472671054635603</v>
      </c>
      <c r="K919">
        <v>699.21091329980504</v>
      </c>
      <c r="L919">
        <v>569.77456573871802</v>
      </c>
      <c r="M919">
        <v>75.052126142206106</v>
      </c>
      <c r="N919">
        <v>1.4187502866184101</v>
      </c>
      <c r="O919">
        <v>0.91795427333369795</v>
      </c>
      <c r="P919">
        <v>183.84851917786</v>
      </c>
      <c r="Q919">
        <v>0.15985893849201699</v>
      </c>
    </row>
    <row r="920" spans="1:17" hidden="1" x14ac:dyDescent="0.3">
      <c r="A920" t="s">
        <v>1991</v>
      </c>
      <c r="B920" t="s">
        <v>1992</v>
      </c>
      <c r="C920" t="s">
        <v>3144</v>
      </c>
      <c r="D920" t="s">
        <v>141</v>
      </c>
      <c r="E920">
        <v>3438.4520749199901</v>
      </c>
      <c r="F920">
        <v>754.8</v>
      </c>
      <c r="G920">
        <v>86.284497049440702</v>
      </c>
      <c r="H920">
        <v>-2.27204590849087</v>
      </c>
      <c r="I920">
        <v>19.500323893591698</v>
      </c>
      <c r="J920">
        <v>4.61422655487622</v>
      </c>
      <c r="K920">
        <v>717.88667724671598</v>
      </c>
      <c r="L920">
        <v>618.46552624488902</v>
      </c>
      <c r="M920">
        <v>67.364162747513404</v>
      </c>
      <c r="N920">
        <v>0.81295681788258201</v>
      </c>
      <c r="O920">
        <v>9.4329623741388406</v>
      </c>
      <c r="P920">
        <v>144.27184466019401</v>
      </c>
      <c r="Q920">
        <v>0.16967676212230901</v>
      </c>
    </row>
    <row r="921" spans="1:17" x14ac:dyDescent="0.3">
      <c r="A921" t="s">
        <v>1993</v>
      </c>
      <c r="B921" t="s">
        <v>1994</v>
      </c>
      <c r="C921" t="s">
        <v>3133</v>
      </c>
      <c r="D921" t="s">
        <v>54</v>
      </c>
      <c r="E921">
        <v>3419.9598055000001</v>
      </c>
      <c r="F921">
        <v>371</v>
      </c>
      <c r="G921">
        <v>-9.9484055964327904</v>
      </c>
      <c r="H921">
        <v>14.452047049720999</v>
      </c>
      <c r="I921">
        <v>-1.3675250092531901</v>
      </c>
      <c r="J921">
        <v>4.2957966618057304</v>
      </c>
      <c r="K921">
        <v>343.224097640553</v>
      </c>
      <c r="L921">
        <v>340.67180017198098</v>
      </c>
      <c r="M921">
        <v>64.258695900068403</v>
      </c>
      <c r="N921">
        <v>1.35088963823223</v>
      </c>
      <c r="O921">
        <v>11.859838274932599</v>
      </c>
      <c r="P921">
        <v>29.448709002093501</v>
      </c>
      <c r="Q921">
        <v>-7.2702710808196999E-2</v>
      </c>
    </row>
    <row r="922" spans="1:17" hidden="1" x14ac:dyDescent="0.3">
      <c r="A922" t="s">
        <v>1995</v>
      </c>
      <c r="B922" t="s">
        <v>1996</v>
      </c>
      <c r="C922" t="s">
        <v>3144</v>
      </c>
      <c r="D922" t="s">
        <v>505</v>
      </c>
      <c r="E922">
        <v>3404.4596005950002</v>
      </c>
      <c r="F922">
        <v>245.95</v>
      </c>
      <c r="G922">
        <v>17.273589952665301</v>
      </c>
      <c r="H922">
        <v>29.184448525791598</v>
      </c>
      <c r="I922">
        <v>5.6793938488296796</v>
      </c>
      <c r="J922">
        <v>-2.2659169672952699</v>
      </c>
      <c r="K922">
        <v>215.508207284457</v>
      </c>
      <c r="L922">
        <v>191.441413774941</v>
      </c>
      <c r="M922">
        <v>63.479475735099399</v>
      </c>
      <c r="N922">
        <v>1.455062313622</v>
      </c>
      <c r="O922">
        <v>4.1675137223012797</v>
      </c>
      <c r="P922">
        <v>91.251944012441598</v>
      </c>
      <c r="Q922">
        <v>2.6575910023029999E-2</v>
      </c>
    </row>
    <row r="923" spans="1:17" x14ac:dyDescent="0.3">
      <c r="A923" t="s">
        <v>1997</v>
      </c>
      <c r="B923" t="s">
        <v>1998</v>
      </c>
      <c r="C923" t="s">
        <v>3143</v>
      </c>
      <c r="D923" t="s">
        <v>267</v>
      </c>
      <c r="E923">
        <v>3403.3811088000002</v>
      </c>
      <c r="F923">
        <v>332.4</v>
      </c>
      <c r="G923">
        <v>15.229268073762499</v>
      </c>
      <c r="H923">
        <v>2.39206394636992</v>
      </c>
      <c r="I923">
        <v>28.0628838990548</v>
      </c>
      <c r="J923">
        <v>0.26076247487976401</v>
      </c>
      <c r="K923">
        <v>321.591007131232</v>
      </c>
      <c r="L923">
        <v>275.25439846542997</v>
      </c>
      <c r="M923">
        <v>46.533310518387097</v>
      </c>
      <c r="N923">
        <v>0.54160229086494505</v>
      </c>
      <c r="O923">
        <v>9.1606498194945996</v>
      </c>
      <c r="P923">
        <v>76.199310893188397</v>
      </c>
      <c r="Q923">
        <v>4.8516077066164003E-2</v>
      </c>
    </row>
    <row r="924" spans="1:17" hidden="1" x14ac:dyDescent="0.3">
      <c r="A924" t="s">
        <v>1999</v>
      </c>
      <c r="B924" t="s">
        <v>2000</v>
      </c>
      <c r="C924" t="s">
        <v>3144</v>
      </c>
      <c r="D924" t="s">
        <v>409</v>
      </c>
      <c r="E924">
        <v>3401.7976035000002</v>
      </c>
      <c r="F924">
        <v>4442.7</v>
      </c>
      <c r="G924">
        <v>24.685707678581</v>
      </c>
      <c r="H924">
        <v>0.63544845864185096</v>
      </c>
      <c r="I924">
        <v>-6.2548457364752998</v>
      </c>
      <c r="J924">
        <v>-1.4631850710147201</v>
      </c>
      <c r="K924">
        <v>4438.3263309264303</v>
      </c>
      <c r="L924">
        <v>4184.1351878483101</v>
      </c>
      <c r="M924">
        <v>35.544787098435897</v>
      </c>
      <c r="N924">
        <v>0.569579442061806</v>
      </c>
      <c r="O924">
        <v>14.727530555743099</v>
      </c>
      <c r="P924">
        <v>52.722585080783702</v>
      </c>
      <c r="Q924">
        <v>7.7030699949775003E-2</v>
      </c>
    </row>
    <row r="925" spans="1:17" x14ac:dyDescent="0.3">
      <c r="A925" t="s">
        <v>2001</v>
      </c>
      <c r="B925" t="s">
        <v>2002</v>
      </c>
      <c r="C925" t="s">
        <v>3131</v>
      </c>
      <c r="D925" t="s">
        <v>360</v>
      </c>
      <c r="E925">
        <v>3396.8088929999999</v>
      </c>
      <c r="F925">
        <v>2411.25</v>
      </c>
      <c r="G925">
        <v>1.08596765619441</v>
      </c>
      <c r="H925">
        <v>31.673407535505099</v>
      </c>
      <c r="I925">
        <v>25.651124566499099</v>
      </c>
      <c r="J925">
        <v>11.1005379447629</v>
      </c>
      <c r="K925">
        <v>2148.5064274524598</v>
      </c>
      <c r="L925">
        <v>1954.1990182658001</v>
      </c>
      <c r="M925">
        <v>58.712534923246999</v>
      </c>
      <c r="N925">
        <v>0.86509974637577702</v>
      </c>
      <c r="O925">
        <v>6.1669258683255403</v>
      </c>
      <c r="P925">
        <v>57.495101241018901</v>
      </c>
      <c r="Q925">
        <v>-4.9139509719891998E-2</v>
      </c>
    </row>
    <row r="926" spans="1:17" hidden="1" x14ac:dyDescent="0.3">
      <c r="A926" t="s">
        <v>2003</v>
      </c>
      <c r="B926" t="s">
        <v>2004</v>
      </c>
      <c r="C926" t="s">
        <v>3144</v>
      </c>
      <c r="E926">
        <v>3396.4475000000002</v>
      </c>
      <c r="F926">
        <v>634.85</v>
      </c>
      <c r="G926">
        <v>589.56721267861997</v>
      </c>
      <c r="H926">
        <v>-3.6485682946098699</v>
      </c>
      <c r="I926">
        <v>23.197832556303101</v>
      </c>
      <c r="J926">
        <v>-0.47144500090340902</v>
      </c>
      <c r="K926">
        <v>621.862819646753</v>
      </c>
      <c r="L926">
        <v>488.951345671068</v>
      </c>
      <c r="M926">
        <v>55.055558236293102</v>
      </c>
      <c r="N926">
        <v>1.6112039335759201</v>
      </c>
      <c r="O926">
        <v>24.856265259510099</v>
      </c>
      <c r="P926">
        <v>850.37425149700596</v>
      </c>
      <c r="Q926">
        <v>0.19807966847008199</v>
      </c>
    </row>
    <row r="927" spans="1:17" x14ac:dyDescent="0.3">
      <c r="A927" t="s">
        <v>2005</v>
      </c>
      <c r="B927" t="s">
        <v>2006</v>
      </c>
      <c r="C927" t="s">
        <v>3141</v>
      </c>
      <c r="D927" t="s">
        <v>412</v>
      </c>
      <c r="E927">
        <v>3395.3723196249998</v>
      </c>
      <c r="F927">
        <v>471.25</v>
      </c>
      <c r="G927">
        <v>-11.095255036110601</v>
      </c>
      <c r="H927">
        <v>-8.0249999314809397</v>
      </c>
      <c r="I927">
        <v>2.0230026507912</v>
      </c>
      <c r="J927">
        <v>-1.8875203851537701</v>
      </c>
      <c r="K927">
        <v>492.57815152033697</v>
      </c>
      <c r="L927">
        <v>456.20844957793901</v>
      </c>
      <c r="M927">
        <v>28.9139060687056</v>
      </c>
      <c r="N927">
        <v>0.33097211449677699</v>
      </c>
      <c r="O927">
        <v>17.708222811671099</v>
      </c>
      <c r="P927">
        <v>35.397213044102799</v>
      </c>
      <c r="Q927">
        <v>-9.0199821938058006E-2</v>
      </c>
    </row>
    <row r="928" spans="1:17" hidden="1" x14ac:dyDescent="0.3">
      <c r="A928" t="s">
        <v>2007</v>
      </c>
      <c r="B928" t="s">
        <v>2008</v>
      </c>
      <c r="C928" t="s">
        <v>3144</v>
      </c>
      <c r="D928" t="s">
        <v>46</v>
      </c>
      <c r="E928">
        <v>3377.513958</v>
      </c>
      <c r="F928">
        <v>333.55</v>
      </c>
      <c r="G928">
        <v>2096.9414275795102</v>
      </c>
      <c r="H928">
        <v>63.276464876553298</v>
      </c>
      <c r="I928">
        <v>172.68810169271299</v>
      </c>
      <c r="J928">
        <v>32.801642871418998</v>
      </c>
      <c r="K928">
        <v>215.16273487717501</v>
      </c>
      <c r="L928">
        <v>139.385294151285</v>
      </c>
      <c r="M928">
        <v>97.738987436774593</v>
      </c>
      <c r="N928">
        <v>2.9556254868359502</v>
      </c>
      <c r="O928">
        <v>0</v>
      </c>
      <c r="P928">
        <v>2123.6666666666601</v>
      </c>
    </row>
    <row r="929" spans="1:17" hidden="1" x14ac:dyDescent="0.3">
      <c r="A929" t="s">
        <v>2009</v>
      </c>
      <c r="B929" t="s">
        <v>2010</v>
      </c>
      <c r="C929" t="s">
        <v>3144</v>
      </c>
      <c r="D929" t="s">
        <v>225</v>
      </c>
      <c r="E929">
        <v>3359.7474562500001</v>
      </c>
      <c r="F929">
        <v>253.25</v>
      </c>
      <c r="G929">
        <v>269.90749388074602</v>
      </c>
      <c r="H929">
        <v>-10.4920712650416</v>
      </c>
      <c r="I929">
        <v>135.650839875316</v>
      </c>
      <c r="J929">
        <v>-4.2395882506901001</v>
      </c>
      <c r="K929">
        <v>236.76360055822801</v>
      </c>
      <c r="L929">
        <v>155.78851038670601</v>
      </c>
      <c r="M929">
        <v>42.326478921261298</v>
      </c>
      <c r="N929">
        <v>0.29161055427258997</v>
      </c>
      <c r="O929">
        <v>21.6189536031589</v>
      </c>
      <c r="P929">
        <v>359.618874773139</v>
      </c>
      <c r="Q929">
        <v>0.156562602981309</v>
      </c>
    </row>
    <row r="930" spans="1:17" hidden="1" x14ac:dyDescent="0.3">
      <c r="A930" t="s">
        <v>2011</v>
      </c>
      <c r="B930" t="s">
        <v>2012</v>
      </c>
      <c r="C930" t="s">
        <v>3144</v>
      </c>
      <c r="D930" t="s">
        <v>124</v>
      </c>
      <c r="E930">
        <v>3348.2075923099901</v>
      </c>
      <c r="F930">
        <v>19.39</v>
      </c>
      <c r="G930">
        <v>50.352386483628898</v>
      </c>
      <c r="H930">
        <v>9.3952049565945899</v>
      </c>
      <c r="I930">
        <v>-24.9744733554436</v>
      </c>
      <c r="J930">
        <v>10.9482605634912</v>
      </c>
      <c r="K930">
        <v>18.406176482833501</v>
      </c>
      <c r="L930">
        <v>17.917814605722899</v>
      </c>
      <c r="M930">
        <v>70.073832367549997</v>
      </c>
      <c r="N930">
        <v>1.8494893820489799</v>
      </c>
      <c r="O930">
        <v>75.0902527075812</v>
      </c>
      <c r="P930">
        <v>122.107674684994</v>
      </c>
      <c r="Q930">
        <v>0.10314747490448201</v>
      </c>
    </row>
    <row r="931" spans="1:17" hidden="1" x14ac:dyDescent="0.3">
      <c r="A931" t="s">
        <v>2013</v>
      </c>
      <c r="B931" t="s">
        <v>2014</v>
      </c>
      <c r="C931" t="s">
        <v>3144</v>
      </c>
      <c r="D931" t="s">
        <v>443</v>
      </c>
      <c r="E931">
        <v>3342.2345580000001</v>
      </c>
      <c r="F931">
        <v>189.78</v>
      </c>
      <c r="G931">
        <v>123.64415405269401</v>
      </c>
      <c r="H931">
        <v>31.1880545124076</v>
      </c>
      <c r="I931">
        <v>28.248016394270099</v>
      </c>
      <c r="J931">
        <v>5.1628407219966297</v>
      </c>
      <c r="K931">
        <v>164.16719724823099</v>
      </c>
      <c r="L931">
        <v>136.252423088852</v>
      </c>
      <c r="M931">
        <v>58.133375750303003</v>
      </c>
      <c r="N931">
        <v>0.99846256380064602</v>
      </c>
      <c r="O931">
        <v>3.8044051006428301</v>
      </c>
      <c r="P931">
        <v>152.87141905396399</v>
      </c>
      <c r="Q931">
        <v>0.120136979002337</v>
      </c>
    </row>
    <row r="932" spans="1:17" hidden="1" x14ac:dyDescent="0.3">
      <c r="A932" t="s">
        <v>2015</v>
      </c>
      <c r="B932" t="s">
        <v>2016</v>
      </c>
      <c r="C932" t="s">
        <v>3144</v>
      </c>
      <c r="D932" t="s">
        <v>51</v>
      </c>
      <c r="E932">
        <v>3328.57726521</v>
      </c>
      <c r="F932">
        <v>532.04999999999995</v>
      </c>
      <c r="G932">
        <v>9.0191160601928999</v>
      </c>
      <c r="H932">
        <v>5.7076754924995399</v>
      </c>
      <c r="I932">
        <v>20.046991966449401</v>
      </c>
      <c r="J932">
        <v>5.0906975755103101</v>
      </c>
      <c r="K932">
        <v>512.63703340606901</v>
      </c>
      <c r="L932">
        <v>467.25657379802601</v>
      </c>
      <c r="M932">
        <v>66.512541562834102</v>
      </c>
      <c r="N932">
        <v>0.60909930010983304</v>
      </c>
      <c r="O932">
        <v>9.1250822291138096</v>
      </c>
      <c r="P932">
        <v>51.559606893604801</v>
      </c>
      <c r="Q932">
        <v>5.2871779446299998E-2</v>
      </c>
    </row>
    <row r="933" spans="1:17" hidden="1" x14ac:dyDescent="0.3">
      <c r="A933" t="s">
        <v>2017</v>
      </c>
      <c r="B933" t="s">
        <v>2018</v>
      </c>
      <c r="C933" t="s">
        <v>3144</v>
      </c>
      <c r="D933" t="s">
        <v>202</v>
      </c>
      <c r="E933">
        <v>3324.2308804250001</v>
      </c>
      <c r="F933">
        <v>2328.25</v>
      </c>
      <c r="G933">
        <v>106.894066552025</v>
      </c>
      <c r="H933">
        <v>36.245507160966298</v>
      </c>
      <c r="I933">
        <v>99.900766111957097</v>
      </c>
      <c r="J933">
        <v>12.820352925146199</v>
      </c>
      <c r="K933">
        <v>1764.05126186235</v>
      </c>
      <c r="L933">
        <v>1418.29482830045</v>
      </c>
      <c r="M933">
        <v>92.050627568679303</v>
      </c>
      <c r="N933">
        <v>1.1943016291467801</v>
      </c>
      <c r="O933">
        <v>1.0930956727155601</v>
      </c>
      <c r="P933">
        <v>137.31016206299</v>
      </c>
      <c r="Q933">
        <v>0.14896449504953199</v>
      </c>
    </row>
    <row r="934" spans="1:17" hidden="1" x14ac:dyDescent="0.3">
      <c r="A934" t="s">
        <v>2019</v>
      </c>
      <c r="B934" t="s">
        <v>2020</v>
      </c>
      <c r="C934" t="s">
        <v>3144</v>
      </c>
      <c r="D934" t="s">
        <v>2021</v>
      </c>
      <c r="E934">
        <v>3311.02082475</v>
      </c>
      <c r="F934">
        <v>772.5</v>
      </c>
      <c r="G934">
        <v>104.21646494872699</v>
      </c>
      <c r="H934">
        <v>7.8853062854573004</v>
      </c>
      <c r="I934">
        <v>122.943251018673</v>
      </c>
      <c r="J934">
        <v>-1.4488512718228299</v>
      </c>
      <c r="K934">
        <v>683.75143518483105</v>
      </c>
      <c r="M934">
        <v>48.499140819810897</v>
      </c>
      <c r="N934">
        <v>0.30555465561919398</v>
      </c>
      <c r="O934">
        <v>9.6440129449838192</v>
      </c>
      <c r="P934">
        <v>201.99374511336899</v>
      </c>
    </row>
    <row r="935" spans="1:17" x14ac:dyDescent="0.3">
      <c r="A935" t="s">
        <v>2022</v>
      </c>
      <c r="B935" t="s">
        <v>2023</v>
      </c>
      <c r="C935" t="s">
        <v>3140</v>
      </c>
      <c r="D935" t="s">
        <v>135</v>
      </c>
      <c r="E935">
        <v>3310.5912188399998</v>
      </c>
      <c r="F935">
        <v>502.8</v>
      </c>
      <c r="G935">
        <v>-40.614603704376201</v>
      </c>
      <c r="H935">
        <v>1.7512292762403201</v>
      </c>
      <c r="I935">
        <v>-12.931508241233299</v>
      </c>
      <c r="J935">
        <v>1.3863070230327701</v>
      </c>
      <c r="K935">
        <v>511.69531298861199</v>
      </c>
      <c r="L935">
        <v>511.78287892391302</v>
      </c>
      <c r="M935">
        <v>42.310710809318302</v>
      </c>
      <c r="N935">
        <v>1.3336376104680201</v>
      </c>
      <c r="O935">
        <v>23.309466984884601</v>
      </c>
      <c r="P935">
        <v>18.305882352941101</v>
      </c>
    </row>
    <row r="936" spans="1:17" hidden="1" x14ac:dyDescent="0.3">
      <c r="A936" t="s">
        <v>2024</v>
      </c>
      <c r="B936" t="s">
        <v>2025</v>
      </c>
      <c r="C936" t="s">
        <v>3144</v>
      </c>
      <c r="D936" t="s">
        <v>225</v>
      </c>
      <c r="E936">
        <v>3308.3273211000001</v>
      </c>
      <c r="F936">
        <v>185.16</v>
      </c>
      <c r="G936">
        <v>57.147650684451499</v>
      </c>
      <c r="H936">
        <v>22.333663227591799</v>
      </c>
      <c r="I936">
        <v>29.957362057636299</v>
      </c>
      <c r="J936">
        <v>1.0254170978606301</v>
      </c>
      <c r="K936">
        <v>163.54627734578401</v>
      </c>
      <c r="L936">
        <v>140.347849609642</v>
      </c>
      <c r="M936">
        <v>62.3368371749416</v>
      </c>
      <c r="N936">
        <v>1.70870525300222</v>
      </c>
      <c r="O936">
        <v>7.36660185785267</v>
      </c>
      <c r="P936">
        <v>88.075165058405204</v>
      </c>
      <c r="Q936">
        <v>0.15503559207411099</v>
      </c>
    </row>
    <row r="937" spans="1:17" x14ac:dyDescent="0.3">
      <c r="A937" t="s">
        <v>2026</v>
      </c>
      <c r="B937" t="s">
        <v>2027</v>
      </c>
      <c r="C937" t="s">
        <v>3131</v>
      </c>
      <c r="D937" t="s">
        <v>514</v>
      </c>
      <c r="E937">
        <v>3293.4597506</v>
      </c>
      <c r="F937">
        <v>453.1</v>
      </c>
      <c r="G937">
        <v>-17.029076394979199</v>
      </c>
      <c r="H937">
        <v>11.0410075868413</v>
      </c>
      <c r="I937">
        <v>21.517587991327801</v>
      </c>
      <c r="J937">
        <v>3.6950345196983498</v>
      </c>
      <c r="K937">
        <v>426.65135374197399</v>
      </c>
      <c r="L937">
        <v>376.41320419678101</v>
      </c>
      <c r="M937">
        <v>45.324091300527201</v>
      </c>
      <c r="N937">
        <v>0.44530923134589601</v>
      </c>
      <c r="O937">
        <v>11.454425071728</v>
      </c>
      <c r="P937">
        <v>53.5671920013557</v>
      </c>
      <c r="Q937">
        <v>1.6105280367099999E-2</v>
      </c>
    </row>
    <row r="938" spans="1:17" hidden="1" x14ac:dyDescent="0.3">
      <c r="A938" t="s">
        <v>2028</v>
      </c>
      <c r="B938" t="s">
        <v>2029</v>
      </c>
      <c r="C938" t="s">
        <v>3144</v>
      </c>
      <c r="D938" t="s">
        <v>124</v>
      </c>
      <c r="E938">
        <v>3285.8918441999999</v>
      </c>
      <c r="F938">
        <v>750.9</v>
      </c>
      <c r="G938">
        <v>18.460375762040599</v>
      </c>
      <c r="H938">
        <v>-15.0986145806261</v>
      </c>
      <c r="I938">
        <v>-27.613745538398302</v>
      </c>
      <c r="J938">
        <v>-3.4566955554588699</v>
      </c>
      <c r="K938">
        <v>829.01470259533903</v>
      </c>
      <c r="L938">
        <v>766.55842656537197</v>
      </c>
      <c r="M938">
        <v>31.825194239704299</v>
      </c>
      <c r="N938">
        <v>0.69894991668463902</v>
      </c>
      <c r="O938">
        <v>44.226927686775802</v>
      </c>
      <c r="P938">
        <v>77.308146399055403</v>
      </c>
      <c r="Q938">
        <v>6.5967280691417995E-2</v>
      </c>
    </row>
    <row r="939" spans="1:17" hidden="1" x14ac:dyDescent="0.3">
      <c r="A939" t="s">
        <v>2030</v>
      </c>
      <c r="B939" t="s">
        <v>2031</v>
      </c>
      <c r="C939" t="s">
        <v>3144</v>
      </c>
      <c r="D939" t="s">
        <v>54</v>
      </c>
      <c r="E939">
        <v>3283.5359568690001</v>
      </c>
      <c r="F939">
        <v>150.57</v>
      </c>
      <c r="G939">
        <v>96.011447303385197</v>
      </c>
      <c r="H939">
        <v>11.1935668955261</v>
      </c>
      <c r="I939">
        <v>33.0236128414886</v>
      </c>
      <c r="J939">
        <v>6.9454422222327796</v>
      </c>
      <c r="K939">
        <v>134.934996957153</v>
      </c>
      <c r="L939">
        <v>110.777879217517</v>
      </c>
      <c r="M939">
        <v>61.166682007799402</v>
      </c>
      <c r="N939">
        <v>0.89601472122770098</v>
      </c>
      <c r="O939">
        <v>6.9270106927010699</v>
      </c>
      <c r="P939">
        <v>147.85185185185099</v>
      </c>
      <c r="Q939">
        <v>6.3629717799754001E-2</v>
      </c>
    </row>
    <row r="940" spans="1:17" hidden="1" x14ac:dyDescent="0.3">
      <c r="A940" t="s">
        <v>2032</v>
      </c>
      <c r="B940" t="s">
        <v>2033</v>
      </c>
      <c r="C940" t="s">
        <v>3144</v>
      </c>
      <c r="D940" t="s">
        <v>141</v>
      </c>
      <c r="E940">
        <v>3260.02111251</v>
      </c>
      <c r="F940">
        <v>324.3</v>
      </c>
      <c r="G940">
        <v>29.1507522610862</v>
      </c>
      <c r="H940">
        <v>-16.633784281040199</v>
      </c>
      <c r="I940">
        <v>-5.30641969740166</v>
      </c>
      <c r="J940">
        <v>-0.92967009525518596</v>
      </c>
      <c r="K940">
        <v>365.77032593636102</v>
      </c>
      <c r="L940">
        <v>333.78568476949101</v>
      </c>
      <c r="M940">
        <v>22.001287984207401</v>
      </c>
      <c r="N940">
        <v>0.75973958813140596</v>
      </c>
      <c r="O940">
        <v>44.619179771816199</v>
      </c>
      <c r="P940">
        <v>66.094750320102406</v>
      </c>
      <c r="Q940">
        <v>4.8932204487661002E-2</v>
      </c>
    </row>
    <row r="941" spans="1:17" hidden="1" x14ac:dyDescent="0.3">
      <c r="A941" t="s">
        <v>2034</v>
      </c>
      <c r="B941" t="s">
        <v>2035</v>
      </c>
      <c r="C941" t="s">
        <v>3144</v>
      </c>
      <c r="D941" t="s">
        <v>21</v>
      </c>
      <c r="E941">
        <v>3254.6106450000002</v>
      </c>
      <c r="F941">
        <v>321.75</v>
      </c>
      <c r="G941">
        <v>-34.135311029593304</v>
      </c>
      <c r="H941">
        <v>2.29957412025079</v>
      </c>
      <c r="I941">
        <v>22.8969940519118</v>
      </c>
      <c r="J941">
        <v>1.82646153343532</v>
      </c>
      <c r="K941">
        <v>288.94685822314898</v>
      </c>
      <c r="L941">
        <v>284.26454636758399</v>
      </c>
      <c r="M941">
        <v>81.495941642386896</v>
      </c>
      <c r="N941">
        <v>0.90846242334891403</v>
      </c>
      <c r="O941">
        <v>25.0038850038849</v>
      </c>
      <c r="P941">
        <v>53.250773993807996</v>
      </c>
      <c r="Q941">
        <v>0.12934973443216299</v>
      </c>
    </row>
    <row r="942" spans="1:17" x14ac:dyDescent="0.3">
      <c r="A942" t="s">
        <v>2036</v>
      </c>
      <c r="B942" t="s">
        <v>2037</v>
      </c>
      <c r="C942" t="s">
        <v>3127</v>
      </c>
      <c r="D942" t="s">
        <v>57</v>
      </c>
      <c r="E942">
        <v>3247.2339613949998</v>
      </c>
      <c r="F942">
        <v>245.55</v>
      </c>
      <c r="G942">
        <v>19.174939165972098</v>
      </c>
      <c r="H942">
        <v>-11.7699133238496</v>
      </c>
      <c r="I942">
        <v>22.219976958967699</v>
      </c>
      <c r="J942">
        <v>-2.7841107688800899</v>
      </c>
      <c r="K942">
        <v>246.407435143724</v>
      </c>
      <c r="L942">
        <v>209.91833594196899</v>
      </c>
      <c r="M942">
        <v>32.855988838900799</v>
      </c>
      <c r="N942">
        <v>0.39287195121870899</v>
      </c>
      <c r="O942">
        <v>19.547953573610201</v>
      </c>
      <c r="P942">
        <v>58.726567550096902</v>
      </c>
      <c r="Q942">
        <v>2.5071338672592001E-2</v>
      </c>
    </row>
    <row r="943" spans="1:17" x14ac:dyDescent="0.3">
      <c r="A943" t="s">
        <v>2038</v>
      </c>
      <c r="B943" t="s">
        <v>2039</v>
      </c>
      <c r="C943" t="s">
        <v>3140</v>
      </c>
      <c r="D943" t="s">
        <v>124</v>
      </c>
      <c r="E943">
        <v>3231.5956200000001</v>
      </c>
      <c r="F943">
        <v>561</v>
      </c>
      <c r="G943">
        <v>-26.680655939577001</v>
      </c>
      <c r="H943">
        <v>-11.1882983014451</v>
      </c>
      <c r="I943">
        <v>-6.0733406517921704</v>
      </c>
      <c r="J943">
        <v>3.6653029664632801</v>
      </c>
      <c r="K943">
        <v>586.64016282576301</v>
      </c>
      <c r="L943">
        <v>566.13886889290495</v>
      </c>
      <c r="M943">
        <v>39.329213185308397</v>
      </c>
      <c r="N943">
        <v>0.52344665999738205</v>
      </c>
      <c r="O943">
        <v>23.3422459893048</v>
      </c>
      <c r="P943">
        <v>21.956521739130402</v>
      </c>
      <c r="Q943">
        <v>0.14719050048063401</v>
      </c>
    </row>
    <row r="944" spans="1:17" hidden="1" x14ac:dyDescent="0.3">
      <c r="A944" t="s">
        <v>2040</v>
      </c>
      <c r="B944" t="s">
        <v>2041</v>
      </c>
      <c r="C944" t="s">
        <v>3144</v>
      </c>
      <c r="D944" t="s">
        <v>46</v>
      </c>
      <c r="E944">
        <v>3217.9147755049999</v>
      </c>
      <c r="F944">
        <v>380.35</v>
      </c>
      <c r="G944">
        <v>41.757595907315597</v>
      </c>
      <c r="H944">
        <v>17.471544547766001</v>
      </c>
      <c r="I944">
        <v>37.443370196462403</v>
      </c>
      <c r="J944">
        <v>-0.97773074114082803</v>
      </c>
      <c r="K944">
        <v>341.76152835838201</v>
      </c>
      <c r="L944">
        <v>292.31321119235901</v>
      </c>
      <c r="M944">
        <v>61.899723918737202</v>
      </c>
      <c r="N944">
        <v>1.09119800924715</v>
      </c>
      <c r="O944">
        <v>6.4545813066911801</v>
      </c>
      <c r="P944">
        <v>103.06994127068801</v>
      </c>
      <c r="Q944">
        <v>8.4181070905594998E-2</v>
      </c>
    </row>
    <row r="945" spans="1:17" hidden="1" x14ac:dyDescent="0.3">
      <c r="A945" t="s">
        <v>2042</v>
      </c>
      <c r="B945" t="s">
        <v>2043</v>
      </c>
      <c r="C945" t="s">
        <v>3144</v>
      </c>
      <c r="D945" t="s">
        <v>54</v>
      </c>
      <c r="E945">
        <v>3204.8198495699999</v>
      </c>
      <c r="F945">
        <v>746.85</v>
      </c>
      <c r="G945">
        <v>94.654935910264598</v>
      </c>
      <c r="H945">
        <v>10.502492496903701</v>
      </c>
      <c r="I945">
        <v>81.381141905156696</v>
      </c>
      <c r="J945">
        <v>5.7486964616608596</v>
      </c>
      <c r="K945">
        <v>634.04589378318099</v>
      </c>
      <c r="L945">
        <v>494.002382705451</v>
      </c>
      <c r="M945">
        <v>70.499089136840198</v>
      </c>
      <c r="N945">
        <v>0.38086684857214398</v>
      </c>
      <c r="O945">
        <v>3.09299056035348</v>
      </c>
      <c r="P945">
        <v>183.382105127806</v>
      </c>
      <c r="Q945">
        <v>-5.1042701281956003E-2</v>
      </c>
    </row>
    <row r="946" spans="1:17" x14ac:dyDescent="0.3">
      <c r="A946" t="s">
        <v>2044</v>
      </c>
      <c r="B946" t="s">
        <v>2045</v>
      </c>
      <c r="C946" t="s">
        <v>3137</v>
      </c>
      <c r="D946" t="s">
        <v>124</v>
      </c>
      <c r="E946">
        <v>3199.3593449999998</v>
      </c>
      <c r="F946">
        <v>1099</v>
      </c>
      <c r="G946">
        <v>-29.032008276889002</v>
      </c>
      <c r="H946">
        <v>4.3395512761616901</v>
      </c>
      <c r="I946">
        <v>-9.7142068237942993</v>
      </c>
      <c r="J946">
        <v>-2.253587091265</v>
      </c>
      <c r="K946">
        <v>1124.5994792618201</v>
      </c>
      <c r="L946">
        <v>1125.2933012656899</v>
      </c>
      <c r="M946">
        <v>41.509385050796901</v>
      </c>
      <c r="N946">
        <v>0.88399249970189098</v>
      </c>
      <c r="O946">
        <v>23.657870791628699</v>
      </c>
      <c r="P946">
        <v>15.0785340314136</v>
      </c>
      <c r="Q946">
        <v>-7.1440132842400005E-4</v>
      </c>
    </row>
    <row r="947" spans="1:17" hidden="1" x14ac:dyDescent="0.3">
      <c r="A947" t="s">
        <v>2046</v>
      </c>
      <c r="B947" t="s">
        <v>2047</v>
      </c>
      <c r="C947" t="s">
        <v>3144</v>
      </c>
      <c r="D947" t="s">
        <v>21</v>
      </c>
      <c r="E947">
        <v>3198.6752056199998</v>
      </c>
      <c r="F947">
        <v>807.05</v>
      </c>
      <c r="G947">
        <v>97.486456981751104</v>
      </c>
      <c r="H947">
        <v>15.5559073104611</v>
      </c>
      <c r="I947">
        <v>19.608815909683798</v>
      </c>
      <c r="J947">
        <v>0.86331699102485204</v>
      </c>
      <c r="K947">
        <v>702.93955476782799</v>
      </c>
      <c r="L947">
        <v>578.23424332969705</v>
      </c>
      <c r="M947">
        <v>63.704172308468699</v>
      </c>
      <c r="N947">
        <v>1.7862643750132901</v>
      </c>
      <c r="O947">
        <v>6.0467133387026797</v>
      </c>
      <c r="P947">
        <v>170.323228939876</v>
      </c>
      <c r="Q947">
        <v>0.142474658567249</v>
      </c>
    </row>
    <row r="948" spans="1:17" hidden="1" x14ac:dyDescent="0.3">
      <c r="A948" t="s">
        <v>2048</v>
      </c>
      <c r="B948" t="s">
        <v>2049</v>
      </c>
      <c r="C948" t="s">
        <v>3144</v>
      </c>
      <c r="D948" t="s">
        <v>78</v>
      </c>
      <c r="E948">
        <v>3187.5756809999998</v>
      </c>
      <c r="F948">
        <v>247.25</v>
      </c>
      <c r="G948">
        <v>69.738805410270203</v>
      </c>
      <c r="H948">
        <v>8.8929493344141299</v>
      </c>
      <c r="I948">
        <v>29.0682790629313</v>
      </c>
      <c r="J948">
        <v>12.0597498911405</v>
      </c>
      <c r="K948">
        <v>233.51734146976401</v>
      </c>
      <c r="L948">
        <v>198.88437037811701</v>
      </c>
      <c r="M948">
        <v>61.030901524398402</v>
      </c>
      <c r="N948">
        <v>0.60391561458233001</v>
      </c>
      <c r="O948">
        <v>13.969666329625801</v>
      </c>
      <c r="P948">
        <v>119.19326241134701</v>
      </c>
      <c r="Q948">
        <v>5.6588535116609003E-2</v>
      </c>
    </row>
    <row r="949" spans="1:17" x14ac:dyDescent="0.3">
      <c r="A949" t="s">
        <v>2050</v>
      </c>
      <c r="B949" t="s">
        <v>2051</v>
      </c>
      <c r="C949" t="s">
        <v>3142</v>
      </c>
      <c r="D949" t="s">
        <v>141</v>
      </c>
      <c r="E949">
        <v>3182.684626875</v>
      </c>
      <c r="F949">
        <v>418.75</v>
      </c>
      <c r="G949">
        <v>-32.7508225700916</v>
      </c>
      <c r="H949">
        <v>8.0736628968657502</v>
      </c>
      <c r="I949">
        <v>-20.692087979522</v>
      </c>
      <c r="J949">
        <v>-4.4119331337810896</v>
      </c>
      <c r="K949">
        <v>416.02188374226199</v>
      </c>
      <c r="L949">
        <v>444.46626192215001</v>
      </c>
      <c r="M949">
        <v>50.4857191550498</v>
      </c>
      <c r="N949">
        <v>1.63081649595248</v>
      </c>
      <c r="O949">
        <v>39.701492537313399</v>
      </c>
      <c r="P949">
        <v>21.376811594202898</v>
      </c>
      <c r="Q949">
        <v>2.8684893283345999E-2</v>
      </c>
    </row>
    <row r="950" spans="1:17" hidden="1" x14ac:dyDescent="0.3">
      <c r="A950" t="s">
        <v>2052</v>
      </c>
      <c r="B950" t="s">
        <v>2053</v>
      </c>
      <c r="C950" t="s">
        <v>3144</v>
      </c>
      <c r="D950" t="s">
        <v>1396</v>
      </c>
      <c r="E950">
        <v>3181.04884128</v>
      </c>
      <c r="F950">
        <v>216.2</v>
      </c>
      <c r="K950">
        <v>198.53034696656701</v>
      </c>
      <c r="L950">
        <v>172.215069946667</v>
      </c>
      <c r="M950">
        <v>81.1750791682543</v>
      </c>
      <c r="N950">
        <v>1</v>
      </c>
      <c r="Q950">
        <v>0.14788253940821999</v>
      </c>
    </row>
    <row r="951" spans="1:17" hidden="1" x14ac:dyDescent="0.3">
      <c r="A951" t="s">
        <v>2054</v>
      </c>
      <c r="B951" t="s">
        <v>2055</v>
      </c>
      <c r="C951" t="s">
        <v>3144</v>
      </c>
      <c r="D951" t="s">
        <v>225</v>
      </c>
      <c r="E951">
        <v>3171.70514241</v>
      </c>
      <c r="F951">
        <v>142.29</v>
      </c>
      <c r="G951">
        <v>46.799151156755102</v>
      </c>
      <c r="H951">
        <v>16.483473767065998</v>
      </c>
      <c r="I951">
        <v>46.993213457461103</v>
      </c>
      <c r="J951">
        <v>-0.31427336814689499</v>
      </c>
      <c r="K951">
        <v>123.93162054023399</v>
      </c>
      <c r="L951">
        <v>97.228535003750196</v>
      </c>
      <c r="M951">
        <v>56.9413689594857</v>
      </c>
      <c r="N951">
        <v>1.1491192471098399</v>
      </c>
      <c r="O951">
        <v>7.9836952702227997</v>
      </c>
      <c r="P951">
        <v>104.73381294964</v>
      </c>
      <c r="Q951">
        <v>0.26777800016907199</v>
      </c>
    </row>
    <row r="952" spans="1:17" hidden="1" x14ac:dyDescent="0.3">
      <c r="A952" t="s">
        <v>2056</v>
      </c>
      <c r="B952" t="s">
        <v>2057</v>
      </c>
      <c r="C952" t="s">
        <v>3131</v>
      </c>
      <c r="D952" t="s">
        <v>538</v>
      </c>
      <c r="E952">
        <v>3159.2264555500001</v>
      </c>
      <c r="F952">
        <v>299.75</v>
      </c>
      <c r="G952">
        <v>-60.247084285639197</v>
      </c>
      <c r="H952">
        <v>-4.3721226788437804</v>
      </c>
      <c r="I952">
        <v>4.7730019404189798E-2</v>
      </c>
      <c r="J952">
        <v>-0.73145515057315302</v>
      </c>
      <c r="K952">
        <v>304.44355158514003</v>
      </c>
      <c r="M952">
        <v>39.840389164010901</v>
      </c>
      <c r="N952">
        <v>0.67369779273878405</v>
      </c>
      <c r="O952">
        <v>71.609674728940703</v>
      </c>
      <c r="P952">
        <v>21.800081267777301</v>
      </c>
    </row>
    <row r="953" spans="1:17" hidden="1" x14ac:dyDescent="0.3">
      <c r="A953" t="s">
        <v>2058</v>
      </c>
      <c r="B953" t="s">
        <v>2059</v>
      </c>
      <c r="C953" t="s">
        <v>3144</v>
      </c>
      <c r="D953" t="s">
        <v>135</v>
      </c>
      <c r="E953">
        <v>3153.4710828399998</v>
      </c>
      <c r="F953">
        <v>102.89</v>
      </c>
      <c r="G953">
        <v>66.133242637313799</v>
      </c>
      <c r="H953">
        <v>-10.3415975984142</v>
      </c>
      <c r="I953">
        <v>-24.372907293505801</v>
      </c>
      <c r="J953">
        <v>-0.47010270882051097</v>
      </c>
      <c r="K953">
        <v>108.222493228784</v>
      </c>
      <c r="L953">
        <v>103.54789201863299</v>
      </c>
      <c r="M953">
        <v>34.923105502683001</v>
      </c>
      <c r="N953">
        <v>0.97632918020895898</v>
      </c>
      <c r="O953">
        <v>57.158130041792198</v>
      </c>
      <c r="P953">
        <v>95.608365019011401</v>
      </c>
      <c r="Q953">
        <v>0.188000204315136</v>
      </c>
    </row>
    <row r="954" spans="1:17" x14ac:dyDescent="0.3">
      <c r="A954" t="s">
        <v>2060</v>
      </c>
      <c r="B954" t="s">
        <v>2061</v>
      </c>
      <c r="C954" t="s">
        <v>3129</v>
      </c>
      <c r="D954" t="s">
        <v>51</v>
      </c>
      <c r="E954">
        <v>3149.3722932000001</v>
      </c>
      <c r="F954">
        <v>312.89999999999998</v>
      </c>
      <c r="G954">
        <v>-76.167798466691593</v>
      </c>
      <c r="H954">
        <v>-32.552201244481701</v>
      </c>
      <c r="I954">
        <v>-48.999171697055601</v>
      </c>
      <c r="J954">
        <v>1.8245052858898201</v>
      </c>
      <c r="K954">
        <v>366.50386973227802</v>
      </c>
      <c r="L954">
        <v>457.49440119035899</v>
      </c>
      <c r="M954">
        <v>47.2064116210395</v>
      </c>
      <c r="N954">
        <v>1.0284621347488201</v>
      </c>
      <c r="O954">
        <v>115.675934803451</v>
      </c>
      <c r="P954">
        <v>11.2731152204836</v>
      </c>
    </row>
    <row r="955" spans="1:17" x14ac:dyDescent="0.3">
      <c r="A955" t="s">
        <v>2062</v>
      </c>
      <c r="B955" t="s">
        <v>2063</v>
      </c>
      <c r="C955" t="s">
        <v>3131</v>
      </c>
      <c r="D955" t="s">
        <v>252</v>
      </c>
      <c r="E955">
        <v>3141.6892666250001</v>
      </c>
      <c r="F955">
        <v>1087.45</v>
      </c>
      <c r="G955">
        <v>-7.5656949276031398</v>
      </c>
      <c r="H955">
        <v>10.896100512732099</v>
      </c>
      <c r="I955">
        <v>31.364683746854499</v>
      </c>
      <c r="J955">
        <v>14.1057575188605</v>
      </c>
      <c r="K955">
        <v>917.810075148789</v>
      </c>
      <c r="L955">
        <v>855.41795399739999</v>
      </c>
      <c r="M955">
        <v>68.906137787234599</v>
      </c>
      <c r="N955">
        <v>2.78645070414469</v>
      </c>
      <c r="O955">
        <v>7.0394041105338001</v>
      </c>
      <c r="P955">
        <v>64.441252079237799</v>
      </c>
      <c r="Q955">
        <v>-9.7414136690289997E-3</v>
      </c>
    </row>
    <row r="956" spans="1:17" hidden="1" x14ac:dyDescent="0.3">
      <c r="A956" t="s">
        <v>2064</v>
      </c>
      <c r="B956" t="s">
        <v>2065</v>
      </c>
      <c r="C956" t="s">
        <v>3144</v>
      </c>
      <c r="D956" t="s">
        <v>237</v>
      </c>
      <c r="E956">
        <v>3137.7201320150002</v>
      </c>
      <c r="F956">
        <v>2.4500000000000002</v>
      </c>
      <c r="G956">
        <v>199.941427579519</v>
      </c>
      <c r="H956">
        <v>-11.1914744730995</v>
      </c>
      <c r="I956">
        <v>25.5295737380074</v>
      </c>
      <c r="J956">
        <v>-4.7293488641181902</v>
      </c>
      <c r="K956">
        <v>2.6960968431842902</v>
      </c>
      <c r="L956">
        <v>2.1240256527566799</v>
      </c>
      <c r="M956">
        <v>18.023640810374001</v>
      </c>
      <c r="N956">
        <v>0.48251117491040302</v>
      </c>
      <c r="O956">
        <v>76.734693877550995</v>
      </c>
      <c r="P956">
        <v>250</v>
      </c>
      <c r="Q956">
        <v>4.9799832034714997E-2</v>
      </c>
    </row>
    <row r="957" spans="1:17" x14ac:dyDescent="0.3">
      <c r="A957" t="s">
        <v>2066</v>
      </c>
      <c r="B957" t="s">
        <v>2067</v>
      </c>
      <c r="C957" t="s">
        <v>3134</v>
      </c>
      <c r="D957" t="s">
        <v>255</v>
      </c>
      <c r="E957">
        <v>3134.9614969999998</v>
      </c>
      <c r="F957">
        <v>323.45</v>
      </c>
      <c r="G957">
        <v>-6.8179174930787303</v>
      </c>
      <c r="H957">
        <v>0.98810179278695498</v>
      </c>
      <c r="I957">
        <v>-1.67581346737975</v>
      </c>
      <c r="J957">
        <v>3.62739270891552</v>
      </c>
      <c r="K957">
        <v>321.89195918450298</v>
      </c>
      <c r="L957">
        <v>306.85599994266698</v>
      </c>
      <c r="M957">
        <v>56.139340394461001</v>
      </c>
      <c r="N957">
        <v>0.52531639185165901</v>
      </c>
      <c r="O957">
        <v>24.145926727469401</v>
      </c>
      <c r="P957">
        <v>31.939628798694599</v>
      </c>
      <c r="Q957">
        <v>8.4788561835541995E-2</v>
      </c>
    </row>
    <row r="958" spans="1:17" hidden="1" x14ac:dyDescent="0.3">
      <c r="A958" t="s">
        <v>2068</v>
      </c>
      <c r="B958" t="s">
        <v>2069</v>
      </c>
      <c r="C958" t="s">
        <v>3144</v>
      </c>
      <c r="D958" t="s">
        <v>141</v>
      </c>
      <c r="E958">
        <v>3126.5129876999999</v>
      </c>
      <c r="F958">
        <v>610.54999999999995</v>
      </c>
      <c r="G958">
        <v>33.293107132221003</v>
      </c>
      <c r="H958">
        <v>1.47767022916067</v>
      </c>
      <c r="I958">
        <v>13.161875679186499</v>
      </c>
      <c r="J958">
        <v>6.2284573154153202</v>
      </c>
      <c r="K958">
        <v>572.40467570101396</v>
      </c>
      <c r="L958">
        <v>492.905808171898</v>
      </c>
      <c r="M958">
        <v>69.700683855962495</v>
      </c>
      <c r="N958">
        <v>0.53274488788312802</v>
      </c>
      <c r="O958">
        <v>6.0355417246744798</v>
      </c>
      <c r="P958">
        <v>80.796564998519301</v>
      </c>
      <c r="Q958">
        <v>0.17940729424574201</v>
      </c>
    </row>
    <row r="959" spans="1:17" hidden="1" x14ac:dyDescent="0.3">
      <c r="A959" t="s">
        <v>2070</v>
      </c>
      <c r="B959" t="s">
        <v>2071</v>
      </c>
      <c r="C959" t="s">
        <v>3144</v>
      </c>
      <c r="D959" t="s">
        <v>1396</v>
      </c>
      <c r="E959">
        <v>3106.6758228449999</v>
      </c>
      <c r="F959">
        <v>3421.95</v>
      </c>
      <c r="G959">
        <v>53.478560657451403</v>
      </c>
      <c r="H959">
        <v>9.1558773674231801</v>
      </c>
      <c r="I959">
        <v>35.9217271029746</v>
      </c>
      <c r="J959">
        <v>4.0427061436659404</v>
      </c>
      <c r="K959">
        <v>2944.9259925536298</v>
      </c>
      <c r="L959">
        <v>2422.7433149008698</v>
      </c>
      <c r="M959">
        <v>70.855438901396795</v>
      </c>
      <c r="N959">
        <v>0.63667549035167004</v>
      </c>
      <c r="O959">
        <v>3.0114408451321601</v>
      </c>
      <c r="P959">
        <v>99.7519117389527</v>
      </c>
      <c r="Q959">
        <v>0.194274592456714</v>
      </c>
    </row>
    <row r="960" spans="1:17" x14ac:dyDescent="0.3">
      <c r="A960" t="s">
        <v>2072</v>
      </c>
      <c r="B960" t="s">
        <v>2073</v>
      </c>
      <c r="C960" t="s">
        <v>3133</v>
      </c>
      <c r="D960" t="s">
        <v>190</v>
      </c>
      <c r="E960">
        <v>3105.5595457599902</v>
      </c>
      <c r="F960">
        <v>198.08</v>
      </c>
      <c r="G960">
        <v>-8.2563395656161909</v>
      </c>
      <c r="H960">
        <v>1.02436403621718</v>
      </c>
      <c r="I960">
        <v>-28.730297703682101</v>
      </c>
      <c r="J960">
        <v>3.0206511358818098</v>
      </c>
      <c r="K960">
        <v>187.61642766904399</v>
      </c>
      <c r="L960">
        <v>185.48909452337401</v>
      </c>
      <c r="M960">
        <v>52.8385976227773</v>
      </c>
      <c r="N960">
        <v>1.10401320851867</v>
      </c>
      <c r="O960">
        <v>42.871567043618697</v>
      </c>
      <c r="P960">
        <v>48.932330827067602</v>
      </c>
      <c r="Q960">
        <v>-3.440213870655E-3</v>
      </c>
    </row>
    <row r="961" spans="1:17" hidden="1" x14ac:dyDescent="0.3">
      <c r="A961" t="s">
        <v>2074</v>
      </c>
      <c r="B961" t="s">
        <v>2075</v>
      </c>
      <c r="C961" t="s">
        <v>3144</v>
      </c>
      <c r="D961" t="s">
        <v>482</v>
      </c>
      <c r="E961">
        <v>3093.2474999999999</v>
      </c>
      <c r="F961">
        <v>465.15</v>
      </c>
      <c r="G961">
        <v>101.681340829376</v>
      </c>
      <c r="H961">
        <v>91.417221179074303</v>
      </c>
      <c r="I961">
        <v>92.009926041530406</v>
      </c>
      <c r="J961">
        <v>18.547492154463999</v>
      </c>
      <c r="K961">
        <v>300.50997629166199</v>
      </c>
      <c r="L961">
        <v>239.13768297552201</v>
      </c>
      <c r="M961">
        <v>88.652218894531501</v>
      </c>
      <c r="N961">
        <v>0.92549413743904696</v>
      </c>
      <c r="O961">
        <v>0.526711813393543</v>
      </c>
      <c r="P961">
        <v>162.796610169491</v>
      </c>
      <c r="Q961">
        <v>9.6760944959404002E-2</v>
      </c>
    </row>
    <row r="962" spans="1:17" x14ac:dyDescent="0.3">
      <c r="A962" t="s">
        <v>2076</v>
      </c>
      <c r="B962" t="s">
        <v>2077</v>
      </c>
      <c r="C962" t="s">
        <v>3129</v>
      </c>
      <c r="D962" t="s">
        <v>535</v>
      </c>
      <c r="E962">
        <v>3091.4850905399999</v>
      </c>
      <c r="F962">
        <v>53.9</v>
      </c>
      <c r="G962">
        <v>-5.6016435815293297</v>
      </c>
      <c r="H962">
        <v>6.10163932503092</v>
      </c>
      <c r="I962">
        <v>31.074178789839799</v>
      </c>
      <c r="J962">
        <v>-2.9459353612836101</v>
      </c>
      <c r="K962">
        <v>54.263294416219097</v>
      </c>
      <c r="L962">
        <v>48.033187434260697</v>
      </c>
      <c r="M962">
        <v>36.3064841029272</v>
      </c>
      <c r="N962">
        <v>0.93005419135838396</v>
      </c>
      <c r="O962">
        <v>16.883116883116799</v>
      </c>
      <c r="P962">
        <v>62.105263157894697</v>
      </c>
      <c r="Q962">
        <v>-5.617074043353E-2</v>
      </c>
    </row>
    <row r="963" spans="1:17" hidden="1" x14ac:dyDescent="0.3">
      <c r="A963" t="s">
        <v>2078</v>
      </c>
      <c r="B963" t="s">
        <v>2079</v>
      </c>
      <c r="C963" t="s">
        <v>3144</v>
      </c>
      <c r="D963" t="s">
        <v>505</v>
      </c>
      <c r="E963">
        <v>3081.1471445500001</v>
      </c>
      <c r="F963">
        <v>4824.5</v>
      </c>
      <c r="G963">
        <v>9.1072965285968106</v>
      </c>
      <c r="H963">
        <v>-11.230679584284401</v>
      </c>
      <c r="I963">
        <v>35.646450381874601</v>
      </c>
      <c r="J963">
        <v>1.56613340296609</v>
      </c>
      <c r="K963">
        <v>4630.0275212280603</v>
      </c>
      <c r="L963">
        <v>3920.9145395118999</v>
      </c>
      <c r="M963">
        <v>43.338267261509998</v>
      </c>
      <c r="N963">
        <v>0.32780060002891998</v>
      </c>
      <c r="O963">
        <v>12.4676132241683</v>
      </c>
      <c r="P963">
        <v>69.159025963780394</v>
      </c>
      <c r="Q963">
        <v>0.13100810323246501</v>
      </c>
    </row>
    <row r="964" spans="1:17" hidden="1" x14ac:dyDescent="0.3">
      <c r="A964" t="s">
        <v>2080</v>
      </c>
      <c r="B964" t="s">
        <v>2081</v>
      </c>
      <c r="C964" t="s">
        <v>3144</v>
      </c>
      <c r="D964" t="s">
        <v>78</v>
      </c>
      <c r="E964">
        <v>3076.2168799999999</v>
      </c>
      <c r="F964">
        <v>992.2</v>
      </c>
      <c r="G964">
        <v>44.417494849894503</v>
      </c>
      <c r="H964">
        <v>18.001259873149198</v>
      </c>
      <c r="I964">
        <v>98.986526836422101</v>
      </c>
      <c r="J964">
        <v>6.0479134676038298</v>
      </c>
      <c r="K964">
        <v>815.88865963207104</v>
      </c>
      <c r="L964">
        <v>628.64585352110305</v>
      </c>
      <c r="M964">
        <v>71.822496754059799</v>
      </c>
      <c r="N964">
        <v>1.42873541029148</v>
      </c>
      <c r="O964">
        <v>4.4648256399919299</v>
      </c>
      <c r="P964">
        <v>135.593019114329</v>
      </c>
      <c r="Q964">
        <v>6.3589055175893E-2</v>
      </c>
    </row>
    <row r="965" spans="1:17" hidden="1" x14ac:dyDescent="0.3">
      <c r="A965" t="s">
        <v>2082</v>
      </c>
      <c r="B965" t="s">
        <v>2083</v>
      </c>
      <c r="C965" t="s">
        <v>3144</v>
      </c>
      <c r="D965" t="s">
        <v>124</v>
      </c>
      <c r="E965">
        <v>3045.498435</v>
      </c>
      <c r="F965">
        <v>599.85</v>
      </c>
      <c r="G965">
        <v>-47.740447461628797</v>
      </c>
      <c r="H965">
        <v>-0.66369380897619601</v>
      </c>
      <c r="I965">
        <v>-12.9497014356036</v>
      </c>
      <c r="J965">
        <v>1.69511321114973</v>
      </c>
      <c r="K965">
        <v>591.92469716519997</v>
      </c>
      <c r="L965">
        <v>635.28957818174899</v>
      </c>
      <c r="M965">
        <v>54.447019207642903</v>
      </c>
      <c r="N965">
        <v>0.737809876348409</v>
      </c>
      <c r="O965">
        <v>43.202467283487501</v>
      </c>
      <c r="P965">
        <v>19.730538922155599</v>
      </c>
      <c r="Q965">
        <v>3.6127333740092998E-2</v>
      </c>
    </row>
    <row r="966" spans="1:17" hidden="1" x14ac:dyDescent="0.3">
      <c r="A966" t="s">
        <v>2084</v>
      </c>
      <c r="B966" t="s">
        <v>2085</v>
      </c>
      <c r="C966" t="s">
        <v>3144</v>
      </c>
      <c r="D966" t="s">
        <v>749</v>
      </c>
      <c r="E966">
        <v>3038.4495000000002</v>
      </c>
      <c r="F966">
        <v>35.65</v>
      </c>
      <c r="G966">
        <v>149.24256466908099</v>
      </c>
      <c r="H966">
        <v>6.6100586446390599</v>
      </c>
      <c r="I966">
        <v>-24.662395359486698</v>
      </c>
      <c r="J966">
        <v>7.1854588846343797</v>
      </c>
      <c r="K966">
        <v>34.722865285601799</v>
      </c>
      <c r="L966">
        <v>32.195770448225801</v>
      </c>
      <c r="M966">
        <v>65.686734512112096</v>
      </c>
      <c r="N966">
        <v>0.82791731098692201</v>
      </c>
      <c r="O966">
        <v>26.928471248246801</v>
      </c>
      <c r="P966">
        <v>179.55302881787799</v>
      </c>
      <c r="Q966">
        <v>0.157024323297905</v>
      </c>
    </row>
    <row r="967" spans="1:17" hidden="1" x14ac:dyDescent="0.3">
      <c r="A967" t="s">
        <v>2086</v>
      </c>
      <c r="B967" t="s">
        <v>2087</v>
      </c>
      <c r="C967" t="s">
        <v>3144</v>
      </c>
      <c r="D967" t="s">
        <v>267</v>
      </c>
      <c r="E967">
        <v>3027.5616964249998</v>
      </c>
      <c r="F967">
        <v>563.15</v>
      </c>
      <c r="G967">
        <v>136.83539179224601</v>
      </c>
      <c r="H967">
        <v>-11.6383343764812</v>
      </c>
      <c r="I967">
        <v>77.819653620840995</v>
      </c>
      <c r="J967">
        <v>4.4526813446778997</v>
      </c>
      <c r="K967">
        <v>605.75380617542601</v>
      </c>
      <c r="L967">
        <v>476.88751053818601</v>
      </c>
      <c r="M967">
        <v>41.143238537696298</v>
      </c>
      <c r="N967">
        <v>0.26297062641963598</v>
      </c>
      <c r="O967">
        <v>61.377963242475303</v>
      </c>
      <c r="P967">
        <v>190.28350515463899</v>
      </c>
      <c r="Q967">
        <v>0.187627926125806</v>
      </c>
    </row>
    <row r="968" spans="1:17" x14ac:dyDescent="0.3">
      <c r="A968" t="s">
        <v>2088</v>
      </c>
      <c r="B968" t="s">
        <v>2089</v>
      </c>
      <c r="C968" t="s">
        <v>3138</v>
      </c>
      <c r="D968" t="s">
        <v>78</v>
      </c>
      <c r="E968">
        <v>3025.6183211040002</v>
      </c>
      <c r="F968">
        <v>231.48</v>
      </c>
      <c r="G968">
        <v>-30.2350348353757</v>
      </c>
      <c r="H968">
        <v>-5.7945946841192102</v>
      </c>
      <c r="I968">
        <v>-12.662755647215301</v>
      </c>
      <c r="J968">
        <v>3.78562708690936</v>
      </c>
      <c r="K968">
        <v>234.37947829865101</v>
      </c>
      <c r="L968">
        <v>235.548798176112</v>
      </c>
      <c r="M968">
        <v>49.148516007194999</v>
      </c>
      <c r="N968">
        <v>0.26848555960797299</v>
      </c>
      <c r="O968">
        <v>31.760843269396901</v>
      </c>
      <c r="P968">
        <v>19.3195876288659</v>
      </c>
      <c r="Q968">
        <v>-5.5086634575348001E-2</v>
      </c>
    </row>
    <row r="969" spans="1:17" hidden="1" x14ac:dyDescent="0.3">
      <c r="A969" t="s">
        <v>2090</v>
      </c>
      <c r="B969" t="s">
        <v>2091</v>
      </c>
      <c r="C969" t="s">
        <v>3144</v>
      </c>
      <c r="D969" t="s">
        <v>1396</v>
      </c>
      <c r="E969">
        <v>3017.1012633</v>
      </c>
      <c r="F969">
        <v>399.5</v>
      </c>
      <c r="G969">
        <v>22.369741319645001</v>
      </c>
      <c r="H969">
        <v>-11.0037172842205</v>
      </c>
      <c r="I969">
        <v>9.4064488110080706</v>
      </c>
      <c r="J969">
        <v>1.6317622469929201</v>
      </c>
      <c r="K969">
        <v>396.57824629875398</v>
      </c>
      <c r="L969">
        <v>343.76127786009602</v>
      </c>
      <c r="M969">
        <v>35.097538335471199</v>
      </c>
      <c r="N969">
        <v>0.43269476733256901</v>
      </c>
      <c r="O969">
        <v>13.1038798498122</v>
      </c>
      <c r="P969">
        <v>61.056238661560101</v>
      </c>
      <c r="Q969">
        <v>3.0302751751674E-2</v>
      </c>
    </row>
    <row r="970" spans="1:17" hidden="1" x14ac:dyDescent="0.3">
      <c r="A970" t="s">
        <v>2092</v>
      </c>
      <c r="B970" t="s">
        <v>2093</v>
      </c>
      <c r="C970" t="s">
        <v>3144</v>
      </c>
      <c r="D970" t="s">
        <v>202</v>
      </c>
      <c r="E970">
        <v>3005.0162287500002</v>
      </c>
      <c r="F970">
        <v>1988.5</v>
      </c>
      <c r="G970">
        <v>-37.7383958042331</v>
      </c>
      <c r="H970">
        <v>-4.8821217387656901</v>
      </c>
      <c r="I970">
        <v>-6.4470554270954299</v>
      </c>
      <c r="J970">
        <v>0.17744125933860699</v>
      </c>
      <c r="K970">
        <v>1997.8108312475799</v>
      </c>
      <c r="L970">
        <v>2026.4246890683401</v>
      </c>
      <c r="M970">
        <v>45.571538028059798</v>
      </c>
      <c r="N970">
        <v>0.53552935552119596</v>
      </c>
      <c r="O970">
        <v>23.711340206185501</v>
      </c>
      <c r="P970">
        <v>14.140573429383201</v>
      </c>
      <c r="Q970">
        <v>4.1967979469160997E-2</v>
      </c>
    </row>
    <row r="971" spans="1:17" x14ac:dyDescent="0.3">
      <c r="A971" t="s">
        <v>2094</v>
      </c>
      <c r="B971" t="s">
        <v>2095</v>
      </c>
      <c r="C971" t="s">
        <v>3140</v>
      </c>
      <c r="D971" t="s">
        <v>86</v>
      </c>
      <c r="E971">
        <v>3004.8590159999999</v>
      </c>
      <c r="F971">
        <v>698.4</v>
      </c>
      <c r="G971">
        <v>-57.3776072730275</v>
      </c>
      <c r="H971">
        <v>-1.9375713817268101</v>
      </c>
      <c r="I971">
        <v>-16.196781646365299</v>
      </c>
      <c r="J971">
        <v>1.3099769785784401</v>
      </c>
      <c r="K971">
        <v>730.37273507481405</v>
      </c>
      <c r="L971">
        <v>782.385652828297</v>
      </c>
      <c r="M971">
        <v>40.667393226481003</v>
      </c>
      <c r="N971">
        <v>0.25775539295106797</v>
      </c>
      <c r="O971">
        <v>50.630011454753699</v>
      </c>
      <c r="P971">
        <v>12.863606981254</v>
      </c>
    </row>
    <row r="972" spans="1:17" hidden="1" x14ac:dyDescent="0.3">
      <c r="A972" t="s">
        <v>2096</v>
      </c>
      <c r="B972" t="s">
        <v>2097</v>
      </c>
      <c r="C972" t="s">
        <v>3144</v>
      </c>
      <c r="D972" t="s">
        <v>2098</v>
      </c>
      <c r="E972">
        <v>3000.5688512799902</v>
      </c>
      <c r="F972">
        <v>260.14999999999998</v>
      </c>
      <c r="G972">
        <v>10.1958135444316</v>
      </c>
      <c r="H972">
        <v>-9.0857268287870294</v>
      </c>
      <c r="I972">
        <v>18.9107473456618</v>
      </c>
      <c r="J972">
        <v>-1.2550841582358301</v>
      </c>
      <c r="K972">
        <v>275.42844789963402</v>
      </c>
      <c r="M972">
        <v>30.836886614882999</v>
      </c>
      <c r="N972">
        <v>0.30840462022152199</v>
      </c>
      <c r="O972">
        <v>26.849894291754701</v>
      </c>
      <c r="P972">
        <v>140.323325635103</v>
      </c>
    </row>
    <row r="973" spans="1:17" hidden="1" x14ac:dyDescent="0.3">
      <c r="A973" t="s">
        <v>2099</v>
      </c>
      <c r="B973" t="s">
        <v>2100</v>
      </c>
      <c r="C973" t="s">
        <v>3144</v>
      </c>
      <c r="D973" t="s">
        <v>118</v>
      </c>
      <c r="E973">
        <v>2996.2828746499999</v>
      </c>
      <c r="F973">
        <v>4168.55</v>
      </c>
      <c r="G973">
        <v>33.270991595099197</v>
      </c>
      <c r="H973">
        <v>-3.3904053094599802</v>
      </c>
      <c r="I973">
        <v>11.051598030949201</v>
      </c>
      <c r="J973">
        <v>0.23460462425390699</v>
      </c>
      <c r="K973">
        <v>4205.1697910558296</v>
      </c>
      <c r="L973">
        <v>3826.6961947944701</v>
      </c>
      <c r="M973">
        <v>52.415650279927299</v>
      </c>
      <c r="N973">
        <v>1.04143977849561</v>
      </c>
      <c r="O973">
        <v>23.376233942258001</v>
      </c>
      <c r="P973">
        <v>95.412994562160094</v>
      </c>
      <c r="Q973">
        <v>0.13655934193855301</v>
      </c>
    </row>
    <row r="974" spans="1:17" hidden="1" x14ac:dyDescent="0.3">
      <c r="A974" t="s">
        <v>2101</v>
      </c>
      <c r="B974" t="s">
        <v>2102</v>
      </c>
      <c r="C974" t="s">
        <v>3144</v>
      </c>
      <c r="D974" t="s">
        <v>202</v>
      </c>
      <c r="E974">
        <v>2996.2440626399998</v>
      </c>
      <c r="F974">
        <v>965.35</v>
      </c>
      <c r="G974">
        <v>11.063798880309101</v>
      </c>
      <c r="H974">
        <v>-1.9474684195312999</v>
      </c>
      <c r="I974">
        <v>38.242944242559602</v>
      </c>
      <c r="J974">
        <v>2.4728381107786901</v>
      </c>
      <c r="K974">
        <v>914.20292891313602</v>
      </c>
      <c r="L974">
        <v>749.469650281893</v>
      </c>
      <c r="M974">
        <v>40.792996938185603</v>
      </c>
      <c r="N974">
        <v>0.402694471619575</v>
      </c>
      <c r="O974">
        <v>17.853628217744799</v>
      </c>
      <c r="P974">
        <v>74.866407028348902</v>
      </c>
      <c r="Q974">
        <v>8.0455226769461E-2</v>
      </c>
    </row>
    <row r="975" spans="1:17" hidden="1" x14ac:dyDescent="0.3">
      <c r="A975" t="s">
        <v>2103</v>
      </c>
      <c r="B975" t="s">
        <v>2104</v>
      </c>
      <c r="C975" t="s">
        <v>3144</v>
      </c>
      <c r="D975" t="s">
        <v>535</v>
      </c>
      <c r="E975">
        <v>2994.8159999999998</v>
      </c>
      <c r="F975">
        <v>170.16</v>
      </c>
      <c r="G975">
        <v>203.68252790314301</v>
      </c>
      <c r="H975">
        <v>16.6379869603782</v>
      </c>
      <c r="I975">
        <v>108.69681314236</v>
      </c>
      <c r="J975">
        <v>7.7314148343032203</v>
      </c>
      <c r="K975">
        <v>148.940159559476</v>
      </c>
      <c r="L975">
        <v>113.614414157217</v>
      </c>
      <c r="M975">
        <v>61.146700960205997</v>
      </c>
      <c r="N975">
        <v>1.3514496354302299</v>
      </c>
      <c r="O975">
        <v>4.8425011753643696</v>
      </c>
      <c r="P975">
        <v>265.935483870967</v>
      </c>
      <c r="Q975">
        <v>5.4404469601447999E-2</v>
      </c>
    </row>
    <row r="976" spans="1:17" hidden="1" x14ac:dyDescent="0.3">
      <c r="A976" t="s">
        <v>2105</v>
      </c>
      <c r="B976" t="s">
        <v>2106</v>
      </c>
      <c r="C976" t="s">
        <v>3144</v>
      </c>
      <c r="D976" t="s">
        <v>274</v>
      </c>
      <c r="E976">
        <v>2989.7262956250001</v>
      </c>
      <c r="F976">
        <v>278.75</v>
      </c>
      <c r="G976">
        <v>-16.525594888689099</v>
      </c>
      <c r="H976">
        <v>1.22063364198233</v>
      </c>
      <c r="I976">
        <v>1.8176561752834299</v>
      </c>
      <c r="J976">
        <v>5.3420731458028303</v>
      </c>
      <c r="K976">
        <v>274.441165430171</v>
      </c>
      <c r="L976">
        <v>266.986970883683</v>
      </c>
      <c r="M976">
        <v>62.468806725497203</v>
      </c>
      <c r="N976">
        <v>0.38811715502606797</v>
      </c>
      <c r="O976">
        <v>21.793721973094101</v>
      </c>
      <c r="P976">
        <v>32.517233182790498</v>
      </c>
      <c r="Q976">
        <v>2.8036139484283001E-2</v>
      </c>
    </row>
    <row r="977" spans="1:17" x14ac:dyDescent="0.3">
      <c r="A977" t="s">
        <v>2107</v>
      </c>
      <c r="B977" t="s">
        <v>2108</v>
      </c>
      <c r="C977" t="s">
        <v>3129</v>
      </c>
      <c r="D977" t="s">
        <v>550</v>
      </c>
      <c r="E977">
        <v>2984.9915730099901</v>
      </c>
      <c r="F977">
        <v>998.3</v>
      </c>
      <c r="G977">
        <v>-6.0628833731206004</v>
      </c>
      <c r="H977">
        <v>-2.2745034601116298</v>
      </c>
      <c r="I977">
        <v>-22.984468097448801</v>
      </c>
      <c r="J977">
        <v>0.89934333388549503</v>
      </c>
      <c r="K977">
        <v>1008.04607595499</v>
      </c>
      <c r="L977">
        <v>1006.3910685078</v>
      </c>
      <c r="M977">
        <v>63.282519277613098</v>
      </c>
      <c r="N977">
        <v>0.77455470332724796</v>
      </c>
      <c r="O977">
        <v>26.610237403586101</v>
      </c>
      <c r="P977">
        <v>23.705080545229201</v>
      </c>
      <c r="Q977">
        <v>1.5002834006304E-2</v>
      </c>
    </row>
    <row r="978" spans="1:17" hidden="1" x14ac:dyDescent="0.3">
      <c r="A978" t="s">
        <v>2109</v>
      </c>
      <c r="B978" t="s">
        <v>2110</v>
      </c>
      <c r="C978" t="s">
        <v>3144</v>
      </c>
      <c r="E978">
        <v>2984.6941200000001</v>
      </c>
      <c r="F978">
        <v>400</v>
      </c>
      <c r="G978">
        <v>-26.725239087147301</v>
      </c>
      <c r="I978">
        <v>-10.5815373731036</v>
      </c>
      <c r="M978">
        <v>50</v>
      </c>
      <c r="O978">
        <v>7.7874999999999899</v>
      </c>
      <c r="P978">
        <v>5.7082452431289603</v>
      </c>
    </row>
    <row r="979" spans="1:17" hidden="1" x14ac:dyDescent="0.3">
      <c r="A979" t="s">
        <v>2111</v>
      </c>
      <c r="B979" t="s">
        <v>2112</v>
      </c>
      <c r="C979" t="s">
        <v>3144</v>
      </c>
      <c r="D979" t="s">
        <v>160</v>
      </c>
      <c r="E979">
        <v>2977.54847466</v>
      </c>
      <c r="F979">
        <v>311.7</v>
      </c>
      <c r="G979">
        <v>-12.8622253885171</v>
      </c>
      <c r="H979">
        <v>-13.592689623700601</v>
      </c>
      <c r="I979">
        <v>-26.474683622429001</v>
      </c>
      <c r="J979">
        <v>-6.9207202268378598</v>
      </c>
      <c r="K979">
        <v>350.43982441322203</v>
      </c>
      <c r="L979">
        <v>344.79993054849399</v>
      </c>
      <c r="M979">
        <v>31.196514637644899</v>
      </c>
      <c r="N979">
        <v>1.57453872706381</v>
      </c>
      <c r="O979">
        <v>55.020853384664697</v>
      </c>
      <c r="P979">
        <v>21.8530101641907</v>
      </c>
      <c r="Q979">
        <v>7.4696962544815004E-2</v>
      </c>
    </row>
    <row r="980" spans="1:17" hidden="1" x14ac:dyDescent="0.3">
      <c r="A980" t="s">
        <v>2113</v>
      </c>
      <c r="B980" t="s">
        <v>2114</v>
      </c>
      <c r="C980" t="s">
        <v>3144</v>
      </c>
      <c r="D980" t="s">
        <v>46</v>
      </c>
      <c r="E980">
        <v>2965.2807600000001</v>
      </c>
      <c r="F980">
        <v>237.9</v>
      </c>
      <c r="G980">
        <v>21.140204337929099</v>
      </c>
      <c r="H980">
        <v>-13.1375861535107</v>
      </c>
      <c r="I980">
        <v>33.034520580412703</v>
      </c>
      <c r="J980">
        <v>-2.3521122836012802</v>
      </c>
      <c r="K980">
        <v>234.39560501586701</v>
      </c>
      <c r="L980">
        <v>206.03001878522301</v>
      </c>
      <c r="M980">
        <v>34.515785664923698</v>
      </c>
      <c r="N980">
        <v>0.30106441567900599</v>
      </c>
      <c r="O980">
        <v>24.842370744010001</v>
      </c>
      <c r="P980">
        <v>68.723404255319096</v>
      </c>
    </row>
    <row r="981" spans="1:17" hidden="1" x14ac:dyDescent="0.3">
      <c r="A981" t="s">
        <v>2115</v>
      </c>
      <c r="B981" t="s">
        <v>2116</v>
      </c>
      <c r="C981" t="s">
        <v>3144</v>
      </c>
      <c r="D981" t="s">
        <v>197</v>
      </c>
      <c r="E981">
        <v>2954.1694562099901</v>
      </c>
      <c r="F981">
        <v>2041.35</v>
      </c>
      <c r="G981">
        <v>39.217938574113496</v>
      </c>
      <c r="H981">
        <v>-3.4504161471996602</v>
      </c>
      <c r="I981">
        <v>-10.3212294238882</v>
      </c>
      <c r="J981">
        <v>3.6762439238985101</v>
      </c>
      <c r="K981">
        <v>2044.98472713149</v>
      </c>
      <c r="L981">
        <v>1855.6358960615</v>
      </c>
      <c r="M981">
        <v>53.996653693106801</v>
      </c>
      <c r="N981">
        <v>0.73429272105968602</v>
      </c>
      <c r="O981">
        <v>21.4882308276385</v>
      </c>
      <c r="P981">
        <v>78.439685314685306</v>
      </c>
      <c r="Q981">
        <v>0.12783090333387401</v>
      </c>
    </row>
    <row r="982" spans="1:17" hidden="1" x14ac:dyDescent="0.3">
      <c r="A982" t="s">
        <v>2117</v>
      </c>
      <c r="B982" t="s">
        <v>2118</v>
      </c>
      <c r="C982" t="s">
        <v>3144</v>
      </c>
      <c r="D982" t="s">
        <v>409</v>
      </c>
      <c r="E982">
        <v>2940.278675</v>
      </c>
      <c r="F982">
        <v>1716.5</v>
      </c>
      <c r="G982">
        <v>285.30068506071598</v>
      </c>
      <c r="H982">
        <v>-9.3690297902029194</v>
      </c>
      <c r="I982">
        <v>135.91806771054601</v>
      </c>
      <c r="J982">
        <v>2.4227129915519199</v>
      </c>
      <c r="K982">
        <v>1694.4039755307299</v>
      </c>
      <c r="L982">
        <v>1189.03262129736</v>
      </c>
      <c r="M982">
        <v>41.390859560137002</v>
      </c>
      <c r="N982">
        <v>0.45733884522239299</v>
      </c>
      <c r="O982">
        <v>26.956015147101599</v>
      </c>
      <c r="P982">
        <v>340.12820512820502</v>
      </c>
      <c r="Q982">
        <v>0.28238191378973598</v>
      </c>
    </row>
    <row r="983" spans="1:17" hidden="1" x14ac:dyDescent="0.3">
      <c r="A983" t="s">
        <v>2119</v>
      </c>
      <c r="B983" t="s">
        <v>2120</v>
      </c>
      <c r="C983" t="s">
        <v>3144</v>
      </c>
      <c r="D983" t="s">
        <v>46</v>
      </c>
      <c r="E983">
        <v>2918.9635362099998</v>
      </c>
      <c r="F983">
        <v>2692.1</v>
      </c>
      <c r="G983">
        <v>30.998052356154599</v>
      </c>
      <c r="H983">
        <v>-13.17156700488</v>
      </c>
      <c r="I983">
        <v>-1.24213887991681</v>
      </c>
      <c r="J983">
        <v>1.50394610952498</v>
      </c>
      <c r="K983">
        <v>2873.6668207528301</v>
      </c>
      <c r="L983">
        <v>2573.3857995657499</v>
      </c>
      <c r="M983">
        <v>42.839756768071297</v>
      </c>
      <c r="N983">
        <v>0.413309236464865</v>
      </c>
      <c r="O983">
        <v>37.732625088221099</v>
      </c>
      <c r="P983">
        <v>71.307667833280306</v>
      </c>
      <c r="Q983">
        <v>0.105256025000825</v>
      </c>
    </row>
    <row r="984" spans="1:17" hidden="1" x14ac:dyDescent="0.3">
      <c r="A984" t="s">
        <v>2121</v>
      </c>
      <c r="B984" t="s">
        <v>2122</v>
      </c>
      <c r="C984" t="s">
        <v>3144</v>
      </c>
      <c r="D984" t="s">
        <v>255</v>
      </c>
      <c r="E984">
        <v>2916.58</v>
      </c>
      <c r="F984">
        <v>14582.9</v>
      </c>
      <c r="G984">
        <v>-26.273710399060299</v>
      </c>
      <c r="H984">
        <v>-7.4557978814541404</v>
      </c>
      <c r="I984">
        <v>8.4076635260734491</v>
      </c>
      <c r="J984">
        <v>1.93494623985765</v>
      </c>
      <c r="K984">
        <v>14840.3811747358</v>
      </c>
      <c r="L984">
        <v>13835.0003573307</v>
      </c>
      <c r="M984">
        <v>49.1017665770257</v>
      </c>
      <c r="N984">
        <v>0.53475712902703398</v>
      </c>
      <c r="O984">
        <v>16.575235378422601</v>
      </c>
      <c r="P984">
        <v>40.206710893183299</v>
      </c>
      <c r="Q984">
        <v>0.14087866589511</v>
      </c>
    </row>
    <row r="985" spans="1:17" hidden="1" x14ac:dyDescent="0.3">
      <c r="A985" t="s">
        <v>2123</v>
      </c>
      <c r="B985" t="s">
        <v>2124</v>
      </c>
      <c r="C985" t="s">
        <v>3144</v>
      </c>
      <c r="D985" t="s">
        <v>746</v>
      </c>
      <c r="E985">
        <v>2908.5917847000001</v>
      </c>
      <c r="F985">
        <v>709.35</v>
      </c>
      <c r="G985">
        <v>-30.9577218737005</v>
      </c>
      <c r="H985">
        <v>-1.7288540972653901</v>
      </c>
      <c r="I985">
        <v>0.52348259713676404</v>
      </c>
      <c r="J985">
        <v>2.4845901095295302</v>
      </c>
      <c r="K985">
        <v>732.616806446645</v>
      </c>
      <c r="L985">
        <v>703.57483541246802</v>
      </c>
      <c r="M985">
        <v>39.666701609082097</v>
      </c>
      <c r="N985">
        <v>0.51390568666112901</v>
      </c>
      <c r="O985">
        <v>23.014026926059</v>
      </c>
      <c r="P985">
        <v>26.398788310762601</v>
      </c>
      <c r="Q985">
        <v>-2.4752292563576E-2</v>
      </c>
    </row>
    <row r="986" spans="1:17" hidden="1" x14ac:dyDescent="0.3">
      <c r="A986" t="s">
        <v>2125</v>
      </c>
      <c r="B986" t="s">
        <v>2126</v>
      </c>
      <c r="C986" t="s">
        <v>3144</v>
      </c>
      <c r="D986" t="s">
        <v>1389</v>
      </c>
      <c r="E986">
        <v>2905.9264331999998</v>
      </c>
      <c r="F986">
        <v>551.6</v>
      </c>
      <c r="G986">
        <v>77.231129927457999</v>
      </c>
      <c r="H986">
        <v>9.6845479117475897</v>
      </c>
      <c r="I986">
        <v>85.333930572199094</v>
      </c>
      <c r="J986">
        <v>10.265898284170699</v>
      </c>
      <c r="K986">
        <v>487.97813046709098</v>
      </c>
      <c r="L986">
        <v>362.00020789728001</v>
      </c>
      <c r="M986">
        <v>54.753437764162101</v>
      </c>
      <c r="N986">
        <v>1.28195312529926</v>
      </c>
      <c r="O986">
        <v>11.2581580855692</v>
      </c>
      <c r="P986">
        <v>160.61894637373001</v>
      </c>
      <c r="Q986">
        <v>0.102326816202483</v>
      </c>
    </row>
    <row r="987" spans="1:17" hidden="1" x14ac:dyDescent="0.3">
      <c r="A987" t="s">
        <v>2127</v>
      </c>
      <c r="B987" t="s">
        <v>2128</v>
      </c>
      <c r="C987" t="s">
        <v>3144</v>
      </c>
      <c r="D987" t="s">
        <v>360</v>
      </c>
      <c r="E987">
        <v>2904.2441338250001</v>
      </c>
      <c r="F987">
        <v>264.35000000000002</v>
      </c>
      <c r="G987">
        <v>-13.3919057538139</v>
      </c>
      <c r="H987">
        <v>15.1949989568521</v>
      </c>
      <c r="I987">
        <v>20.642091318879402</v>
      </c>
      <c r="J987">
        <v>0.28266148325801099</v>
      </c>
      <c r="K987">
        <v>240.30140293797299</v>
      </c>
      <c r="L987">
        <v>220.08921263113999</v>
      </c>
      <c r="M987">
        <v>58.466827264679097</v>
      </c>
      <c r="N987">
        <v>2.6349670009764998</v>
      </c>
      <c r="O987">
        <v>5.9201815774541302</v>
      </c>
      <c r="P987">
        <v>47.681564245810002</v>
      </c>
      <c r="Q987">
        <v>2.6620131284987001E-2</v>
      </c>
    </row>
    <row r="988" spans="1:17" x14ac:dyDescent="0.3">
      <c r="A988" t="s">
        <v>2129</v>
      </c>
      <c r="B988" t="s">
        <v>2130</v>
      </c>
      <c r="C988" t="s">
        <v>3127</v>
      </c>
      <c r="D988" t="s">
        <v>428</v>
      </c>
      <c r="E988">
        <v>2888.8358688849999</v>
      </c>
      <c r="F988">
        <v>86.95</v>
      </c>
      <c r="G988">
        <v>-31.280672676609399</v>
      </c>
      <c r="H988">
        <v>-1.21557327820048</v>
      </c>
      <c r="I988">
        <v>-24.662565041087799</v>
      </c>
      <c r="J988">
        <v>2.0308552175144698</v>
      </c>
      <c r="K988">
        <v>85.863422329651002</v>
      </c>
      <c r="L988">
        <v>86.020729861016804</v>
      </c>
      <c r="M988">
        <v>45.600593724804597</v>
      </c>
      <c r="N988">
        <v>1.2675505525556501</v>
      </c>
      <c r="O988">
        <v>38.010350776308201</v>
      </c>
      <c r="P988">
        <v>39.008792965627499</v>
      </c>
      <c r="Q988">
        <v>-6.8514875945499998E-4</v>
      </c>
    </row>
    <row r="989" spans="1:17" hidden="1" x14ac:dyDescent="0.3">
      <c r="A989" t="s">
        <v>2131</v>
      </c>
      <c r="B989" t="s">
        <v>2132</v>
      </c>
      <c r="C989" t="s">
        <v>3144</v>
      </c>
      <c r="D989" t="s">
        <v>106</v>
      </c>
      <c r="E989">
        <v>2886.0936573599902</v>
      </c>
      <c r="F989">
        <v>766.2</v>
      </c>
      <c r="G989">
        <v>-25.2888188845922</v>
      </c>
      <c r="H989">
        <v>-2.1079110960579399</v>
      </c>
      <c r="I989">
        <v>-19.804924613196</v>
      </c>
      <c r="J989">
        <v>-0.87135853394451401</v>
      </c>
      <c r="K989">
        <v>804.649187281595</v>
      </c>
      <c r="L989">
        <v>760.88252752046901</v>
      </c>
      <c r="M989">
        <v>31.762338158204699</v>
      </c>
      <c r="N989">
        <v>0.60020816734935301</v>
      </c>
      <c r="O989">
        <v>32.602453667449701</v>
      </c>
      <c r="P989">
        <v>42.641720189890997</v>
      </c>
      <c r="Q989">
        <v>5.8694379325271002E-2</v>
      </c>
    </row>
    <row r="990" spans="1:17" hidden="1" x14ac:dyDescent="0.3">
      <c r="A990" t="s">
        <v>2133</v>
      </c>
      <c r="B990" t="s">
        <v>2134</v>
      </c>
      <c r="C990" t="s">
        <v>3144</v>
      </c>
      <c r="D990" t="s">
        <v>482</v>
      </c>
      <c r="E990">
        <v>2878.9102511999999</v>
      </c>
      <c r="F990">
        <v>507.6</v>
      </c>
      <c r="G990">
        <v>-12.555198601317301</v>
      </c>
      <c r="H990">
        <v>-0.96661720476405799</v>
      </c>
      <c r="I990">
        <v>-13.997006881237899</v>
      </c>
      <c r="J990">
        <v>0.81690761129966205</v>
      </c>
      <c r="K990">
        <v>517.60833835855101</v>
      </c>
      <c r="L990">
        <v>506.59762837419498</v>
      </c>
      <c r="M990">
        <v>50.310217360356397</v>
      </c>
      <c r="N990">
        <v>0.68125495242727696</v>
      </c>
      <c r="O990">
        <v>30.0137903861308</v>
      </c>
      <c r="P990">
        <v>31.758598312783899</v>
      </c>
      <c r="Q990">
        <v>1.7501141781332E-2</v>
      </c>
    </row>
    <row r="991" spans="1:17" hidden="1" x14ac:dyDescent="0.3">
      <c r="A991" t="s">
        <v>2135</v>
      </c>
      <c r="B991" t="s">
        <v>2136</v>
      </c>
      <c r="C991" t="s">
        <v>3144</v>
      </c>
      <c r="D991" t="s">
        <v>168</v>
      </c>
      <c r="E991">
        <v>2855.9994999999999</v>
      </c>
      <c r="F991">
        <v>165.95</v>
      </c>
      <c r="G991">
        <v>2690.76202746633</v>
      </c>
      <c r="H991">
        <v>166.03509903646</v>
      </c>
      <c r="I991">
        <v>458.71520362174999</v>
      </c>
      <c r="J991">
        <v>22.985452857369602</v>
      </c>
      <c r="K991">
        <v>88.361280055875497</v>
      </c>
      <c r="L991">
        <v>52.189612203281101</v>
      </c>
      <c r="M991">
        <v>99.602644754135</v>
      </c>
      <c r="N991">
        <v>1.5858587710313701</v>
      </c>
      <c r="O991">
        <v>0</v>
      </c>
      <c r="P991">
        <v>3019.3609022556302</v>
      </c>
      <c r="Q991">
        <v>0.246864177134686</v>
      </c>
    </row>
    <row r="992" spans="1:17" hidden="1" x14ac:dyDescent="0.3">
      <c r="A992" t="s">
        <v>2137</v>
      </c>
      <c r="B992" t="s">
        <v>2138</v>
      </c>
      <c r="C992" t="s">
        <v>3144</v>
      </c>
      <c r="D992" t="s">
        <v>75</v>
      </c>
      <c r="E992">
        <v>2843.0664499999998</v>
      </c>
      <c r="F992">
        <v>1060.45</v>
      </c>
      <c r="G992">
        <v>335.54590302270401</v>
      </c>
      <c r="H992">
        <v>14.050530957842501</v>
      </c>
      <c r="I992">
        <v>10.591975738934201</v>
      </c>
      <c r="J992">
        <v>1.44215820024601</v>
      </c>
      <c r="K992">
        <v>1056.40558005872</v>
      </c>
      <c r="L992">
        <v>927.46643350943998</v>
      </c>
      <c r="M992">
        <v>56.094767335890097</v>
      </c>
      <c r="N992">
        <v>2.09909878568984</v>
      </c>
      <c r="O992">
        <v>49.747748597293601</v>
      </c>
      <c r="P992">
        <v>378.11091073038699</v>
      </c>
      <c r="Q992">
        <v>0.189507110883499</v>
      </c>
    </row>
    <row r="993" spans="1:17" hidden="1" x14ac:dyDescent="0.3">
      <c r="A993" t="s">
        <v>2139</v>
      </c>
      <c r="B993" t="s">
        <v>2140</v>
      </c>
      <c r="C993" t="s">
        <v>3144</v>
      </c>
      <c r="D993" t="s">
        <v>72</v>
      </c>
      <c r="E993">
        <v>2839.1725694900001</v>
      </c>
      <c r="F993">
        <v>497.95</v>
      </c>
      <c r="G993">
        <v>-21.838456570032999</v>
      </c>
      <c r="H993">
        <v>-14.025816795609201</v>
      </c>
      <c r="I993">
        <v>-5.6947548559893804</v>
      </c>
      <c r="J993">
        <v>1.01283863588181</v>
      </c>
      <c r="M993">
        <v>28.5747118173398</v>
      </c>
      <c r="O993">
        <v>26.016668340194801</v>
      </c>
      <c r="P993">
        <v>5.9017439387494699</v>
      </c>
    </row>
    <row r="994" spans="1:17" hidden="1" x14ac:dyDescent="0.3">
      <c r="A994" t="s">
        <v>2141</v>
      </c>
      <c r="B994" t="s">
        <v>2142</v>
      </c>
      <c r="C994" t="s">
        <v>3144</v>
      </c>
      <c r="D994" t="s">
        <v>225</v>
      </c>
      <c r="E994">
        <v>2837.5121608499999</v>
      </c>
      <c r="F994">
        <v>1818.15</v>
      </c>
      <c r="G994">
        <v>69.831517669609397</v>
      </c>
      <c r="H994">
        <v>-11.137466320925601</v>
      </c>
      <c r="I994">
        <v>2.7412000988484699</v>
      </c>
      <c r="J994">
        <v>0.18379732821089301</v>
      </c>
      <c r="K994">
        <v>1888.2920308134301</v>
      </c>
      <c r="L994">
        <v>1579.0449814321501</v>
      </c>
      <c r="M994">
        <v>46.7514471111162</v>
      </c>
      <c r="N994">
        <v>1.12735749099385</v>
      </c>
      <c r="O994">
        <v>38.602425542446902</v>
      </c>
      <c r="P994">
        <v>96.556756756756698</v>
      </c>
    </row>
    <row r="995" spans="1:17" hidden="1" x14ac:dyDescent="0.3">
      <c r="A995" t="s">
        <v>2143</v>
      </c>
      <c r="B995" t="s">
        <v>2144</v>
      </c>
      <c r="C995" t="s">
        <v>3144</v>
      </c>
      <c r="D995" t="s">
        <v>54</v>
      </c>
      <c r="E995">
        <v>2831.6104034999998</v>
      </c>
      <c r="F995">
        <v>334.5</v>
      </c>
      <c r="G995">
        <v>136.86814152750901</v>
      </c>
      <c r="H995">
        <v>3.0575997279702301</v>
      </c>
      <c r="I995">
        <v>73.970186764827304</v>
      </c>
      <c r="J995">
        <v>0.713726253252711</v>
      </c>
      <c r="K995">
        <v>291.22687801333097</v>
      </c>
      <c r="L995">
        <v>213.72415377070001</v>
      </c>
      <c r="M995">
        <v>56.434263959344499</v>
      </c>
      <c r="N995">
        <v>1.43756252894925</v>
      </c>
      <c r="O995">
        <v>8.74439461883407</v>
      </c>
      <c r="P995">
        <v>199.06124273580599</v>
      </c>
      <c r="Q995">
        <v>6.8102134257722005E-2</v>
      </c>
    </row>
    <row r="996" spans="1:17" hidden="1" x14ac:dyDescent="0.3">
      <c r="A996" t="s">
        <v>2145</v>
      </c>
      <c r="B996" t="s">
        <v>2146</v>
      </c>
      <c r="C996" t="s">
        <v>3144</v>
      </c>
      <c r="D996" t="s">
        <v>225</v>
      </c>
      <c r="E996">
        <v>2829.2</v>
      </c>
      <c r="F996">
        <v>643</v>
      </c>
      <c r="G996">
        <v>78.411146301271899</v>
      </c>
      <c r="H996">
        <v>46.806237197380902</v>
      </c>
      <c r="I996">
        <v>122.51616065118399</v>
      </c>
      <c r="J996">
        <v>14.8212286723011</v>
      </c>
      <c r="K996">
        <v>481.04394957141</v>
      </c>
      <c r="L996">
        <v>373.70066036704998</v>
      </c>
      <c r="M996">
        <v>83.686948968961403</v>
      </c>
      <c r="N996">
        <v>1.7734901809558401</v>
      </c>
      <c r="O996">
        <v>4.1990668740280004</v>
      </c>
      <c r="P996">
        <v>182.69949439437201</v>
      </c>
      <c r="Q996">
        <v>0.21155092506234199</v>
      </c>
    </row>
    <row r="997" spans="1:17" hidden="1" x14ac:dyDescent="0.3">
      <c r="A997" t="s">
        <v>2147</v>
      </c>
      <c r="B997" t="s">
        <v>2148</v>
      </c>
      <c r="C997" t="s">
        <v>3144</v>
      </c>
      <c r="D997" t="s">
        <v>365</v>
      </c>
      <c r="E997">
        <v>2823.8640183749999</v>
      </c>
      <c r="F997">
        <v>1892.35</v>
      </c>
      <c r="G997">
        <v>-48.321609653935496</v>
      </c>
      <c r="H997">
        <v>-1.07712088364794</v>
      </c>
      <c r="I997">
        <v>-12.315926572117</v>
      </c>
      <c r="J997">
        <v>4.0981652906405097</v>
      </c>
      <c r="K997">
        <v>1884.9670976556099</v>
      </c>
      <c r="L997">
        <v>1973.4730243404499</v>
      </c>
      <c r="M997">
        <v>58.790012600826799</v>
      </c>
      <c r="N997">
        <v>0.48500643777851099</v>
      </c>
      <c r="O997">
        <v>29.997093560916301</v>
      </c>
      <c r="P997">
        <v>11.973372781065001</v>
      </c>
      <c r="Q997">
        <v>-0.103068742498145</v>
      </c>
    </row>
    <row r="998" spans="1:17" hidden="1" x14ac:dyDescent="0.3">
      <c r="A998" t="s">
        <v>2149</v>
      </c>
      <c r="B998" t="s">
        <v>2150</v>
      </c>
      <c r="C998" t="s">
        <v>3144</v>
      </c>
      <c r="D998" t="s">
        <v>124</v>
      </c>
      <c r="E998">
        <v>2819.8868480000001</v>
      </c>
      <c r="F998">
        <v>584.04999999999995</v>
      </c>
      <c r="G998">
        <v>-5.0101197790301999</v>
      </c>
      <c r="H998">
        <v>1.15068916888726</v>
      </c>
      <c r="I998">
        <v>20.049194006900699</v>
      </c>
      <c r="J998">
        <v>1.0615909572656701</v>
      </c>
      <c r="K998">
        <v>594.71814986683103</v>
      </c>
      <c r="L998">
        <v>543.54334695839498</v>
      </c>
      <c r="M998">
        <v>42.676845955123802</v>
      </c>
      <c r="N998">
        <v>0.40848694116422102</v>
      </c>
      <c r="O998">
        <v>24.955055217875099</v>
      </c>
      <c r="P998">
        <v>41.587878787878701</v>
      </c>
      <c r="Q998">
        <v>2.230128760313E-2</v>
      </c>
    </row>
    <row r="999" spans="1:17" hidden="1" x14ac:dyDescent="0.3">
      <c r="A999" t="s">
        <v>2151</v>
      </c>
      <c r="B999" t="s">
        <v>2152</v>
      </c>
      <c r="C999" t="s">
        <v>3144</v>
      </c>
      <c r="D999" t="s">
        <v>963</v>
      </c>
      <c r="E999">
        <v>2817.7301240000002</v>
      </c>
      <c r="F999">
        <v>1234.8499999999999</v>
      </c>
      <c r="G999">
        <v>24.243646541558501</v>
      </c>
      <c r="H999">
        <v>52.875768989889998</v>
      </c>
      <c r="I999">
        <v>51.493538096118002</v>
      </c>
      <c r="J999">
        <v>6.5279670194779698</v>
      </c>
      <c r="K999">
        <v>991.43430892014999</v>
      </c>
      <c r="L999">
        <v>836.24809836482996</v>
      </c>
      <c r="M999">
        <v>61.397945366259698</v>
      </c>
      <c r="N999">
        <v>0.941730451225959</v>
      </c>
      <c r="O999">
        <v>8.1102967971818494</v>
      </c>
      <c r="P999">
        <v>92.179596918527693</v>
      </c>
      <c r="Q999">
        <v>7.9364832422546994E-2</v>
      </c>
    </row>
    <row r="1000" spans="1:17" hidden="1" x14ac:dyDescent="0.3">
      <c r="A1000" t="s">
        <v>2153</v>
      </c>
      <c r="B1000" t="s">
        <v>2154</v>
      </c>
      <c r="C1000" t="s">
        <v>3144</v>
      </c>
      <c r="D1000" t="s">
        <v>163</v>
      </c>
      <c r="E1000">
        <v>2813.6304407399998</v>
      </c>
      <c r="F1000">
        <v>1867.4</v>
      </c>
      <c r="G1000">
        <v>130.70514414968699</v>
      </c>
      <c r="H1000">
        <v>18.337095060975599</v>
      </c>
      <c r="I1000">
        <v>21.255096465012699</v>
      </c>
      <c r="J1000">
        <v>3.7476626301346898</v>
      </c>
      <c r="K1000">
        <v>1587.37480612276</v>
      </c>
      <c r="L1000">
        <v>1222.63642218772</v>
      </c>
      <c r="M1000">
        <v>78.978073227900794</v>
      </c>
      <c r="N1000">
        <v>1.03375507696788</v>
      </c>
      <c r="O1000">
        <v>1.33875977294639E-2</v>
      </c>
      <c r="P1000">
        <v>248.558096126924</v>
      </c>
      <c r="Q1000">
        <v>0.110485581278688</v>
      </c>
    </row>
    <row r="1001" spans="1:17" hidden="1" x14ac:dyDescent="0.3">
      <c r="A1001" t="s">
        <v>2155</v>
      </c>
      <c r="B1001" t="s">
        <v>2156</v>
      </c>
      <c r="C1001" t="s">
        <v>3144</v>
      </c>
      <c r="D1001" t="s">
        <v>382</v>
      </c>
      <c r="E1001">
        <v>2803.5071206399998</v>
      </c>
      <c r="F1001">
        <v>947.2</v>
      </c>
      <c r="G1001">
        <v>58.2205775681294</v>
      </c>
      <c r="H1001">
        <v>14.8319381369112</v>
      </c>
      <c r="I1001">
        <v>73.305086583409604</v>
      </c>
      <c r="J1001">
        <v>-2.3771444553005399</v>
      </c>
      <c r="K1001">
        <v>835.77985622778601</v>
      </c>
      <c r="L1001">
        <v>672.99934198437597</v>
      </c>
      <c r="M1001">
        <v>54.2183225097708</v>
      </c>
      <c r="N1001">
        <v>1.49188699555888</v>
      </c>
      <c r="O1001">
        <v>14.468961148648599</v>
      </c>
      <c r="P1001">
        <v>107.51451418556201</v>
      </c>
      <c r="Q1001">
        <v>6.1162346451287E-2</v>
      </c>
    </row>
    <row r="1002" spans="1:17" x14ac:dyDescent="0.3">
      <c r="A1002" t="s">
        <v>2157</v>
      </c>
      <c r="B1002" t="s">
        <v>2158</v>
      </c>
      <c r="C1002" t="s">
        <v>3140</v>
      </c>
      <c r="D1002" t="s">
        <v>255</v>
      </c>
      <c r="E1002">
        <v>2795.8127334000001</v>
      </c>
      <c r="F1002">
        <v>409.55</v>
      </c>
      <c r="G1002">
        <v>-56.698736565133103</v>
      </c>
      <c r="H1002">
        <v>-3.1973295315977999</v>
      </c>
      <c r="I1002">
        <v>-27.4748003601166</v>
      </c>
      <c r="J1002">
        <v>3.5279950771302802</v>
      </c>
      <c r="K1002">
        <v>427.33475616574299</v>
      </c>
      <c r="L1002">
        <v>473.13890530159699</v>
      </c>
      <c r="M1002">
        <v>45.145564944043898</v>
      </c>
      <c r="N1002">
        <v>0.79055440567635504</v>
      </c>
      <c r="O1002">
        <v>47.9306555976071</v>
      </c>
      <c r="P1002">
        <v>2.9278713244533701</v>
      </c>
      <c r="Q1002">
        <v>-0.12873749606349399</v>
      </c>
    </row>
    <row r="1003" spans="1:17" hidden="1" x14ac:dyDescent="0.3">
      <c r="A1003" t="s">
        <v>2159</v>
      </c>
      <c r="B1003" t="s">
        <v>2160</v>
      </c>
      <c r="C1003" t="s">
        <v>3144</v>
      </c>
      <c r="D1003" t="s">
        <v>46</v>
      </c>
      <c r="E1003">
        <v>2781.20047527</v>
      </c>
      <c r="F1003">
        <v>413.7</v>
      </c>
      <c r="G1003">
        <v>101.08313095690499</v>
      </c>
      <c r="H1003">
        <v>-14.2262387365374</v>
      </c>
      <c r="I1003">
        <v>38.177901677597497</v>
      </c>
      <c r="J1003">
        <v>-0.424018386053584</v>
      </c>
      <c r="K1003">
        <v>440.16835870825003</v>
      </c>
      <c r="L1003">
        <v>349.18001511469203</v>
      </c>
      <c r="M1003">
        <v>29.803789068052499</v>
      </c>
      <c r="N1003">
        <v>0.126189943157863</v>
      </c>
      <c r="O1003">
        <v>56.151800821851502</v>
      </c>
      <c r="P1003">
        <v>162.25039619651301</v>
      </c>
      <c r="Q1003">
        <v>2.9724337477249001E-2</v>
      </c>
    </row>
    <row r="1004" spans="1:17" hidden="1" x14ac:dyDescent="0.3">
      <c r="A1004" t="s">
        <v>2161</v>
      </c>
      <c r="B1004" t="s">
        <v>2162</v>
      </c>
      <c r="C1004" t="s">
        <v>3144</v>
      </c>
      <c r="D1004" t="s">
        <v>624</v>
      </c>
      <c r="E1004">
        <v>2772.5300080000002</v>
      </c>
      <c r="F1004">
        <v>630.79999999999995</v>
      </c>
      <c r="G1004">
        <v>-14.483246204585001</v>
      </c>
      <c r="H1004">
        <v>2.9082451152445299</v>
      </c>
      <c r="I1004">
        <v>15.4650207246083</v>
      </c>
      <c r="J1004">
        <v>2.2517832113535099</v>
      </c>
      <c r="K1004">
        <v>625.50794723507499</v>
      </c>
      <c r="L1004">
        <v>572.14005500318001</v>
      </c>
      <c r="M1004">
        <v>48.341351551512801</v>
      </c>
      <c r="N1004">
        <v>0.51111227688371597</v>
      </c>
      <c r="O1004">
        <v>10.9701965757768</v>
      </c>
      <c r="P1004">
        <v>38.6373626373626</v>
      </c>
      <c r="Q1004">
        <v>1.3168320200334E-2</v>
      </c>
    </row>
    <row r="1005" spans="1:17" hidden="1" x14ac:dyDescent="0.3">
      <c r="A1005" t="s">
        <v>2163</v>
      </c>
      <c r="B1005" t="s">
        <v>2164</v>
      </c>
      <c r="C1005" t="s">
        <v>3144</v>
      </c>
      <c r="D1005" t="s">
        <v>299</v>
      </c>
      <c r="E1005">
        <v>2767.03709574</v>
      </c>
      <c r="F1005">
        <v>154.93</v>
      </c>
      <c r="G1005">
        <v>45.8987163446075</v>
      </c>
      <c r="H1005">
        <v>15.4905455155565</v>
      </c>
      <c r="I1005">
        <v>10.268696636256699</v>
      </c>
      <c r="J1005">
        <v>10.9083500132149</v>
      </c>
      <c r="K1005">
        <v>142.655283592822</v>
      </c>
      <c r="L1005">
        <v>129.569868140588</v>
      </c>
      <c r="M1005">
        <v>57.488211827822497</v>
      </c>
      <c r="N1005">
        <v>2.0134553679464799</v>
      </c>
      <c r="O1005">
        <v>6.4997095462466703</v>
      </c>
      <c r="P1005">
        <v>84.440476190476105</v>
      </c>
      <c r="Q1005">
        <v>0.159123556549739</v>
      </c>
    </row>
    <row r="1006" spans="1:17" hidden="1" x14ac:dyDescent="0.3">
      <c r="A1006" t="s">
        <v>2165</v>
      </c>
      <c r="B1006" t="s">
        <v>2166</v>
      </c>
      <c r="C1006" t="s">
        <v>3144</v>
      </c>
      <c r="D1006" t="s">
        <v>674</v>
      </c>
      <c r="E1006">
        <v>2765.9914242</v>
      </c>
      <c r="F1006">
        <v>2334</v>
      </c>
      <c r="G1006">
        <v>-27.104734051146501</v>
      </c>
      <c r="H1006">
        <v>-14.6377238758707</v>
      </c>
      <c r="I1006">
        <v>-9.1958460477919797</v>
      </c>
      <c r="J1006">
        <v>0.30426449579394199</v>
      </c>
      <c r="K1006">
        <v>2551.6128579475098</v>
      </c>
      <c r="L1006">
        <v>2419.7598256660499</v>
      </c>
      <c r="M1006">
        <v>24.8902099771</v>
      </c>
      <c r="N1006">
        <v>0.77575571477958905</v>
      </c>
      <c r="O1006">
        <v>38.389031705226998</v>
      </c>
      <c r="P1006">
        <v>19.8736550165635</v>
      </c>
      <c r="Q1006">
        <v>6.4251119852727995E-2</v>
      </c>
    </row>
    <row r="1007" spans="1:17" hidden="1" x14ac:dyDescent="0.3">
      <c r="A1007" t="s">
        <v>2167</v>
      </c>
      <c r="B1007" t="s">
        <v>2168</v>
      </c>
      <c r="C1007" t="s">
        <v>3144</v>
      </c>
      <c r="D1007" t="s">
        <v>535</v>
      </c>
      <c r="E1007">
        <v>2745.4907625000001</v>
      </c>
      <c r="F1007">
        <v>547.5</v>
      </c>
      <c r="G1007">
        <v>65.110780534436401</v>
      </c>
      <c r="H1007">
        <v>-2.6987618477997799</v>
      </c>
      <c r="I1007">
        <v>63.090151762502998</v>
      </c>
      <c r="J1007">
        <v>-1.15715885900133</v>
      </c>
      <c r="K1007">
        <v>544.89403352553495</v>
      </c>
      <c r="L1007">
        <v>432.06069429483398</v>
      </c>
      <c r="M1007">
        <v>31.6340994048781</v>
      </c>
      <c r="N1007">
        <v>1.52042632305239</v>
      </c>
      <c r="O1007">
        <v>14.155251141552499</v>
      </c>
      <c r="P1007">
        <v>110.57692307692299</v>
      </c>
    </row>
    <row r="1008" spans="1:17" hidden="1" x14ac:dyDescent="0.3">
      <c r="A1008" t="s">
        <v>2169</v>
      </c>
      <c r="B1008" t="s">
        <v>2170</v>
      </c>
      <c r="C1008" t="s">
        <v>3144</v>
      </c>
      <c r="D1008" t="s">
        <v>532</v>
      </c>
      <c r="E1008">
        <v>2740.14474182</v>
      </c>
      <c r="F1008">
        <v>89.86</v>
      </c>
      <c r="G1008">
        <v>3.1302522423324501</v>
      </c>
      <c r="H1008">
        <v>15.1836945580938</v>
      </c>
      <c r="I1008">
        <v>3.2373353311395201</v>
      </c>
      <c r="J1008">
        <v>2.2696729357700201</v>
      </c>
      <c r="K1008">
        <v>81.222037389167795</v>
      </c>
      <c r="L1008">
        <v>75.313078365609101</v>
      </c>
      <c r="M1008">
        <v>67.275732563387507</v>
      </c>
      <c r="N1008">
        <v>3.2156698689824701</v>
      </c>
      <c r="O1008">
        <v>30.0356109503672</v>
      </c>
      <c r="P1008">
        <v>74.485436893203797</v>
      </c>
      <c r="Q1008">
        <v>0.14691675531857401</v>
      </c>
    </row>
    <row r="1009" spans="1:17" hidden="1" x14ac:dyDescent="0.3">
      <c r="A1009" t="s">
        <v>2171</v>
      </c>
      <c r="B1009" t="s">
        <v>2172</v>
      </c>
      <c r="C1009" t="s">
        <v>3144</v>
      </c>
      <c r="D1009" t="s">
        <v>78</v>
      </c>
      <c r="E1009">
        <v>2739.8307727199999</v>
      </c>
      <c r="F1009">
        <v>996.4</v>
      </c>
      <c r="G1009">
        <v>143.81508130383801</v>
      </c>
      <c r="H1009">
        <v>6.5598605518966204</v>
      </c>
      <c r="I1009">
        <v>20.0510421090333</v>
      </c>
      <c r="J1009">
        <v>-0.342070183545786</v>
      </c>
      <c r="K1009">
        <v>946.70899514233395</v>
      </c>
      <c r="L1009">
        <v>783.60676883443898</v>
      </c>
      <c r="M1009">
        <v>49.187879896831902</v>
      </c>
      <c r="N1009">
        <v>1.4137034838662901</v>
      </c>
      <c r="O1009">
        <v>9.7651545564030506</v>
      </c>
      <c r="P1009">
        <v>183.51116801820999</v>
      </c>
      <c r="Q1009">
        <v>8.4384028227256005E-2</v>
      </c>
    </row>
    <row r="1010" spans="1:17" hidden="1" x14ac:dyDescent="0.3">
      <c r="A1010" t="s">
        <v>2173</v>
      </c>
      <c r="B1010" t="s">
        <v>2174</v>
      </c>
      <c r="C1010" t="s">
        <v>3144</v>
      </c>
      <c r="D1010" t="s">
        <v>130</v>
      </c>
      <c r="E1010">
        <v>2738.0165750000001</v>
      </c>
      <c r="F1010">
        <v>489.85</v>
      </c>
      <c r="G1010">
        <v>-40.9446594531397</v>
      </c>
      <c r="H1010">
        <v>22.0157249197227</v>
      </c>
      <c r="I1010">
        <v>10.6234607711497</v>
      </c>
      <c r="J1010">
        <v>23.736132815085799</v>
      </c>
      <c r="K1010">
        <v>416.16597974920501</v>
      </c>
      <c r="L1010">
        <v>436.648177660415</v>
      </c>
      <c r="M1010">
        <v>71.564973573911601</v>
      </c>
      <c r="N1010">
        <v>1.8513451185865799</v>
      </c>
      <c r="O1010">
        <v>22.486475451668799</v>
      </c>
      <c r="P1010">
        <v>50.723076923076903</v>
      </c>
      <c r="Q1010">
        <v>0.27835162493194698</v>
      </c>
    </row>
    <row r="1011" spans="1:17" x14ac:dyDescent="0.3">
      <c r="A1011" t="s">
        <v>2175</v>
      </c>
      <c r="B1011" t="s">
        <v>2176</v>
      </c>
      <c r="C1011" t="s">
        <v>3133</v>
      </c>
      <c r="D1011" t="s">
        <v>267</v>
      </c>
      <c r="E1011">
        <v>2735.0893381800001</v>
      </c>
      <c r="F1011">
        <v>465.9</v>
      </c>
      <c r="G1011">
        <v>-21.638964135077799</v>
      </c>
      <c r="H1011">
        <v>10.8862852304122</v>
      </c>
      <c r="I1011">
        <v>7.2336099274400203</v>
      </c>
      <c r="J1011">
        <v>7.8289835321485404</v>
      </c>
      <c r="K1011">
        <v>425.111298710151</v>
      </c>
      <c r="L1011">
        <v>412.40640268361199</v>
      </c>
      <c r="M1011">
        <v>67.533049049714506</v>
      </c>
      <c r="N1011">
        <v>1.17848546685299</v>
      </c>
      <c r="O1011">
        <v>15.024683408456699</v>
      </c>
      <c r="P1011">
        <v>40.819102312226001</v>
      </c>
      <c r="Q1011">
        <v>-3.0592345099369998E-2</v>
      </c>
    </row>
    <row r="1012" spans="1:17" hidden="1" x14ac:dyDescent="0.3">
      <c r="A1012" t="s">
        <v>2177</v>
      </c>
      <c r="B1012" t="s">
        <v>2178</v>
      </c>
      <c r="C1012" t="s">
        <v>3144</v>
      </c>
      <c r="D1012" t="s">
        <v>353</v>
      </c>
      <c r="E1012">
        <v>2734.7025396599902</v>
      </c>
      <c r="F1012">
        <v>827.4</v>
      </c>
      <c r="G1012">
        <v>32.298401120425197</v>
      </c>
      <c r="H1012">
        <v>39.714681359875001</v>
      </c>
      <c r="I1012">
        <v>59.998815167871498</v>
      </c>
      <c r="J1012">
        <v>4.9316483399824698</v>
      </c>
      <c r="K1012">
        <v>693.63551394889896</v>
      </c>
      <c r="L1012">
        <v>564.37715950676795</v>
      </c>
      <c r="M1012">
        <v>61.461259808062799</v>
      </c>
      <c r="N1012">
        <v>0.58515971907657904</v>
      </c>
      <c r="O1012">
        <v>6.2484892434130996</v>
      </c>
      <c r="P1012">
        <v>102.051282051282</v>
      </c>
      <c r="Q1012">
        <v>-3.4511794374865998E-2</v>
      </c>
    </row>
    <row r="1013" spans="1:17" hidden="1" x14ac:dyDescent="0.3">
      <c r="A1013" t="s">
        <v>2179</v>
      </c>
      <c r="B1013" t="s">
        <v>2180</v>
      </c>
      <c r="C1013" t="s">
        <v>3144</v>
      </c>
      <c r="D1013" t="s">
        <v>267</v>
      </c>
      <c r="E1013">
        <v>2729.298442199</v>
      </c>
      <c r="F1013">
        <v>92.47</v>
      </c>
      <c r="G1013">
        <v>45.152084332926997</v>
      </c>
      <c r="H1013">
        <v>34.5985007999274</v>
      </c>
      <c r="I1013">
        <v>52.937472352802601</v>
      </c>
      <c r="J1013">
        <v>14.625269877547399</v>
      </c>
      <c r="K1013">
        <v>72.383732083458398</v>
      </c>
      <c r="L1013">
        <v>60.665387090674997</v>
      </c>
      <c r="M1013">
        <v>74.457434863781998</v>
      </c>
      <c r="N1013">
        <v>1.0858034587408401</v>
      </c>
      <c r="O1013">
        <v>4.6285281712987896</v>
      </c>
      <c r="P1013">
        <v>101.240478781284</v>
      </c>
      <c r="Q1013">
        <v>9.6441260207627999E-2</v>
      </c>
    </row>
    <row r="1014" spans="1:17" hidden="1" x14ac:dyDescent="0.3">
      <c r="A1014" t="s">
        <v>2181</v>
      </c>
      <c r="B1014" t="s">
        <v>2182</v>
      </c>
      <c r="C1014" t="s">
        <v>3144</v>
      </c>
      <c r="D1014" t="s">
        <v>202</v>
      </c>
      <c r="E1014">
        <v>2724.3030140800001</v>
      </c>
      <c r="F1014">
        <v>2914.4</v>
      </c>
      <c r="G1014">
        <v>-2.9820325654081601</v>
      </c>
      <c r="H1014">
        <v>1.6412474411628599</v>
      </c>
      <c r="I1014">
        <v>15.394818286193001</v>
      </c>
      <c r="J1014">
        <v>2.6410085588892098</v>
      </c>
      <c r="K1014">
        <v>2835.0630155609701</v>
      </c>
      <c r="L1014">
        <v>2602.08110796662</v>
      </c>
      <c r="M1014">
        <v>55.404702564683802</v>
      </c>
      <c r="N1014">
        <v>1.1262511722442401</v>
      </c>
      <c r="O1014">
        <v>4.0968981608564299</v>
      </c>
      <c r="P1014">
        <v>38.847070033349198</v>
      </c>
      <c r="Q1014">
        <v>6.4873783685905004E-2</v>
      </c>
    </row>
    <row r="1015" spans="1:17" hidden="1" x14ac:dyDescent="0.3">
      <c r="A1015" t="s">
        <v>2183</v>
      </c>
      <c r="B1015" t="s">
        <v>2184</v>
      </c>
      <c r="C1015" t="s">
        <v>3144</v>
      </c>
      <c r="D1015" t="s">
        <v>294</v>
      </c>
      <c r="E1015">
        <v>2718.5810000000001</v>
      </c>
      <c r="F1015">
        <v>4332.3999999999996</v>
      </c>
      <c r="G1015">
        <v>2072.46257817173</v>
      </c>
      <c r="H1015">
        <v>16.203868494023499</v>
      </c>
      <c r="I1015">
        <v>250.93381643196901</v>
      </c>
      <c r="J1015">
        <v>0.98676181848882405</v>
      </c>
      <c r="K1015">
        <v>3501.527671503</v>
      </c>
      <c r="L1015">
        <v>2184.4787856530602</v>
      </c>
      <c r="M1015">
        <v>63.124987454238301</v>
      </c>
      <c r="N1015">
        <v>1.0541555781888201</v>
      </c>
      <c r="O1015">
        <v>10.7677038131289</v>
      </c>
      <c r="P1015">
        <v>2557.9141104294399</v>
      </c>
      <c r="Q1015">
        <v>0.23841680022131401</v>
      </c>
    </row>
    <row r="1016" spans="1:17" hidden="1" x14ac:dyDescent="0.3">
      <c r="A1016" t="s">
        <v>2185</v>
      </c>
      <c r="B1016" t="s">
        <v>2186</v>
      </c>
      <c r="C1016" t="s">
        <v>3144</v>
      </c>
      <c r="D1016" t="s">
        <v>141</v>
      </c>
      <c r="E1016">
        <v>2718.336787833</v>
      </c>
      <c r="F1016">
        <v>10.39</v>
      </c>
      <c r="G1016">
        <v>344.70333234142402</v>
      </c>
      <c r="H1016">
        <v>-9.2970645352113799</v>
      </c>
      <c r="I1016">
        <v>-19.839179294501001</v>
      </c>
      <c r="J1016">
        <v>6.5047444550758797</v>
      </c>
      <c r="K1016">
        <v>10.177637348871</v>
      </c>
      <c r="L1016">
        <v>9.5165341375197592</v>
      </c>
      <c r="M1016">
        <v>71.505050677863096</v>
      </c>
      <c r="N1016">
        <v>0.70772621280685499</v>
      </c>
      <c r="O1016">
        <v>90.567853705486002</v>
      </c>
      <c r="P1016">
        <v>394.76190476190402</v>
      </c>
      <c r="Q1016">
        <v>0.14230850934122999</v>
      </c>
    </row>
    <row r="1017" spans="1:17" hidden="1" x14ac:dyDescent="0.3">
      <c r="A1017" t="s">
        <v>2187</v>
      </c>
      <c r="B1017" t="s">
        <v>2188</v>
      </c>
      <c r="C1017" t="s">
        <v>3144</v>
      </c>
      <c r="D1017" t="s">
        <v>409</v>
      </c>
      <c r="E1017">
        <v>2700.3959744899998</v>
      </c>
      <c r="F1017">
        <v>1170.7</v>
      </c>
      <c r="G1017">
        <v>-39.7764574233858</v>
      </c>
      <c r="H1017">
        <v>-4.3059540647871</v>
      </c>
      <c r="I1017">
        <v>-17.484121866145401</v>
      </c>
      <c r="J1017">
        <v>1.24191137745626</v>
      </c>
      <c r="K1017">
        <v>1180.1819580302099</v>
      </c>
      <c r="L1017">
        <v>1207.8727604825699</v>
      </c>
      <c r="M1017">
        <v>44.827896154260898</v>
      </c>
      <c r="N1017">
        <v>0.79557701193378205</v>
      </c>
      <c r="O1017">
        <v>23.003331340223699</v>
      </c>
      <c r="P1017">
        <v>7.3052245646196097</v>
      </c>
      <c r="Q1017">
        <v>-1.9046777269056001E-2</v>
      </c>
    </row>
    <row r="1018" spans="1:17" hidden="1" x14ac:dyDescent="0.3">
      <c r="A1018" t="s">
        <v>2189</v>
      </c>
      <c r="B1018" t="s">
        <v>2190</v>
      </c>
      <c r="C1018" t="s">
        <v>3144</v>
      </c>
      <c r="D1018" t="s">
        <v>482</v>
      </c>
      <c r="E1018">
        <v>2692.9378320000001</v>
      </c>
      <c r="F1018">
        <v>1073.2</v>
      </c>
      <c r="G1018">
        <v>61.423428514535701</v>
      </c>
      <c r="H1018">
        <v>9.2609711790743194</v>
      </c>
      <c r="I1018">
        <v>64.734970018875401</v>
      </c>
      <c r="J1018">
        <v>4.4509287711363701</v>
      </c>
      <c r="K1018">
        <v>847.36973732925503</v>
      </c>
      <c r="L1018">
        <v>688.23765257266302</v>
      </c>
      <c r="M1018">
        <v>83.885967812712195</v>
      </c>
      <c r="N1018">
        <v>0.65769661774225796</v>
      </c>
      <c r="O1018">
        <v>5.58143868803577</v>
      </c>
      <c r="P1018">
        <v>121.25554066591</v>
      </c>
      <c r="Q1018">
        <v>0.11694249640063401</v>
      </c>
    </row>
    <row r="1019" spans="1:17" hidden="1" x14ac:dyDescent="0.3">
      <c r="A1019" t="s">
        <v>2191</v>
      </c>
      <c r="B1019" t="s">
        <v>2192</v>
      </c>
      <c r="C1019" t="s">
        <v>3144</v>
      </c>
      <c r="D1019" t="s">
        <v>54</v>
      </c>
      <c r="E1019">
        <v>2692.03759691</v>
      </c>
      <c r="F1019">
        <v>1090.3</v>
      </c>
      <c r="G1019">
        <v>22.009499334515599</v>
      </c>
      <c r="H1019">
        <v>-5.50484537083811</v>
      </c>
      <c r="I1019">
        <v>6.6235150321637404</v>
      </c>
      <c r="J1019">
        <v>1.97356593408809</v>
      </c>
      <c r="K1019">
        <v>1117.61131870038</v>
      </c>
      <c r="L1019">
        <v>1006.42521423174</v>
      </c>
      <c r="M1019">
        <v>28.513116083654499</v>
      </c>
      <c r="N1019">
        <v>0.49637841792588999</v>
      </c>
      <c r="O1019">
        <v>13.7301660093552</v>
      </c>
      <c r="P1019">
        <v>81.731810984248597</v>
      </c>
      <c r="Q1019">
        <v>7.4454091441000002E-3</v>
      </c>
    </row>
    <row r="1020" spans="1:17" hidden="1" x14ac:dyDescent="0.3">
      <c r="A1020" t="s">
        <v>2193</v>
      </c>
      <c r="B1020" t="s">
        <v>2194</v>
      </c>
      <c r="C1020" t="s">
        <v>3144</v>
      </c>
      <c r="D1020" t="s">
        <v>21</v>
      </c>
      <c r="E1020">
        <v>2684.40955287</v>
      </c>
      <c r="F1020">
        <v>411.85</v>
      </c>
      <c r="G1020">
        <v>2.5231525651357698</v>
      </c>
      <c r="H1020">
        <v>0.11077377630742</v>
      </c>
      <c r="I1020">
        <v>-17.307842434817999</v>
      </c>
      <c r="J1020">
        <v>22.633456013930601</v>
      </c>
      <c r="K1020">
        <v>357.71219893440201</v>
      </c>
      <c r="L1020">
        <v>368.458394683596</v>
      </c>
      <c r="M1020">
        <v>85.910095762169703</v>
      </c>
      <c r="N1020">
        <v>1.38301818556177</v>
      </c>
      <c r="O1020">
        <v>67.718829670996698</v>
      </c>
      <c r="P1020">
        <v>72.286132608240905</v>
      </c>
      <c r="Q1020">
        <v>0.12420137401074199</v>
      </c>
    </row>
    <row r="1021" spans="1:17" x14ac:dyDescent="0.3">
      <c r="A1021" t="s">
        <v>2195</v>
      </c>
      <c r="B1021" t="s">
        <v>2196</v>
      </c>
      <c r="C1021" t="s">
        <v>3132</v>
      </c>
      <c r="D1021" t="s">
        <v>46</v>
      </c>
      <c r="E1021">
        <v>2683.551041745</v>
      </c>
      <c r="F1021">
        <v>676.95</v>
      </c>
      <c r="G1021">
        <v>-43.648599214778102</v>
      </c>
      <c r="H1021">
        <v>-3.6125208091775902</v>
      </c>
      <c r="I1021">
        <v>-7.9667124526852797</v>
      </c>
      <c r="J1021">
        <v>4.04723420077042E-2</v>
      </c>
      <c r="K1021">
        <v>680.09362375053195</v>
      </c>
      <c r="L1021">
        <v>694.00826888247605</v>
      </c>
      <c r="M1021">
        <v>47.527012720544803</v>
      </c>
      <c r="N1021">
        <v>0.48524880864709402</v>
      </c>
      <c r="O1021">
        <v>23.938252455868199</v>
      </c>
      <c r="P1021">
        <v>12.843807301216801</v>
      </c>
      <c r="Q1021">
        <v>3.0792070887015001E-2</v>
      </c>
    </row>
    <row r="1022" spans="1:17" hidden="1" x14ac:dyDescent="0.3">
      <c r="A1022" t="s">
        <v>2197</v>
      </c>
      <c r="B1022" t="s">
        <v>2198</v>
      </c>
      <c r="C1022" t="s">
        <v>3144</v>
      </c>
      <c r="D1022" t="s">
        <v>267</v>
      </c>
      <c r="E1022">
        <v>2680.2174697290002</v>
      </c>
      <c r="F1022">
        <v>105.39</v>
      </c>
      <c r="G1022">
        <v>-7.7077348522517601</v>
      </c>
      <c r="H1022">
        <v>22.3101802113692</v>
      </c>
      <c r="I1022">
        <v>6.7792644086335399</v>
      </c>
      <c r="J1022">
        <v>9.8580762561803503</v>
      </c>
      <c r="K1022">
        <v>93.1663795856538</v>
      </c>
      <c r="L1022">
        <v>86.970889042368896</v>
      </c>
      <c r="M1022">
        <v>58.4617861367785</v>
      </c>
      <c r="N1022">
        <v>1.78199808914838</v>
      </c>
      <c r="O1022">
        <v>7.2682417686687497</v>
      </c>
      <c r="P1022">
        <v>47.605042016806699</v>
      </c>
      <c r="Q1022">
        <v>-3.4038429979146002E-2</v>
      </c>
    </row>
    <row r="1023" spans="1:17" x14ac:dyDescent="0.3">
      <c r="A1023" t="s">
        <v>2199</v>
      </c>
      <c r="B1023" t="s">
        <v>2200</v>
      </c>
      <c r="C1023" t="s">
        <v>3128</v>
      </c>
      <c r="D1023" t="s">
        <v>294</v>
      </c>
      <c r="E1023">
        <v>2673.59187032</v>
      </c>
      <c r="F1023">
        <v>1791.2</v>
      </c>
      <c r="G1023">
        <v>-12.4796161002544</v>
      </c>
      <c r="H1023">
        <v>-2.9744333492437298</v>
      </c>
      <c r="I1023">
        <v>-11.5299157290635</v>
      </c>
      <c r="J1023">
        <v>1.14169185986371</v>
      </c>
      <c r="K1023">
        <v>1768.82953266246</v>
      </c>
      <c r="L1023">
        <v>1693.38773360043</v>
      </c>
      <c r="M1023">
        <v>61.987467962913101</v>
      </c>
      <c r="N1023">
        <v>0.53389240435575802</v>
      </c>
      <c r="O1023">
        <v>18.769539973202299</v>
      </c>
      <c r="P1023">
        <v>36.732824427480899</v>
      </c>
      <c r="Q1023">
        <v>2.1853541357452998E-2</v>
      </c>
    </row>
    <row r="1024" spans="1:17" hidden="1" x14ac:dyDescent="0.3">
      <c r="A1024" t="s">
        <v>2201</v>
      </c>
      <c r="B1024" t="s">
        <v>2202</v>
      </c>
      <c r="C1024" t="s">
        <v>3144</v>
      </c>
      <c r="D1024" t="s">
        <v>505</v>
      </c>
      <c r="E1024">
        <v>2671.4531139999999</v>
      </c>
      <c r="F1024">
        <v>1150.9000000000001</v>
      </c>
      <c r="G1024">
        <v>84.681814549884294</v>
      </c>
      <c r="H1024">
        <v>11.8092782055509</v>
      </c>
      <c r="I1024">
        <v>82.5386908339607</v>
      </c>
      <c r="J1024">
        <v>-2.0861712025980301</v>
      </c>
      <c r="K1024">
        <v>1008.78985771103</v>
      </c>
      <c r="L1024">
        <v>782.84438464362404</v>
      </c>
      <c r="M1024">
        <v>55.828307979505098</v>
      </c>
      <c r="N1024">
        <v>1.2027879206816701</v>
      </c>
      <c r="O1024">
        <v>7.7417673125379904</v>
      </c>
      <c r="P1024">
        <v>137.298969072164</v>
      </c>
    </row>
    <row r="1025" spans="1:17" hidden="1" x14ac:dyDescent="0.3">
      <c r="A1025" t="s">
        <v>2203</v>
      </c>
      <c r="B1025" t="s">
        <v>2204</v>
      </c>
      <c r="C1025" t="s">
        <v>3144</v>
      </c>
      <c r="D1025" t="s">
        <v>443</v>
      </c>
      <c r="E1025">
        <v>2644.9753491000001</v>
      </c>
      <c r="F1025">
        <v>642.25</v>
      </c>
      <c r="G1025">
        <v>-33.753322468733799</v>
      </c>
      <c r="H1025">
        <v>3.1057996507259298</v>
      </c>
      <c r="I1025">
        <v>-17.3261286319972</v>
      </c>
      <c r="J1025">
        <v>8.3233162670819496</v>
      </c>
      <c r="K1025">
        <v>611.94943399555996</v>
      </c>
      <c r="L1025">
        <v>641.303484505558</v>
      </c>
      <c r="M1025">
        <v>66.776345741458101</v>
      </c>
      <c r="N1025">
        <v>2.3768762885033001</v>
      </c>
      <c r="O1025">
        <v>24.3518878941222</v>
      </c>
      <c r="P1025">
        <v>19.222201596435799</v>
      </c>
      <c r="Q1025">
        <v>-2.1893431018190001E-3</v>
      </c>
    </row>
    <row r="1026" spans="1:17" hidden="1" x14ac:dyDescent="0.3">
      <c r="A1026" t="s">
        <v>2205</v>
      </c>
      <c r="B1026" t="s">
        <v>2206</v>
      </c>
      <c r="C1026" t="s">
        <v>3144</v>
      </c>
      <c r="D1026" t="s">
        <v>624</v>
      </c>
      <c r="E1026">
        <v>2644.6506314799999</v>
      </c>
      <c r="F1026">
        <v>1849.85</v>
      </c>
      <c r="G1026">
        <v>242.653754523076</v>
      </c>
      <c r="H1026">
        <v>-0.25323336638022198</v>
      </c>
      <c r="I1026">
        <v>5.2041478520708004</v>
      </c>
      <c r="J1026">
        <v>-0.10485937178594799</v>
      </c>
      <c r="K1026">
        <v>1830.9889393682499</v>
      </c>
      <c r="L1026">
        <v>1456.2426074858699</v>
      </c>
      <c r="M1026">
        <v>59.537209231382903</v>
      </c>
      <c r="N1026">
        <v>0.55185237411972399</v>
      </c>
      <c r="O1026">
        <v>21.382814822823399</v>
      </c>
      <c r="P1026">
        <v>284.58419958419898</v>
      </c>
      <c r="Q1026">
        <v>0.24482300273399701</v>
      </c>
    </row>
    <row r="1027" spans="1:17" x14ac:dyDescent="0.3">
      <c r="A1027" t="s">
        <v>2207</v>
      </c>
      <c r="B1027" t="s">
        <v>2208</v>
      </c>
      <c r="C1027" t="s">
        <v>3136</v>
      </c>
      <c r="D1027" t="s">
        <v>624</v>
      </c>
      <c r="E1027">
        <v>2644.4898577489998</v>
      </c>
      <c r="F1027">
        <v>179.47</v>
      </c>
      <c r="G1027">
        <v>-53.442266445252599</v>
      </c>
      <c r="H1027">
        <v>8.2922211790743194</v>
      </c>
      <c r="I1027">
        <v>-22.928301719867999</v>
      </c>
      <c r="J1027">
        <v>6.9015530551094102</v>
      </c>
      <c r="K1027">
        <v>172.25992288199501</v>
      </c>
      <c r="L1027">
        <v>208.99436203386099</v>
      </c>
      <c r="M1027">
        <v>71.535152501922298</v>
      </c>
      <c r="N1027">
        <v>1.0129965882497201</v>
      </c>
      <c r="O1027">
        <v>73.845210898757401</v>
      </c>
      <c r="P1027">
        <v>24.701222901611999</v>
      </c>
    </row>
    <row r="1028" spans="1:17" hidden="1" x14ac:dyDescent="0.3">
      <c r="A1028" t="s">
        <v>2209</v>
      </c>
      <c r="B1028" t="s">
        <v>2210</v>
      </c>
      <c r="C1028" t="s">
        <v>3144</v>
      </c>
      <c r="D1028" t="s">
        <v>1671</v>
      </c>
      <c r="E1028">
        <v>2644.090741</v>
      </c>
      <c r="F1028">
        <v>62.51</v>
      </c>
      <c r="G1028">
        <v>-6.3284748344508603</v>
      </c>
      <c r="H1028">
        <v>-0.27316439100675699</v>
      </c>
      <c r="I1028">
        <v>0.54735151578522601</v>
      </c>
      <c r="J1028">
        <v>1.5526972823327101</v>
      </c>
      <c r="K1028">
        <v>62.078477955169603</v>
      </c>
      <c r="L1028">
        <v>59.444385504251798</v>
      </c>
      <c r="M1028">
        <v>53.860821394049402</v>
      </c>
      <c r="N1028">
        <v>1.2521565292923</v>
      </c>
      <c r="O1028">
        <v>5.5031195008798699</v>
      </c>
      <c r="P1028">
        <v>27.285685196497599</v>
      </c>
      <c r="Q1028">
        <v>-2.7484158448541001E-2</v>
      </c>
    </row>
    <row r="1029" spans="1:17" x14ac:dyDescent="0.3">
      <c r="A1029" t="s">
        <v>2211</v>
      </c>
      <c r="B1029" t="s">
        <v>2212</v>
      </c>
      <c r="C1029" t="s">
        <v>3139</v>
      </c>
      <c r="D1029" t="s">
        <v>1191</v>
      </c>
      <c r="E1029">
        <v>2638.8184175000001</v>
      </c>
      <c r="F1029">
        <v>365</v>
      </c>
      <c r="G1029">
        <v>-64.523466762675596</v>
      </c>
      <c r="H1029">
        <v>-18.142165794105701</v>
      </c>
      <c r="I1029">
        <v>-13.8287209383786</v>
      </c>
      <c r="J1029">
        <v>-5.7521928181316802E-2</v>
      </c>
      <c r="K1029">
        <v>399.28334275546803</v>
      </c>
      <c r="L1029">
        <v>422.62044384900599</v>
      </c>
      <c r="M1029">
        <v>30.529340473440101</v>
      </c>
      <c r="N1029">
        <v>0.43592946442339497</v>
      </c>
      <c r="O1029">
        <v>63.835616438356098</v>
      </c>
      <c r="P1029">
        <v>15.873015873015801</v>
      </c>
      <c r="Q1029">
        <v>-2.7208648840032001E-2</v>
      </c>
    </row>
    <row r="1030" spans="1:17" hidden="1" x14ac:dyDescent="0.3">
      <c r="A1030" t="s">
        <v>2213</v>
      </c>
      <c r="B1030" t="s">
        <v>2214</v>
      </c>
      <c r="C1030" t="s">
        <v>3144</v>
      </c>
      <c r="D1030" t="s">
        <v>365</v>
      </c>
      <c r="E1030">
        <v>2638.0434824599902</v>
      </c>
      <c r="F1030">
        <v>793.9</v>
      </c>
      <c r="G1030">
        <v>-43.476667808376199</v>
      </c>
      <c r="H1030">
        <v>0.42157791920759302</v>
      </c>
      <c r="I1030">
        <v>-14.8040008789547</v>
      </c>
      <c r="J1030">
        <v>6.0743030745653197</v>
      </c>
      <c r="K1030">
        <v>790.10199103742298</v>
      </c>
      <c r="L1030">
        <v>827.82122087585003</v>
      </c>
      <c r="M1030">
        <v>53.592325746508102</v>
      </c>
      <c r="N1030">
        <v>1.03818624147758</v>
      </c>
      <c r="O1030">
        <v>23.932485199647299</v>
      </c>
      <c r="P1030">
        <v>11.097117268401901</v>
      </c>
      <c r="Q1030">
        <v>3.8798761705202002E-2</v>
      </c>
    </row>
    <row r="1031" spans="1:17" x14ac:dyDescent="0.3">
      <c r="A1031" t="s">
        <v>2215</v>
      </c>
      <c r="B1031" t="s">
        <v>2216</v>
      </c>
      <c r="C1031" t="s">
        <v>3141</v>
      </c>
      <c r="D1031" t="s">
        <v>412</v>
      </c>
      <c r="E1031">
        <v>2636.7442401599901</v>
      </c>
      <c r="F1031">
        <v>496.8</v>
      </c>
      <c r="G1031">
        <v>-30.0621395638473</v>
      </c>
      <c r="H1031">
        <v>-0.30050310976593397</v>
      </c>
      <c r="I1031">
        <v>-10.5815373731036</v>
      </c>
      <c r="J1031">
        <v>2.41847071689934</v>
      </c>
      <c r="K1031">
        <v>472.000213871992</v>
      </c>
      <c r="L1031">
        <v>493.51206774529697</v>
      </c>
      <c r="M1031">
        <v>72.148315786560602</v>
      </c>
      <c r="N1031">
        <v>2.6069988863288902</v>
      </c>
      <c r="O1031">
        <v>17.149758454106198</v>
      </c>
      <c r="P1031">
        <v>14.707919649041701</v>
      </c>
      <c r="Q1031">
        <v>-1.9580310344919998E-3</v>
      </c>
    </row>
    <row r="1032" spans="1:17" hidden="1" x14ac:dyDescent="0.3">
      <c r="A1032" t="s">
        <v>2217</v>
      </c>
      <c r="B1032" t="s">
        <v>2218</v>
      </c>
      <c r="C1032" t="s">
        <v>3144</v>
      </c>
      <c r="D1032" t="s">
        <v>819</v>
      </c>
      <c r="E1032">
        <v>2633.7</v>
      </c>
      <c r="F1032">
        <v>438.95</v>
      </c>
      <c r="G1032">
        <v>-27.6729994391725</v>
      </c>
      <c r="H1032">
        <v>18.0710673329204</v>
      </c>
      <c r="I1032">
        <v>-11.529297725128901</v>
      </c>
      <c r="J1032">
        <v>23.174497289727899</v>
      </c>
      <c r="O1032">
        <v>11.4022098188859</v>
      </c>
      <c r="P1032">
        <v>15.5131578947368</v>
      </c>
    </row>
    <row r="1033" spans="1:17" hidden="1" x14ac:dyDescent="0.3">
      <c r="A1033" t="s">
        <v>2219</v>
      </c>
      <c r="B1033" t="s">
        <v>2220</v>
      </c>
      <c r="C1033" t="s">
        <v>3144</v>
      </c>
      <c r="D1033" t="s">
        <v>966</v>
      </c>
      <c r="E1033">
        <v>2621.1591753749999</v>
      </c>
      <c r="F1033">
        <v>397.75</v>
      </c>
      <c r="G1033">
        <v>-3.0082872986558602</v>
      </c>
      <c r="H1033">
        <v>-1.5915452579951701</v>
      </c>
      <c r="I1033">
        <v>9.8940040474627509</v>
      </c>
      <c r="J1033">
        <v>-1.8949086364142</v>
      </c>
      <c r="K1033">
        <v>398.37058708319</v>
      </c>
      <c r="M1033">
        <v>35.645906780095999</v>
      </c>
      <c r="N1033">
        <v>0.50329194298813196</v>
      </c>
      <c r="O1033">
        <v>19.396605908233798</v>
      </c>
      <c r="P1033">
        <v>40.946137491141002</v>
      </c>
    </row>
    <row r="1034" spans="1:17" hidden="1" x14ac:dyDescent="0.3">
      <c r="A1034" t="s">
        <v>2221</v>
      </c>
      <c r="B1034" t="s">
        <v>2222</v>
      </c>
      <c r="C1034" t="s">
        <v>3144</v>
      </c>
      <c r="D1034" t="s">
        <v>215</v>
      </c>
      <c r="E1034">
        <v>2620.2430633499998</v>
      </c>
      <c r="F1034">
        <v>2403.5</v>
      </c>
      <c r="G1034">
        <v>132.86002930036699</v>
      </c>
      <c r="H1034">
        <v>26.124808112688601</v>
      </c>
      <c r="I1034">
        <v>62.269954895864302</v>
      </c>
      <c r="J1034">
        <v>3.2079704254315802</v>
      </c>
      <c r="K1034">
        <v>2027.1625800568099</v>
      </c>
      <c r="L1034">
        <v>1562.2395831420099</v>
      </c>
      <c r="M1034">
        <v>63.7437007122818</v>
      </c>
      <c r="N1034">
        <v>0.98927494071676803</v>
      </c>
      <c r="O1034">
        <v>6.0931974204285302</v>
      </c>
      <c r="P1034">
        <v>165.580110497237</v>
      </c>
      <c r="Q1034">
        <v>0.13266385845009501</v>
      </c>
    </row>
    <row r="1035" spans="1:17" hidden="1" x14ac:dyDescent="0.3">
      <c r="A1035" t="s">
        <v>2223</v>
      </c>
      <c r="B1035" t="s">
        <v>2224</v>
      </c>
      <c r="C1035" t="s">
        <v>3144</v>
      </c>
      <c r="D1035" t="s">
        <v>163</v>
      </c>
      <c r="E1035">
        <v>2616.5008963499999</v>
      </c>
      <c r="F1035">
        <v>399.3</v>
      </c>
      <c r="G1035">
        <v>-12.1977355610542</v>
      </c>
      <c r="H1035">
        <v>-9.15319398547968</v>
      </c>
      <c r="I1035">
        <v>28.450496053080101</v>
      </c>
      <c r="J1035">
        <v>1.3239943020568401</v>
      </c>
      <c r="K1035">
        <v>413.54623939118699</v>
      </c>
      <c r="L1035">
        <v>366.01954910382801</v>
      </c>
      <c r="M1035">
        <v>34.512168897849797</v>
      </c>
      <c r="N1035">
        <v>0.63765154111642397</v>
      </c>
      <c r="O1035">
        <v>21.2121212121212</v>
      </c>
      <c r="P1035">
        <v>61.659919028339999</v>
      </c>
      <c r="Q1035">
        <v>0.113237006805263</v>
      </c>
    </row>
    <row r="1036" spans="1:17" hidden="1" x14ac:dyDescent="0.3">
      <c r="A1036" t="s">
        <v>2225</v>
      </c>
      <c r="B1036" t="s">
        <v>2226</v>
      </c>
      <c r="C1036" t="s">
        <v>3144</v>
      </c>
      <c r="D1036" t="s">
        <v>255</v>
      </c>
      <c r="E1036">
        <v>2610.3052460250001</v>
      </c>
      <c r="F1036">
        <v>17950.05</v>
      </c>
      <c r="G1036">
        <v>-1.18241651468063</v>
      </c>
      <c r="H1036">
        <v>-7.0396576077487998</v>
      </c>
      <c r="I1036">
        <v>16.114562233045501</v>
      </c>
      <c r="J1036">
        <v>4.6330728946418501E-2</v>
      </c>
      <c r="K1036">
        <v>17885.569501989099</v>
      </c>
      <c r="L1036">
        <v>15626.800588623</v>
      </c>
      <c r="M1036">
        <v>32.913628797890297</v>
      </c>
      <c r="N1036">
        <v>0.84382026860391801</v>
      </c>
      <c r="O1036">
        <v>16.4342160606794</v>
      </c>
      <c r="P1036">
        <v>42.460714285714197</v>
      </c>
      <c r="Q1036">
        <v>0.13614423359766201</v>
      </c>
    </row>
    <row r="1037" spans="1:17" hidden="1" x14ac:dyDescent="0.3">
      <c r="A1037" t="s">
        <v>2227</v>
      </c>
      <c r="B1037" t="s">
        <v>2228</v>
      </c>
      <c r="C1037" t="s">
        <v>3144</v>
      </c>
      <c r="D1037" t="s">
        <v>2229</v>
      </c>
      <c r="E1037">
        <v>2586.5</v>
      </c>
      <c r="F1037">
        <v>923.75</v>
      </c>
      <c r="G1037">
        <v>48.277129009849901</v>
      </c>
      <c r="H1037">
        <v>-13.731104179777301</v>
      </c>
      <c r="I1037">
        <v>25.8761035161791</v>
      </c>
      <c r="J1037">
        <v>9.3282175863095098</v>
      </c>
      <c r="K1037">
        <v>1013.0017914588</v>
      </c>
      <c r="L1037">
        <v>865.20545413643299</v>
      </c>
      <c r="M1037">
        <v>50.929369912904797</v>
      </c>
      <c r="N1037">
        <v>0.43444502468159202</v>
      </c>
      <c r="O1037">
        <v>57.829499323409998</v>
      </c>
      <c r="P1037">
        <v>116.791832903074</v>
      </c>
      <c r="Q1037">
        <v>8.7475430322050005E-2</v>
      </c>
    </row>
    <row r="1038" spans="1:17" hidden="1" x14ac:dyDescent="0.3">
      <c r="A1038" t="s">
        <v>2230</v>
      </c>
      <c r="B1038" t="s">
        <v>2231</v>
      </c>
      <c r="C1038" t="s">
        <v>3144</v>
      </c>
      <c r="D1038" t="s">
        <v>215</v>
      </c>
      <c r="E1038">
        <v>2581.0308255599998</v>
      </c>
      <c r="F1038">
        <v>5912.6</v>
      </c>
      <c r="G1038">
        <v>101.74130779358801</v>
      </c>
      <c r="H1038">
        <v>-3.2437957700782101</v>
      </c>
      <c r="I1038">
        <v>30.797195799225999</v>
      </c>
      <c r="J1038">
        <v>2.3544031904546698</v>
      </c>
      <c r="K1038">
        <v>5768.56286358734</v>
      </c>
      <c r="L1038">
        <v>4602.5712496079204</v>
      </c>
      <c r="M1038">
        <v>47.9521490658855</v>
      </c>
      <c r="N1038">
        <v>0.10400569876035</v>
      </c>
      <c r="O1038">
        <v>14.334641274566099</v>
      </c>
      <c r="P1038">
        <v>139.954546376899</v>
      </c>
      <c r="Q1038">
        <v>0.111893048098282</v>
      </c>
    </row>
    <row r="1039" spans="1:17" hidden="1" x14ac:dyDescent="0.3">
      <c r="A1039" t="s">
        <v>2232</v>
      </c>
      <c r="B1039" t="s">
        <v>2233</v>
      </c>
      <c r="C1039" t="s">
        <v>3144</v>
      </c>
      <c r="D1039" t="s">
        <v>1356</v>
      </c>
      <c r="E1039">
        <v>2580.8388</v>
      </c>
      <c r="F1039">
        <v>1000</v>
      </c>
      <c r="G1039">
        <v>-26.725239087147301</v>
      </c>
      <c r="H1039">
        <v>-3.5827788209256699</v>
      </c>
      <c r="I1039">
        <v>-10.5815373731036</v>
      </c>
      <c r="J1039">
        <v>1.52065113588181</v>
      </c>
      <c r="K1039">
        <v>999.99672281106905</v>
      </c>
      <c r="L1039">
        <v>999.99666269555098</v>
      </c>
      <c r="M1039">
        <v>55.379180563809697</v>
      </c>
      <c r="N1039">
        <v>0.84484260080271401</v>
      </c>
      <c r="O1039">
        <v>3</v>
      </c>
      <c r="P1039">
        <v>3.0927835051546202</v>
      </c>
      <c r="Q1039">
        <v>-0.101916752053546</v>
      </c>
    </row>
    <row r="1040" spans="1:17" hidden="1" x14ac:dyDescent="0.3">
      <c r="A1040" t="s">
        <v>2234</v>
      </c>
      <c r="B1040" t="s">
        <v>2235</v>
      </c>
      <c r="C1040" t="s">
        <v>3144</v>
      </c>
      <c r="D1040" t="s">
        <v>46</v>
      </c>
      <c r="E1040">
        <v>2573.8930692250001</v>
      </c>
      <c r="F1040">
        <v>2057.0500000000002</v>
      </c>
      <c r="G1040">
        <v>13.2720386206827</v>
      </c>
      <c r="H1040">
        <v>-17.5846866638189</v>
      </c>
      <c r="I1040">
        <v>11.876493344838901</v>
      </c>
      <c r="J1040">
        <v>-0.67274509053327503</v>
      </c>
      <c r="K1040">
        <v>2216.02812799309</v>
      </c>
      <c r="L1040">
        <v>1941.65859615877</v>
      </c>
      <c r="M1040">
        <v>29.264127363347399</v>
      </c>
      <c r="N1040">
        <v>1.0706788613796401</v>
      </c>
      <c r="O1040">
        <v>28.339126418900801</v>
      </c>
      <c r="P1040">
        <v>64.432454036770594</v>
      </c>
      <c r="Q1040">
        <v>0.14803390546079401</v>
      </c>
    </row>
    <row r="1041" spans="1:17" hidden="1" x14ac:dyDescent="0.3">
      <c r="A1041" t="s">
        <v>2236</v>
      </c>
      <c r="B1041" t="s">
        <v>2237</v>
      </c>
      <c r="C1041" t="s">
        <v>3144</v>
      </c>
      <c r="D1041" t="s">
        <v>124</v>
      </c>
      <c r="E1041">
        <v>2567.7518716639902</v>
      </c>
      <c r="F1041">
        <v>48.44</v>
      </c>
      <c r="G1041">
        <v>3.38488715513042</v>
      </c>
      <c r="H1041">
        <v>7.6198937848649697</v>
      </c>
      <c r="I1041">
        <v>21.6237028015688</v>
      </c>
      <c r="J1041">
        <v>-2.4416493065109499</v>
      </c>
      <c r="K1041">
        <v>46.5769255660406</v>
      </c>
      <c r="L1041">
        <v>40.778943438564703</v>
      </c>
      <c r="M1041">
        <v>42.364942866987498</v>
      </c>
      <c r="N1041">
        <v>0.870618791994347</v>
      </c>
      <c r="O1041">
        <v>11.374896779521</v>
      </c>
      <c r="P1041">
        <v>57.887874837027297</v>
      </c>
      <c r="Q1041">
        <v>0.118477482439465</v>
      </c>
    </row>
    <row r="1042" spans="1:17" hidden="1" x14ac:dyDescent="0.3">
      <c r="A1042" t="s">
        <v>2238</v>
      </c>
      <c r="B1042" t="s">
        <v>2239</v>
      </c>
      <c r="C1042" t="s">
        <v>3144</v>
      </c>
      <c r="D1042" t="s">
        <v>443</v>
      </c>
      <c r="E1042">
        <v>2567.5897359000001</v>
      </c>
      <c r="F1042">
        <v>16.52</v>
      </c>
      <c r="G1042">
        <v>-0.61836885813965703</v>
      </c>
      <c r="H1042">
        <v>20.700375300938099</v>
      </c>
      <c r="I1042">
        <v>12.5183135955997</v>
      </c>
      <c r="J1042">
        <v>33.4902039427324</v>
      </c>
      <c r="K1042">
        <v>11.3332179807733</v>
      </c>
      <c r="L1042">
        <v>11.972324225824901</v>
      </c>
      <c r="M1042">
        <v>91.776325595440895</v>
      </c>
      <c r="N1042">
        <v>3.8459948158406001</v>
      </c>
      <c r="O1042">
        <v>1.8966908797417099</v>
      </c>
      <c r="P1042">
        <v>66.868686868686794</v>
      </c>
      <c r="Q1042">
        <v>0.13276121308357999</v>
      </c>
    </row>
    <row r="1043" spans="1:17" hidden="1" x14ac:dyDescent="0.3">
      <c r="A1043" t="s">
        <v>2240</v>
      </c>
      <c r="B1043" t="s">
        <v>2241</v>
      </c>
      <c r="C1043" t="s">
        <v>3144</v>
      </c>
      <c r="D1043" t="s">
        <v>106</v>
      </c>
      <c r="E1043">
        <v>2551.22595</v>
      </c>
      <c r="F1043">
        <v>382.55</v>
      </c>
      <c r="G1043">
        <v>83.9880630334806</v>
      </c>
      <c r="H1043">
        <v>-2.82162396528263</v>
      </c>
      <c r="I1043">
        <v>-9.95020763484243</v>
      </c>
      <c r="J1043">
        <v>-0.54567539473043103</v>
      </c>
      <c r="K1043">
        <v>401.69247089936903</v>
      </c>
      <c r="L1043">
        <v>353.87484603053298</v>
      </c>
      <c r="M1043">
        <v>33.584316780695701</v>
      </c>
      <c r="N1043">
        <v>0.70160711600303205</v>
      </c>
      <c r="O1043">
        <v>34.335380995948199</v>
      </c>
      <c r="P1043">
        <v>140.62270678268101</v>
      </c>
      <c r="Q1043">
        <v>0.230646866457242</v>
      </c>
    </row>
    <row r="1044" spans="1:17" hidden="1" x14ac:dyDescent="0.3">
      <c r="A1044" t="s">
        <v>2242</v>
      </c>
      <c r="B1044" t="s">
        <v>2243</v>
      </c>
      <c r="C1044" t="s">
        <v>3144</v>
      </c>
      <c r="D1044" t="s">
        <v>353</v>
      </c>
      <c r="E1044">
        <v>2545.0641730799998</v>
      </c>
      <c r="F1044">
        <v>265.2</v>
      </c>
      <c r="G1044">
        <v>1.0204256527370801</v>
      </c>
      <c r="H1044">
        <v>3.0471681394986501</v>
      </c>
      <c r="I1044">
        <v>41.832255730344599</v>
      </c>
      <c r="J1044">
        <v>-0.46697309063232101</v>
      </c>
      <c r="K1044">
        <v>247.28977868927501</v>
      </c>
      <c r="M1044">
        <v>61.433856231073499</v>
      </c>
      <c r="N1044">
        <v>0.83986478476736603</v>
      </c>
      <c r="O1044">
        <v>7.8431372549019498</v>
      </c>
      <c r="P1044">
        <v>76.0956175298804</v>
      </c>
    </row>
    <row r="1045" spans="1:17" hidden="1" x14ac:dyDescent="0.3">
      <c r="A1045" t="s">
        <v>2244</v>
      </c>
      <c r="B1045" t="s">
        <v>2245</v>
      </c>
      <c r="C1045" t="s">
        <v>3144</v>
      </c>
      <c r="D1045" t="s">
        <v>443</v>
      </c>
      <c r="E1045">
        <v>2543.4455365200001</v>
      </c>
      <c r="F1045">
        <v>392.9</v>
      </c>
      <c r="G1045">
        <v>99.599645705479404</v>
      </c>
      <c r="H1045">
        <v>-7.5474847032786103</v>
      </c>
      <c r="I1045">
        <v>-8.8071558163104999</v>
      </c>
      <c r="J1045">
        <v>-2.21755641128799</v>
      </c>
      <c r="K1045">
        <v>427.22283705967499</v>
      </c>
      <c r="L1045">
        <v>369.17128744969199</v>
      </c>
      <c r="M1045">
        <v>25.8124025446287</v>
      </c>
      <c r="N1045">
        <v>0.50598785508447497</v>
      </c>
      <c r="O1045">
        <v>30.7457368287096</v>
      </c>
      <c r="P1045">
        <v>145.48578569197099</v>
      </c>
      <c r="Q1045">
        <v>0.125420335060203</v>
      </c>
    </row>
    <row r="1046" spans="1:17" x14ac:dyDescent="0.3">
      <c r="A1046" t="s">
        <v>2246</v>
      </c>
      <c r="B1046" t="s">
        <v>2247</v>
      </c>
      <c r="C1046" t="s">
        <v>3129</v>
      </c>
      <c r="D1046" t="s">
        <v>24</v>
      </c>
      <c r="E1046">
        <v>2543.01249852</v>
      </c>
      <c r="F1046">
        <v>49.4</v>
      </c>
      <c r="G1046">
        <v>-55.182878478892398</v>
      </c>
      <c r="H1046">
        <v>-3.2816949188783</v>
      </c>
      <c r="I1046">
        <v>-28.589836128290301</v>
      </c>
      <c r="J1046">
        <v>0.64780844593935105</v>
      </c>
      <c r="K1046">
        <v>51.555051376012003</v>
      </c>
      <c r="L1046">
        <v>59.829560240344698</v>
      </c>
      <c r="M1046">
        <v>34.905819554294503</v>
      </c>
      <c r="N1046">
        <v>0.767729288703625</v>
      </c>
      <c r="O1046">
        <v>66.801619433198397</v>
      </c>
      <c r="P1046">
        <v>0.81632653061223204</v>
      </c>
    </row>
    <row r="1047" spans="1:17" x14ac:dyDescent="0.3">
      <c r="A1047" t="s">
        <v>2248</v>
      </c>
      <c r="B1047" t="s">
        <v>2249</v>
      </c>
      <c r="C1047" t="s">
        <v>3146</v>
      </c>
      <c r="D1047" t="s">
        <v>1952</v>
      </c>
      <c r="E1047">
        <v>2542.774748674</v>
      </c>
      <c r="F1047">
        <v>13.81</v>
      </c>
      <c r="G1047">
        <v>-62.041398337732701</v>
      </c>
      <c r="H1047">
        <v>-10.3324511669282</v>
      </c>
      <c r="I1047">
        <v>-40.122353699634203</v>
      </c>
      <c r="J1047">
        <v>-2.5898609934982302</v>
      </c>
      <c r="K1047">
        <v>15.155102330686899</v>
      </c>
      <c r="L1047">
        <v>16.7718433597962</v>
      </c>
      <c r="M1047">
        <v>28.105412496361399</v>
      </c>
      <c r="N1047">
        <v>0.73046860053776996</v>
      </c>
      <c r="O1047">
        <v>88.631426502534396</v>
      </c>
      <c r="P1047">
        <v>7.4708171206225797</v>
      </c>
      <c r="Q1047">
        <v>-1.9697299758384999E-2</v>
      </c>
    </row>
    <row r="1048" spans="1:17" hidden="1" x14ac:dyDescent="0.3">
      <c r="A1048" t="s">
        <v>2250</v>
      </c>
      <c r="B1048" t="s">
        <v>2251</v>
      </c>
      <c r="C1048" t="s">
        <v>3144</v>
      </c>
      <c r="D1048" t="s">
        <v>1888</v>
      </c>
      <c r="E1048">
        <v>2542.08</v>
      </c>
      <c r="F1048">
        <v>397.2</v>
      </c>
      <c r="G1048">
        <v>25.721508178252702</v>
      </c>
      <c r="H1048">
        <v>22.382244024513099</v>
      </c>
      <c r="I1048">
        <v>43.103895012270598</v>
      </c>
      <c r="J1048">
        <v>6.8427430868764096</v>
      </c>
      <c r="K1048">
        <v>338.65742742292599</v>
      </c>
      <c r="L1048">
        <v>291.04100804914202</v>
      </c>
      <c r="M1048">
        <v>73.400759044594594</v>
      </c>
      <c r="N1048">
        <v>1.5694142551495001</v>
      </c>
      <c r="O1048">
        <v>3.8267875125881101</v>
      </c>
      <c r="P1048">
        <v>74.939440651838794</v>
      </c>
      <c r="Q1048">
        <v>0.183638949994957</v>
      </c>
    </row>
    <row r="1049" spans="1:17" hidden="1" x14ac:dyDescent="0.3">
      <c r="A1049" t="s">
        <v>2252</v>
      </c>
      <c r="B1049" t="s">
        <v>2253</v>
      </c>
      <c r="C1049" t="s">
        <v>3144</v>
      </c>
      <c r="D1049" t="s">
        <v>1508</v>
      </c>
      <c r="E1049">
        <v>2541.2493674900002</v>
      </c>
      <c r="F1049">
        <v>187.78</v>
      </c>
      <c r="G1049">
        <v>100.199232211946</v>
      </c>
      <c r="H1049">
        <v>55.037330560647703</v>
      </c>
      <c r="I1049">
        <v>45.511563208774902</v>
      </c>
      <c r="J1049">
        <v>16.296906843644301</v>
      </c>
      <c r="K1049">
        <v>134.51568478866099</v>
      </c>
      <c r="L1049">
        <v>116.370557780765</v>
      </c>
      <c r="M1049">
        <v>79.782604824459099</v>
      </c>
      <c r="N1049">
        <v>3.7905660723069099</v>
      </c>
      <c r="O1049">
        <v>8.5845137927361908</v>
      </c>
      <c r="P1049">
        <v>128.86045094454599</v>
      </c>
      <c r="Q1049">
        <v>9.2347887469269002E-2</v>
      </c>
    </row>
    <row r="1050" spans="1:17" hidden="1" x14ac:dyDescent="0.3">
      <c r="A1050" t="s">
        <v>2254</v>
      </c>
      <c r="B1050" t="s">
        <v>2255</v>
      </c>
      <c r="C1050" t="s">
        <v>3144</v>
      </c>
      <c r="D1050" t="s">
        <v>365</v>
      </c>
      <c r="E1050">
        <v>2539.3822020450002</v>
      </c>
      <c r="F1050">
        <v>1152.45</v>
      </c>
      <c r="G1050">
        <v>-4.9661265673374704</v>
      </c>
      <c r="H1050">
        <v>9.7707575200489494</v>
      </c>
      <c r="I1050">
        <v>-10.8109547395654</v>
      </c>
      <c r="J1050">
        <v>-0.80013060112432599</v>
      </c>
      <c r="K1050">
        <v>1100.95794815657</v>
      </c>
      <c r="L1050">
        <v>1043.89322964393</v>
      </c>
      <c r="M1050">
        <v>43.298544138568197</v>
      </c>
      <c r="N1050">
        <v>0.64707831556172402</v>
      </c>
      <c r="O1050">
        <v>12.612260835611</v>
      </c>
      <c r="P1050">
        <v>34.0058139534883</v>
      </c>
      <c r="Q1050">
        <v>0.13818903039334801</v>
      </c>
    </row>
    <row r="1051" spans="1:17" x14ac:dyDescent="0.3">
      <c r="A1051" t="s">
        <v>2256</v>
      </c>
      <c r="B1051" t="s">
        <v>2257</v>
      </c>
      <c r="C1051" t="s">
        <v>3136</v>
      </c>
      <c r="D1051" t="s">
        <v>498</v>
      </c>
      <c r="E1051">
        <v>2537.0061240599998</v>
      </c>
      <c r="F1051">
        <v>649.29999999999995</v>
      </c>
      <c r="G1051">
        <v>-34.232361594269797</v>
      </c>
      <c r="H1051">
        <v>15.1706634408698</v>
      </c>
      <c r="I1051">
        <v>1.4729970992407899</v>
      </c>
      <c r="J1051">
        <v>3.5877122798660399</v>
      </c>
      <c r="K1051">
        <v>595.34801803608195</v>
      </c>
      <c r="L1051">
        <v>598.37314513307399</v>
      </c>
      <c r="M1051">
        <v>63.476462869348403</v>
      </c>
      <c r="N1051">
        <v>0.660607698783375</v>
      </c>
      <c r="O1051">
        <v>21.931310642230098</v>
      </c>
      <c r="P1051">
        <v>40.830712504066803</v>
      </c>
      <c r="Q1051">
        <v>-8.9181392919229996E-2</v>
      </c>
    </row>
    <row r="1052" spans="1:17" hidden="1" x14ac:dyDescent="0.3">
      <c r="A1052" t="s">
        <v>2258</v>
      </c>
      <c r="B1052" t="s">
        <v>2259</v>
      </c>
      <c r="C1052" t="s">
        <v>3144</v>
      </c>
      <c r="D1052" t="s">
        <v>987</v>
      </c>
      <c r="E1052">
        <v>2533.2091999599902</v>
      </c>
      <c r="F1052">
        <v>380.35</v>
      </c>
      <c r="G1052">
        <v>356.92021048803002</v>
      </c>
      <c r="H1052">
        <v>-11.4883478281895</v>
      </c>
      <c r="I1052">
        <v>128.24177042546401</v>
      </c>
      <c r="J1052">
        <v>-7.4865258976109903</v>
      </c>
      <c r="K1052">
        <v>354.33596872811398</v>
      </c>
      <c r="L1052">
        <v>237.61114930878</v>
      </c>
      <c r="M1052">
        <v>34.947310356215397</v>
      </c>
      <c r="N1052">
        <v>0.74752743723262005</v>
      </c>
      <c r="O1052">
        <v>14.407782305770899</v>
      </c>
      <c r="Q1052">
        <v>0.177196479869906</v>
      </c>
    </row>
    <row r="1053" spans="1:17" hidden="1" x14ac:dyDescent="0.3">
      <c r="A1053" t="s">
        <v>2260</v>
      </c>
      <c r="B1053" t="s">
        <v>2261</v>
      </c>
      <c r="C1053" t="s">
        <v>3144</v>
      </c>
      <c r="D1053" t="s">
        <v>2262</v>
      </c>
      <c r="E1053">
        <v>2523.1803147199998</v>
      </c>
      <c r="F1053">
        <v>506.9</v>
      </c>
      <c r="G1053">
        <v>103.841056114126</v>
      </c>
      <c r="H1053">
        <v>-10.780529523830999</v>
      </c>
      <c r="I1053">
        <v>17.617754483244301</v>
      </c>
      <c r="J1053">
        <v>4.6664844692151499</v>
      </c>
      <c r="K1053">
        <v>508.37507298732299</v>
      </c>
      <c r="L1053">
        <v>426.19823352693697</v>
      </c>
      <c r="M1053">
        <v>54.3532079606547</v>
      </c>
      <c r="N1053">
        <v>2.0131079667769902</v>
      </c>
      <c r="O1053">
        <v>21.917537975932099</v>
      </c>
      <c r="P1053">
        <v>146.666666666666</v>
      </c>
    </row>
    <row r="1054" spans="1:17" x14ac:dyDescent="0.3">
      <c r="A1054" t="s">
        <v>2263</v>
      </c>
      <c r="B1054" t="s">
        <v>2264</v>
      </c>
      <c r="C1054" t="s">
        <v>3131</v>
      </c>
      <c r="D1054" t="s">
        <v>360</v>
      </c>
      <c r="E1054">
        <v>2520.8750221800001</v>
      </c>
      <c r="F1054">
        <v>50.34</v>
      </c>
      <c r="G1054">
        <v>-64.031422535680804</v>
      </c>
      <c r="H1054">
        <v>-5.5847224555223596</v>
      </c>
      <c r="I1054">
        <v>-27.512230442410502</v>
      </c>
      <c r="J1054">
        <v>-0.55742227643125197</v>
      </c>
      <c r="K1054">
        <v>52.177971777286501</v>
      </c>
      <c r="L1054">
        <v>58.839094345423902</v>
      </c>
      <c r="M1054">
        <v>38.144730102537103</v>
      </c>
      <c r="N1054">
        <v>1.38694487927424</v>
      </c>
      <c r="O1054">
        <v>66.964640444974094</v>
      </c>
      <c r="P1054">
        <v>4.875</v>
      </c>
    </row>
    <row r="1055" spans="1:17" hidden="1" x14ac:dyDescent="0.3">
      <c r="A1055" t="s">
        <v>2265</v>
      </c>
      <c r="B1055" t="s">
        <v>2266</v>
      </c>
      <c r="C1055" t="s">
        <v>3144</v>
      </c>
      <c r="D1055" t="s">
        <v>1888</v>
      </c>
      <c r="E1055">
        <v>2518.4883338999998</v>
      </c>
      <c r="F1055">
        <v>629.54999999999995</v>
      </c>
      <c r="G1055">
        <v>2540.8595066755602</v>
      </c>
      <c r="H1055">
        <v>-7.3213057965245003</v>
      </c>
      <c r="I1055">
        <v>84.144723066116796</v>
      </c>
      <c r="J1055">
        <v>-2.1387962128859099</v>
      </c>
      <c r="K1055">
        <v>666.96650937121296</v>
      </c>
      <c r="L1055">
        <v>438.38520594635099</v>
      </c>
      <c r="M1055">
        <v>25.481236951253599</v>
      </c>
      <c r="N1055">
        <v>0.42960172607018898</v>
      </c>
      <c r="O1055">
        <v>50.694940830752103</v>
      </c>
    </row>
    <row r="1056" spans="1:17" x14ac:dyDescent="0.3">
      <c r="A1056" t="s">
        <v>2267</v>
      </c>
      <c r="B1056" t="s">
        <v>2268</v>
      </c>
      <c r="C1056" t="s">
        <v>3143</v>
      </c>
      <c r="D1056" t="s">
        <v>382</v>
      </c>
      <c r="E1056">
        <v>2507.800550208</v>
      </c>
      <c r="F1056">
        <v>217.76</v>
      </c>
      <c r="G1056">
        <v>-49.560107974461197</v>
      </c>
      <c r="H1056">
        <v>1.58511829743585</v>
      </c>
      <c r="I1056">
        <v>-52.341366204341902</v>
      </c>
      <c r="J1056">
        <v>-0.650372346617063</v>
      </c>
      <c r="K1056">
        <v>219.77364827033699</v>
      </c>
      <c r="L1056">
        <v>251.20667170608701</v>
      </c>
      <c r="M1056">
        <v>47.545076724452997</v>
      </c>
      <c r="N1056">
        <v>1.15986610132197</v>
      </c>
      <c r="O1056">
        <v>98.268736223365096</v>
      </c>
      <c r="P1056">
        <v>13.7127937336814</v>
      </c>
      <c r="Q1056">
        <v>-4.3620705135320001E-2</v>
      </c>
    </row>
    <row r="1057" spans="1:17" hidden="1" x14ac:dyDescent="0.3">
      <c r="A1057" t="s">
        <v>2269</v>
      </c>
      <c r="B1057" t="s">
        <v>2270</v>
      </c>
      <c r="C1057" t="s">
        <v>3144</v>
      </c>
      <c r="D1057" t="s">
        <v>299</v>
      </c>
      <c r="E1057">
        <v>2499.3020984099999</v>
      </c>
      <c r="F1057">
        <v>410.15</v>
      </c>
      <c r="G1057">
        <v>41.334584719449602</v>
      </c>
      <c r="H1057">
        <v>-57.680479970350902</v>
      </c>
      <c r="I1057">
        <v>2.2753106698212799</v>
      </c>
      <c r="J1057">
        <v>1.3956042432970901</v>
      </c>
      <c r="K1057">
        <v>425.695150105653</v>
      </c>
      <c r="L1057">
        <v>372.94315020348398</v>
      </c>
      <c r="M1057">
        <v>50.244900220501101</v>
      </c>
      <c r="N1057">
        <v>0.51345379165782201</v>
      </c>
      <c r="O1057">
        <v>32.622211386078199</v>
      </c>
      <c r="P1057">
        <v>98.235862735620998</v>
      </c>
      <c r="Q1057">
        <v>9.5617047330965002E-2</v>
      </c>
    </row>
    <row r="1058" spans="1:17" hidden="1" x14ac:dyDescent="0.3">
      <c r="A1058" t="s">
        <v>2271</v>
      </c>
      <c r="B1058" t="s">
        <v>2272</v>
      </c>
      <c r="C1058" t="s">
        <v>3144</v>
      </c>
      <c r="D1058" t="s">
        <v>316</v>
      </c>
      <c r="E1058">
        <v>2497.7576305500002</v>
      </c>
      <c r="F1058">
        <v>971.75</v>
      </c>
      <c r="G1058">
        <v>73.614932029232406</v>
      </c>
      <c r="H1058">
        <v>9.6183706043616795</v>
      </c>
      <c r="I1058">
        <v>62.204735742116803</v>
      </c>
      <c r="J1058">
        <v>-8.8048667334557607</v>
      </c>
      <c r="K1058">
        <v>965.027399648141</v>
      </c>
      <c r="L1058">
        <v>744.84986200040305</v>
      </c>
      <c r="M1058">
        <v>31.205323679844099</v>
      </c>
      <c r="N1058">
        <v>0.78518165055088196</v>
      </c>
      <c r="O1058">
        <v>25.032158476974502</v>
      </c>
      <c r="P1058">
        <v>141.72885572139299</v>
      </c>
      <c r="Q1058">
        <v>0.16588073213167501</v>
      </c>
    </row>
    <row r="1059" spans="1:17" hidden="1" x14ac:dyDescent="0.3">
      <c r="A1059" t="s">
        <v>2273</v>
      </c>
      <c r="B1059" t="s">
        <v>2274</v>
      </c>
      <c r="C1059" t="s">
        <v>3144</v>
      </c>
      <c r="D1059" t="s">
        <v>482</v>
      </c>
      <c r="E1059">
        <v>2493.4925788</v>
      </c>
      <c r="F1059">
        <v>313.55</v>
      </c>
      <c r="G1059">
        <v>-15.871429647514899</v>
      </c>
      <c r="H1059">
        <v>-2.4786778745534299</v>
      </c>
      <c r="I1059">
        <v>5.7851354790024896</v>
      </c>
      <c r="J1059">
        <v>-0.43713411954796899</v>
      </c>
      <c r="K1059">
        <v>307.41317549443397</v>
      </c>
      <c r="L1059">
        <v>282.07497546366</v>
      </c>
      <c r="M1059">
        <v>37.228463731837998</v>
      </c>
      <c r="N1059">
        <v>0.64073824129054102</v>
      </c>
      <c r="O1059">
        <v>15.4520810078137</v>
      </c>
      <c r="P1059">
        <v>38.219087502755102</v>
      </c>
      <c r="Q1059">
        <v>-5.8241523964897998E-2</v>
      </c>
    </row>
    <row r="1060" spans="1:17" hidden="1" x14ac:dyDescent="0.3">
      <c r="A1060" t="s">
        <v>2275</v>
      </c>
      <c r="B1060" t="s">
        <v>2276</v>
      </c>
      <c r="C1060" t="s">
        <v>3144</v>
      </c>
      <c r="D1060" t="s">
        <v>505</v>
      </c>
      <c r="E1060">
        <v>2484.4720698599999</v>
      </c>
      <c r="F1060">
        <v>410.7</v>
      </c>
      <c r="G1060">
        <v>-1.1481102077710701</v>
      </c>
      <c r="H1060">
        <v>-4.8944515044395001</v>
      </c>
      <c r="I1060">
        <v>8.9122071715573803</v>
      </c>
      <c r="J1060">
        <v>0.72229623083766403</v>
      </c>
      <c r="K1060">
        <v>405.11988965749401</v>
      </c>
      <c r="L1060">
        <v>366.28239069020299</v>
      </c>
      <c r="M1060">
        <v>46.057775135029601</v>
      </c>
      <c r="N1060">
        <v>0.43459971644145601</v>
      </c>
      <c r="O1060">
        <v>10.177745312880401</v>
      </c>
      <c r="P1060">
        <v>41.134020618556598</v>
      </c>
      <c r="Q1060">
        <v>3.7832517302978E-2</v>
      </c>
    </row>
    <row r="1061" spans="1:17" hidden="1" x14ac:dyDescent="0.3">
      <c r="A1061" t="s">
        <v>2277</v>
      </c>
      <c r="B1061" t="s">
        <v>2278</v>
      </c>
      <c r="C1061" t="s">
        <v>3144</v>
      </c>
      <c r="D1061" t="s">
        <v>2279</v>
      </c>
      <c r="E1061">
        <v>2482.1645279049999</v>
      </c>
      <c r="F1061">
        <v>5026.8500000000004</v>
      </c>
      <c r="G1061">
        <v>46.904797353106197</v>
      </c>
      <c r="H1061">
        <v>-4.6266708387932098</v>
      </c>
      <c r="I1061">
        <v>43.746500081804598</v>
      </c>
      <c r="J1061">
        <v>1.42751388097985</v>
      </c>
      <c r="K1061">
        <v>5130.1614104480404</v>
      </c>
      <c r="L1061">
        <v>4162.5030108820401</v>
      </c>
      <c r="M1061">
        <v>38.107511758643803</v>
      </c>
      <c r="N1061">
        <v>0.379421367174121</v>
      </c>
      <c r="O1061">
        <v>28.171717875011101</v>
      </c>
      <c r="P1061">
        <v>111.74599831508</v>
      </c>
      <c r="Q1061">
        <v>0.14914337224758401</v>
      </c>
    </row>
    <row r="1062" spans="1:17" hidden="1" x14ac:dyDescent="0.3">
      <c r="A1062" t="s">
        <v>2280</v>
      </c>
      <c r="B1062" t="s">
        <v>2281</v>
      </c>
      <c r="C1062" t="s">
        <v>3144</v>
      </c>
      <c r="D1062" t="s">
        <v>547</v>
      </c>
      <c r="E1062">
        <v>2480.77170213</v>
      </c>
      <c r="F1062">
        <v>370.55</v>
      </c>
      <c r="G1062">
        <v>7.4417211101052398</v>
      </c>
      <c r="H1062">
        <v>13.707444427727101</v>
      </c>
      <c r="I1062">
        <v>-2.8008509274957398</v>
      </c>
      <c r="J1062">
        <v>11.607356338193901</v>
      </c>
      <c r="K1062">
        <v>332.14134385429099</v>
      </c>
      <c r="L1062">
        <v>316.01425881144002</v>
      </c>
      <c r="M1062">
        <v>63.012274313000802</v>
      </c>
      <c r="N1062">
        <v>1.8163030043267401</v>
      </c>
      <c r="O1062">
        <v>5.10052624477128</v>
      </c>
      <c r="P1062">
        <v>57.479813004674803</v>
      </c>
    </row>
    <row r="1063" spans="1:17" hidden="1" x14ac:dyDescent="0.3">
      <c r="A1063" t="s">
        <v>2282</v>
      </c>
      <c r="B1063" t="s">
        <v>2283</v>
      </c>
      <c r="C1063" t="s">
        <v>3144</v>
      </c>
      <c r="D1063" t="s">
        <v>993</v>
      </c>
      <c r="E1063">
        <v>2480.3442424999998</v>
      </c>
      <c r="F1063">
        <v>136.1</v>
      </c>
      <c r="G1063">
        <v>-8.4494069849486397</v>
      </c>
      <c r="H1063">
        <v>17.525446287299399</v>
      </c>
      <c r="I1063">
        <v>7.6942947290949997</v>
      </c>
      <c r="J1063">
        <v>9.4111254899118908</v>
      </c>
      <c r="M1063">
        <v>58.359653426550203</v>
      </c>
      <c r="O1063">
        <v>7.4944893460690798</v>
      </c>
      <c r="P1063">
        <v>27.077497665732899</v>
      </c>
    </row>
    <row r="1064" spans="1:17" hidden="1" x14ac:dyDescent="0.3">
      <c r="A1064" t="s">
        <v>2284</v>
      </c>
      <c r="B1064" t="s">
        <v>2285</v>
      </c>
      <c r="C1064" t="s">
        <v>3144</v>
      </c>
      <c r="D1064" t="s">
        <v>443</v>
      </c>
      <c r="E1064">
        <v>2456.59276185</v>
      </c>
      <c r="F1064">
        <v>793.5</v>
      </c>
      <c r="G1064">
        <v>4.08583905330768</v>
      </c>
      <c r="H1064">
        <v>22.514782154683999</v>
      </c>
      <c r="I1064">
        <v>50.437131458065103</v>
      </c>
      <c r="J1064">
        <v>0.82437262447726201</v>
      </c>
      <c r="K1064">
        <v>717.36934096863001</v>
      </c>
      <c r="L1064">
        <v>622.22604951766903</v>
      </c>
      <c r="M1064">
        <v>48.412945595389601</v>
      </c>
      <c r="N1064">
        <v>1.06060848942876</v>
      </c>
      <c r="O1064">
        <v>12.003780718336399</v>
      </c>
      <c r="P1064">
        <v>80.320418134302898</v>
      </c>
      <c r="Q1064">
        <v>0.158046053889565</v>
      </c>
    </row>
    <row r="1065" spans="1:17" hidden="1" x14ac:dyDescent="0.3">
      <c r="A1065" t="s">
        <v>2286</v>
      </c>
      <c r="B1065" t="s">
        <v>2287</v>
      </c>
      <c r="C1065" t="s">
        <v>3144</v>
      </c>
      <c r="D1065" t="s">
        <v>1191</v>
      </c>
      <c r="E1065">
        <v>2455.5345924899998</v>
      </c>
      <c r="F1065">
        <v>864.15</v>
      </c>
      <c r="G1065">
        <v>-1.7027943452298099E-2</v>
      </c>
      <c r="H1065">
        <v>8.1589288345163702</v>
      </c>
      <c r="I1065">
        <v>-16.575554234675501</v>
      </c>
      <c r="J1065">
        <v>0.95948390804792405</v>
      </c>
      <c r="K1065">
        <v>846.51063684968005</v>
      </c>
      <c r="L1065">
        <v>839.44221505206701</v>
      </c>
      <c r="M1065">
        <v>42.066784918155498</v>
      </c>
      <c r="N1065">
        <v>1.20451260179116</v>
      </c>
      <c r="O1065">
        <v>33.188682520395702</v>
      </c>
      <c r="P1065">
        <v>45.712840401315198</v>
      </c>
      <c r="Q1065">
        <v>2.0553855180207001E-2</v>
      </c>
    </row>
    <row r="1066" spans="1:17" hidden="1" x14ac:dyDescent="0.3">
      <c r="A1066" t="s">
        <v>2288</v>
      </c>
      <c r="B1066" t="s">
        <v>2289</v>
      </c>
      <c r="C1066" t="s">
        <v>3144</v>
      </c>
      <c r="D1066" t="s">
        <v>54</v>
      </c>
      <c r="E1066">
        <v>2448.36279891</v>
      </c>
      <c r="F1066">
        <v>1732.7</v>
      </c>
      <c r="G1066">
        <v>21.577923492559101</v>
      </c>
      <c r="H1066">
        <v>6.7036629359170901</v>
      </c>
      <c r="I1066">
        <v>1.7818749676116299</v>
      </c>
      <c r="J1066">
        <v>10.3830808427713</v>
      </c>
      <c r="K1066">
        <v>1571.04563848672</v>
      </c>
      <c r="L1066">
        <v>1465.7762132973501</v>
      </c>
      <c r="M1066">
        <v>80.588560591819203</v>
      </c>
      <c r="N1066">
        <v>0.59429702318440103</v>
      </c>
      <c r="O1066">
        <v>4.2246205344260401</v>
      </c>
      <c r="P1066">
        <v>57.346531057028599</v>
      </c>
      <c r="Q1066">
        <v>9.1621186038963007E-2</v>
      </c>
    </row>
    <row r="1067" spans="1:17" x14ac:dyDescent="0.3">
      <c r="A1067" t="s">
        <v>2290</v>
      </c>
      <c r="B1067" t="s">
        <v>2291</v>
      </c>
      <c r="C1067" t="s">
        <v>3133</v>
      </c>
      <c r="D1067" t="s">
        <v>713</v>
      </c>
      <c r="E1067">
        <v>2445.89273757</v>
      </c>
      <c r="F1067">
        <v>459.7</v>
      </c>
      <c r="G1067">
        <v>-40.993439766136298</v>
      </c>
      <c r="H1067">
        <v>-15.491693549607801</v>
      </c>
      <c r="I1067">
        <v>-7.8667569016479497</v>
      </c>
      <c r="J1067">
        <v>2.5766760358373499</v>
      </c>
      <c r="K1067">
        <v>470.81308131020103</v>
      </c>
      <c r="L1067">
        <v>482.65950318374598</v>
      </c>
      <c r="M1067">
        <v>53.322888991581401</v>
      </c>
      <c r="N1067">
        <v>0.40130178392627203</v>
      </c>
      <c r="O1067">
        <v>24.9510550358929</v>
      </c>
      <c r="P1067">
        <v>18.1444358776664</v>
      </c>
      <c r="Q1067">
        <v>-0.104779178866829</v>
      </c>
    </row>
    <row r="1068" spans="1:17" hidden="1" x14ac:dyDescent="0.3">
      <c r="A1068" t="s">
        <v>2292</v>
      </c>
      <c r="B1068" t="s">
        <v>2293</v>
      </c>
      <c r="C1068" t="s">
        <v>3144</v>
      </c>
      <c r="D1068" t="s">
        <v>141</v>
      </c>
      <c r="E1068">
        <v>2440.827126875</v>
      </c>
      <c r="F1068">
        <v>687.85</v>
      </c>
      <c r="G1068">
        <v>72.719063578067505</v>
      </c>
      <c r="H1068">
        <v>-6.3526651845620297</v>
      </c>
      <c r="I1068">
        <v>-8.6854390525168892</v>
      </c>
      <c r="J1068">
        <v>-0.26570369588517101</v>
      </c>
      <c r="K1068">
        <v>684.70384877371396</v>
      </c>
      <c r="L1068">
        <v>610.20386029316796</v>
      </c>
      <c r="M1068">
        <v>47.462753219703302</v>
      </c>
      <c r="N1068">
        <v>0.63203486766873396</v>
      </c>
      <c r="O1068">
        <v>19.0372710260886</v>
      </c>
      <c r="P1068">
        <v>111.886543516434</v>
      </c>
      <c r="Q1068">
        <v>5.8421882575654997E-2</v>
      </c>
    </row>
    <row r="1069" spans="1:17" hidden="1" x14ac:dyDescent="0.3">
      <c r="A1069" t="s">
        <v>2294</v>
      </c>
      <c r="B1069" t="s">
        <v>2295</v>
      </c>
      <c r="C1069" t="s">
        <v>3144</v>
      </c>
      <c r="D1069" t="s">
        <v>1508</v>
      </c>
      <c r="E1069">
        <v>2440.2140100749998</v>
      </c>
      <c r="F1069">
        <v>341.85</v>
      </c>
      <c r="G1069">
        <v>43.053752718166798</v>
      </c>
      <c r="H1069">
        <v>9.0301244048807803</v>
      </c>
      <c r="I1069">
        <v>52.359358718411997</v>
      </c>
      <c r="J1069">
        <v>22.337401438702301</v>
      </c>
      <c r="K1069">
        <v>278.88561996507502</v>
      </c>
      <c r="L1069">
        <v>239.145472292433</v>
      </c>
      <c r="M1069">
        <v>77.619218237821201</v>
      </c>
      <c r="N1069">
        <v>0.61131576642533902</v>
      </c>
      <c r="O1069">
        <v>5.3824776948954103</v>
      </c>
      <c r="P1069">
        <v>153.222222222222</v>
      </c>
      <c r="Q1069">
        <v>8.6962412273953002E-2</v>
      </c>
    </row>
    <row r="1070" spans="1:17" hidden="1" x14ac:dyDescent="0.3">
      <c r="A1070" t="s">
        <v>2296</v>
      </c>
      <c r="B1070" t="s">
        <v>2297</v>
      </c>
      <c r="C1070" t="s">
        <v>3144</v>
      </c>
      <c r="D1070" t="s">
        <v>202</v>
      </c>
      <c r="E1070">
        <v>2435.8167527400001</v>
      </c>
      <c r="F1070">
        <v>256.44</v>
      </c>
      <c r="G1070">
        <v>-42.825353597207801</v>
      </c>
      <c r="H1070">
        <v>36.985041117542501</v>
      </c>
      <c r="I1070">
        <v>12.3228479611882</v>
      </c>
      <c r="J1070">
        <v>6.49042138981169</v>
      </c>
      <c r="K1070">
        <v>215.28131399004499</v>
      </c>
      <c r="L1070">
        <v>209.73090706200099</v>
      </c>
      <c r="M1070">
        <v>62.630970312421901</v>
      </c>
      <c r="N1070">
        <v>2.3066284643791501</v>
      </c>
      <c r="O1070">
        <v>24.3955701138667</v>
      </c>
      <c r="P1070">
        <v>48.531711555169402</v>
      </c>
      <c r="Q1070">
        <v>0.105302937159738</v>
      </c>
    </row>
    <row r="1071" spans="1:17" hidden="1" x14ac:dyDescent="0.3">
      <c r="A1071" t="s">
        <v>2298</v>
      </c>
      <c r="B1071" t="s">
        <v>2299</v>
      </c>
      <c r="C1071" t="s">
        <v>3144</v>
      </c>
      <c r="D1071" t="s">
        <v>228</v>
      </c>
      <c r="E1071">
        <v>2435.4648214180002</v>
      </c>
      <c r="F1071">
        <v>49.81</v>
      </c>
      <c r="G1071">
        <v>31.653139291231</v>
      </c>
      <c r="H1071">
        <v>-14.825069569824301</v>
      </c>
      <c r="I1071">
        <v>16.258289466723099</v>
      </c>
      <c r="J1071">
        <v>-6.2941365654358998</v>
      </c>
      <c r="K1071">
        <v>51.9281085715687</v>
      </c>
      <c r="L1071">
        <v>44.276989164145697</v>
      </c>
      <c r="M1071">
        <v>25.560091418757199</v>
      </c>
      <c r="N1071">
        <v>0.30911769034086301</v>
      </c>
      <c r="O1071">
        <v>38.285484842401097</v>
      </c>
      <c r="P1071">
        <v>76.318584070796405</v>
      </c>
      <c r="Q1071">
        <v>6.8235818680923002E-2</v>
      </c>
    </row>
    <row r="1072" spans="1:17" x14ac:dyDescent="0.3">
      <c r="A1072" t="s">
        <v>2300</v>
      </c>
      <c r="B1072" t="s">
        <v>2301</v>
      </c>
      <c r="C1072" t="s">
        <v>3134</v>
      </c>
      <c r="D1072" t="s">
        <v>1517</v>
      </c>
      <c r="E1072">
        <v>2433.1506717000002</v>
      </c>
      <c r="F1072">
        <v>588.70000000000005</v>
      </c>
      <c r="G1072">
        <v>-46.356638404553401</v>
      </c>
      <c r="H1072">
        <v>-6.7653313249644498</v>
      </c>
      <c r="I1072">
        <v>-29.280612086541002</v>
      </c>
      <c r="J1072">
        <v>5.7467380924035503</v>
      </c>
      <c r="K1072">
        <v>624.19401182233696</v>
      </c>
      <c r="L1072">
        <v>689.48909928667899</v>
      </c>
      <c r="M1072">
        <v>48.082773898209098</v>
      </c>
      <c r="N1072">
        <v>0.69379064693357395</v>
      </c>
      <c r="O1072">
        <v>53.728554441990802</v>
      </c>
      <c r="P1072">
        <v>8.7767923133776602</v>
      </c>
    </row>
    <row r="1073" spans="1:17" hidden="1" x14ac:dyDescent="0.3">
      <c r="A1073" t="s">
        <v>2302</v>
      </c>
      <c r="B1073" t="s">
        <v>2303</v>
      </c>
      <c r="C1073" t="s">
        <v>3144</v>
      </c>
      <c r="D1073" t="s">
        <v>124</v>
      </c>
      <c r="E1073">
        <v>2423.2050930599999</v>
      </c>
      <c r="F1073">
        <v>187.38</v>
      </c>
      <c r="G1073">
        <v>-8.9502548005351095</v>
      </c>
      <c r="H1073">
        <v>17.4892026032229</v>
      </c>
      <c r="I1073">
        <v>25.794008478424701</v>
      </c>
      <c r="J1073">
        <v>12.927856311263101</v>
      </c>
      <c r="K1073">
        <v>162.56760749060501</v>
      </c>
      <c r="L1073">
        <v>154.58417257551599</v>
      </c>
      <c r="M1073">
        <v>72.581405385312095</v>
      </c>
      <c r="N1073">
        <v>2.1567683452330102</v>
      </c>
      <c r="O1073">
        <v>3.1059878322126</v>
      </c>
      <c r="P1073">
        <v>62.939130434782598</v>
      </c>
    </row>
    <row r="1074" spans="1:17" x14ac:dyDescent="0.3">
      <c r="A1074" t="s">
        <v>2304</v>
      </c>
      <c r="B1074" t="s">
        <v>2305</v>
      </c>
      <c r="C1074" t="s">
        <v>3146</v>
      </c>
      <c r="D1074" t="s">
        <v>1952</v>
      </c>
      <c r="E1074">
        <v>2422.4476090339999</v>
      </c>
      <c r="F1074">
        <v>50.81</v>
      </c>
      <c r="G1074">
        <v>-18.848381337677999</v>
      </c>
      <c r="H1074">
        <v>-4.80182643997329</v>
      </c>
      <c r="I1074">
        <v>-13.4304857478646</v>
      </c>
      <c r="J1074">
        <v>-1.8157887522822</v>
      </c>
      <c r="K1074">
        <v>52.714540038801601</v>
      </c>
      <c r="L1074">
        <v>51.851094559404601</v>
      </c>
      <c r="M1074">
        <v>36.6924370002004</v>
      </c>
      <c r="N1074">
        <v>0.67578454658296105</v>
      </c>
      <c r="O1074">
        <v>36.587285967329201</v>
      </c>
      <c r="P1074">
        <v>24.840294840294799</v>
      </c>
      <c r="Q1074">
        <v>-1.8547131518025999E-2</v>
      </c>
    </row>
    <row r="1075" spans="1:17" x14ac:dyDescent="0.3">
      <c r="A1075" t="s">
        <v>2306</v>
      </c>
      <c r="B1075" t="s">
        <v>2307</v>
      </c>
      <c r="C1075" t="s">
        <v>3133</v>
      </c>
      <c r="D1075" t="s">
        <v>274</v>
      </c>
      <c r="E1075">
        <v>2420.44063448</v>
      </c>
      <c r="F1075">
        <v>749.6</v>
      </c>
      <c r="G1075">
        <v>-16.425062512691699</v>
      </c>
      <c r="H1075">
        <v>11.0410716238202</v>
      </c>
      <c r="I1075">
        <v>8.1575724003796406</v>
      </c>
      <c r="J1075">
        <v>7.9828789591682403</v>
      </c>
      <c r="K1075">
        <v>686.75470666683498</v>
      </c>
      <c r="L1075">
        <v>645.19279203108294</v>
      </c>
      <c r="M1075">
        <v>64.401850107415498</v>
      </c>
      <c r="N1075">
        <v>0.72577636714621196</v>
      </c>
      <c r="O1075">
        <v>5.05602988260405</v>
      </c>
      <c r="P1075">
        <v>41.956254142600102</v>
      </c>
      <c r="Q1075">
        <v>-3.6550244993674E-2</v>
      </c>
    </row>
    <row r="1076" spans="1:17" hidden="1" x14ac:dyDescent="0.3">
      <c r="A1076" t="s">
        <v>2308</v>
      </c>
      <c r="B1076" t="s">
        <v>2309</v>
      </c>
      <c r="C1076" t="s">
        <v>3144</v>
      </c>
      <c r="D1076" t="s">
        <v>2310</v>
      </c>
      <c r="E1076">
        <v>2414</v>
      </c>
      <c r="F1076">
        <v>482.8</v>
      </c>
      <c r="G1076">
        <v>103.179522817614</v>
      </c>
      <c r="H1076">
        <v>-12.070565153023299</v>
      </c>
      <c r="I1076">
        <v>119.323224531658</v>
      </c>
      <c r="J1076">
        <v>-2.2570822241021902</v>
      </c>
      <c r="K1076">
        <v>521.08494056298503</v>
      </c>
      <c r="M1076">
        <v>39.111089596860801</v>
      </c>
      <c r="N1076">
        <v>0.63419988083665202</v>
      </c>
      <c r="O1076">
        <v>48.456917978458897</v>
      </c>
      <c r="P1076">
        <v>141.4</v>
      </c>
    </row>
    <row r="1077" spans="1:17" hidden="1" x14ac:dyDescent="0.3">
      <c r="A1077" t="s">
        <v>2311</v>
      </c>
      <c r="B1077" t="s">
        <v>2312</v>
      </c>
      <c r="C1077" t="s">
        <v>3144</v>
      </c>
      <c r="D1077" t="s">
        <v>202</v>
      </c>
      <c r="E1077">
        <v>2397.1884817</v>
      </c>
      <c r="F1077">
        <v>430.9</v>
      </c>
      <c r="G1077">
        <v>-25.420431281810501</v>
      </c>
      <c r="H1077">
        <v>1.0719830838362301</v>
      </c>
      <c r="I1077">
        <v>13.830184873178901</v>
      </c>
      <c r="J1077">
        <v>2.4969892934742801</v>
      </c>
      <c r="K1077">
        <v>434.38264421787602</v>
      </c>
      <c r="L1077">
        <v>396.91432742050398</v>
      </c>
      <c r="M1077">
        <v>39.445781641204803</v>
      </c>
      <c r="N1077">
        <v>0.67139515480233103</v>
      </c>
      <c r="O1077">
        <v>13.4834068229287</v>
      </c>
      <c r="P1077">
        <v>37.645743491455001</v>
      </c>
      <c r="Q1077">
        <v>2.1122506899044002E-2</v>
      </c>
    </row>
    <row r="1078" spans="1:17" hidden="1" x14ac:dyDescent="0.3">
      <c r="A1078" t="s">
        <v>2313</v>
      </c>
      <c r="B1078" t="s">
        <v>2314</v>
      </c>
      <c r="C1078" t="s">
        <v>3144</v>
      </c>
      <c r="D1078" t="s">
        <v>46</v>
      </c>
      <c r="E1078">
        <v>2387.2606799999999</v>
      </c>
      <c r="F1078">
        <v>569.1</v>
      </c>
      <c r="G1078">
        <v>-29.451501799735901</v>
      </c>
      <c r="H1078">
        <v>8.0184179747504203</v>
      </c>
      <c r="I1078">
        <v>-19.8159871338692</v>
      </c>
      <c r="J1078">
        <v>-10.747937634983099</v>
      </c>
      <c r="K1078">
        <v>575.14822242164496</v>
      </c>
      <c r="L1078">
        <v>572.34987740413499</v>
      </c>
      <c r="M1078">
        <v>40.256286614864699</v>
      </c>
      <c r="N1078">
        <v>1.191073185876</v>
      </c>
      <c r="O1078">
        <v>49.358636443507201</v>
      </c>
      <c r="P1078">
        <v>31.5686047855739</v>
      </c>
      <c r="Q1078">
        <v>0.178625663027699</v>
      </c>
    </row>
    <row r="1079" spans="1:17" hidden="1" x14ac:dyDescent="0.3">
      <c r="A1079" t="s">
        <v>2315</v>
      </c>
      <c r="B1079" t="s">
        <v>2316</v>
      </c>
      <c r="C1079" t="s">
        <v>3144</v>
      </c>
      <c r="D1079" t="s">
        <v>46</v>
      </c>
      <c r="E1079">
        <v>2360.8076799999999</v>
      </c>
      <c r="F1079">
        <v>104.72</v>
      </c>
      <c r="G1079">
        <v>67.7408704764552</v>
      </c>
      <c r="H1079">
        <v>-1.0135141291415699</v>
      </c>
      <c r="I1079">
        <v>36.497114312289497</v>
      </c>
      <c r="J1079">
        <v>-4.9484458131521896</v>
      </c>
      <c r="K1079">
        <v>104.33006953867999</v>
      </c>
      <c r="L1079">
        <v>82.377760834112095</v>
      </c>
      <c r="M1079">
        <v>27.043548382069901</v>
      </c>
      <c r="N1079">
        <v>0.37608254990604001</v>
      </c>
      <c r="O1079">
        <v>15.2215431627196</v>
      </c>
      <c r="P1079">
        <v>122.80851063829699</v>
      </c>
      <c r="Q1079">
        <v>0.141757499832214</v>
      </c>
    </row>
    <row r="1080" spans="1:17" hidden="1" x14ac:dyDescent="0.3">
      <c r="A1080" t="s">
        <v>2317</v>
      </c>
      <c r="B1080" t="s">
        <v>2318</v>
      </c>
      <c r="C1080" t="s">
        <v>3144</v>
      </c>
      <c r="D1080" t="s">
        <v>382</v>
      </c>
      <c r="E1080">
        <v>2358.85570388</v>
      </c>
      <c r="F1080">
        <v>1202.8</v>
      </c>
      <c r="G1080">
        <v>-42.044867360872999</v>
      </c>
      <c r="H1080">
        <v>-3.6202600802959699</v>
      </c>
      <c r="I1080">
        <v>13.906146336273199</v>
      </c>
      <c r="J1080">
        <v>0.96548686525996696</v>
      </c>
      <c r="K1080">
        <v>1229.5522102964701</v>
      </c>
      <c r="L1080">
        <v>1215.83907030771</v>
      </c>
      <c r="M1080">
        <v>45.533620210956698</v>
      </c>
      <c r="N1080">
        <v>0.24527804990316901</v>
      </c>
      <c r="O1080">
        <v>22.580645161290299</v>
      </c>
      <c r="P1080">
        <v>45.785103933094902</v>
      </c>
      <c r="Q1080">
        <v>-4.1584680999786003E-2</v>
      </c>
    </row>
    <row r="1081" spans="1:17" hidden="1" x14ac:dyDescent="0.3">
      <c r="A1081" t="s">
        <v>2319</v>
      </c>
      <c r="B1081" t="s">
        <v>2320</v>
      </c>
      <c r="C1081" t="s">
        <v>3144</v>
      </c>
      <c r="D1081" t="s">
        <v>624</v>
      </c>
      <c r="E1081">
        <v>2350.2770999999998</v>
      </c>
      <c r="F1081">
        <v>418.05</v>
      </c>
      <c r="G1081">
        <v>11.1313149112038</v>
      </c>
      <c r="H1081">
        <v>-1.7888948816046999</v>
      </c>
      <c r="I1081">
        <v>13.653232314860601</v>
      </c>
      <c r="J1081">
        <v>2.3795322047115901</v>
      </c>
      <c r="K1081">
        <v>408.82719567304503</v>
      </c>
      <c r="L1081">
        <v>360.20283798708601</v>
      </c>
      <c r="M1081">
        <v>42.968653484225698</v>
      </c>
      <c r="N1081">
        <v>0.44502633320462298</v>
      </c>
      <c r="O1081">
        <v>13.383566559024</v>
      </c>
      <c r="P1081">
        <v>60.479846449136197</v>
      </c>
      <c r="Q1081">
        <v>6.1840114511875002E-2</v>
      </c>
    </row>
    <row r="1082" spans="1:17" hidden="1" x14ac:dyDescent="0.3">
      <c r="A1082" t="s">
        <v>2321</v>
      </c>
      <c r="B1082" t="s">
        <v>2322</v>
      </c>
      <c r="C1082" t="s">
        <v>3144</v>
      </c>
      <c r="D1082" t="s">
        <v>95</v>
      </c>
      <c r="E1082">
        <v>2348.5159721199998</v>
      </c>
      <c r="F1082">
        <v>26.86</v>
      </c>
      <c r="G1082">
        <v>133.65057850636299</v>
      </c>
      <c r="H1082">
        <v>-8.5983443691788697</v>
      </c>
      <c r="I1082">
        <v>7.6402936128118304</v>
      </c>
      <c r="J1082">
        <v>-5.3946031014063101</v>
      </c>
      <c r="K1082">
        <v>27.298746646670299</v>
      </c>
      <c r="L1082">
        <v>23.7472745234986</v>
      </c>
      <c r="M1082">
        <v>39.0830250164639</v>
      </c>
      <c r="N1082">
        <v>1.1071885944224</v>
      </c>
      <c r="O1082">
        <v>24.906924795234499</v>
      </c>
      <c r="P1082">
        <v>173.015420389312</v>
      </c>
      <c r="Q1082">
        <v>7.5040489815507996E-2</v>
      </c>
    </row>
    <row r="1083" spans="1:17" hidden="1" x14ac:dyDescent="0.3">
      <c r="A1083" t="s">
        <v>2323</v>
      </c>
      <c r="B1083" t="s">
        <v>2324</v>
      </c>
      <c r="C1083" t="s">
        <v>3144</v>
      </c>
      <c r="D1083" t="s">
        <v>160</v>
      </c>
      <c r="E1083">
        <v>2345.5293419999998</v>
      </c>
      <c r="F1083">
        <v>1290</v>
      </c>
      <c r="G1083">
        <v>364.70333234142402</v>
      </c>
      <c r="H1083">
        <v>-3.1921538209256699</v>
      </c>
      <c r="I1083">
        <v>381.69092971332998</v>
      </c>
      <c r="J1083">
        <v>-0.49993597810979301</v>
      </c>
      <c r="K1083">
        <v>1299.1595704270701</v>
      </c>
      <c r="M1083">
        <v>35.620600927550697</v>
      </c>
      <c r="N1083">
        <v>0.40895922746781099</v>
      </c>
      <c r="O1083">
        <v>21.6279069767441</v>
      </c>
      <c r="P1083">
        <v>457.596714934082</v>
      </c>
    </row>
    <row r="1084" spans="1:17" hidden="1" x14ac:dyDescent="0.3">
      <c r="A1084" t="s">
        <v>2325</v>
      </c>
      <c r="B1084" t="s">
        <v>2326</v>
      </c>
      <c r="C1084" t="s">
        <v>3144</v>
      </c>
      <c r="D1084" t="s">
        <v>1605</v>
      </c>
      <c r="E1084">
        <v>2345.2247808000002</v>
      </c>
      <c r="F1084">
        <v>107.75</v>
      </c>
      <c r="G1084">
        <v>-25.074295690920799</v>
      </c>
      <c r="H1084">
        <v>3.9396216791785101</v>
      </c>
      <c r="I1084">
        <v>-11.0434311375378</v>
      </c>
      <c r="J1084">
        <v>9.3013299870567501</v>
      </c>
      <c r="K1084">
        <v>95.918645048809907</v>
      </c>
      <c r="L1084">
        <v>96.537234373547093</v>
      </c>
      <c r="M1084">
        <v>87.631053223862807</v>
      </c>
      <c r="N1084">
        <v>1.58192431970301</v>
      </c>
      <c r="O1084">
        <v>20.1856148491879</v>
      </c>
      <c r="P1084">
        <v>29.819277108433699</v>
      </c>
      <c r="Q1084">
        <v>6.0746996649614998E-2</v>
      </c>
    </row>
    <row r="1085" spans="1:17" hidden="1" x14ac:dyDescent="0.3">
      <c r="A1085" t="s">
        <v>2327</v>
      </c>
      <c r="B1085" t="s">
        <v>2328</v>
      </c>
      <c r="C1085" t="s">
        <v>3144</v>
      </c>
      <c r="D1085" t="s">
        <v>106</v>
      </c>
      <c r="E1085">
        <v>2344.8903063309999</v>
      </c>
      <c r="F1085">
        <v>19.989999999999998</v>
      </c>
      <c r="G1085">
        <v>30.353544285010599</v>
      </c>
      <c r="H1085">
        <v>-11.6946028355911</v>
      </c>
      <c r="I1085">
        <v>-6.2417658094721702</v>
      </c>
      <c r="J1085">
        <v>-2.31627931975367</v>
      </c>
      <c r="K1085">
        <v>20.4198164054282</v>
      </c>
      <c r="L1085">
        <v>18.990399271975399</v>
      </c>
      <c r="M1085">
        <v>31.587748278495098</v>
      </c>
      <c r="N1085">
        <v>0.718660147685662</v>
      </c>
      <c r="O1085">
        <v>59.503052650879802</v>
      </c>
      <c r="P1085">
        <v>79.239275632130401</v>
      </c>
      <c r="Q1085">
        <v>0.15893480809995</v>
      </c>
    </row>
    <row r="1086" spans="1:17" hidden="1" x14ac:dyDescent="0.3">
      <c r="A1086" t="s">
        <v>2329</v>
      </c>
      <c r="B1086" t="s">
        <v>2330</v>
      </c>
      <c r="C1086" t="s">
        <v>3144</v>
      </c>
      <c r="D1086" t="s">
        <v>135</v>
      </c>
      <c r="E1086">
        <v>2337.3528166450001</v>
      </c>
      <c r="F1086">
        <v>1812.35</v>
      </c>
      <c r="G1086">
        <v>-16.7391970917595</v>
      </c>
      <c r="H1086">
        <v>12.170688434500599</v>
      </c>
      <c r="I1086">
        <v>-11.094794221102701</v>
      </c>
      <c r="J1086">
        <v>17.047791820528399</v>
      </c>
      <c r="K1086">
        <v>1661.46708705939</v>
      </c>
      <c r="L1086">
        <v>1604.58976448863</v>
      </c>
      <c r="M1086">
        <v>66.458344619566304</v>
      </c>
      <c r="N1086">
        <v>1.58759663144481</v>
      </c>
      <c r="O1086">
        <v>15.8164813639749</v>
      </c>
      <c r="P1086">
        <v>42.368421052631497</v>
      </c>
      <c r="Q1086">
        <v>0.131039880655029</v>
      </c>
    </row>
    <row r="1087" spans="1:17" hidden="1" x14ac:dyDescent="0.3">
      <c r="A1087" t="s">
        <v>2331</v>
      </c>
      <c r="B1087" t="s">
        <v>2332</v>
      </c>
      <c r="C1087" t="s">
        <v>3144</v>
      </c>
      <c r="D1087" t="s">
        <v>54</v>
      </c>
      <c r="E1087">
        <v>2335.8787452000001</v>
      </c>
      <c r="F1087">
        <v>808.5</v>
      </c>
      <c r="G1087">
        <v>-3.5815333526259301</v>
      </c>
      <c r="H1087">
        <v>6.0890112320980103</v>
      </c>
      <c r="I1087">
        <v>11.6868936287867</v>
      </c>
      <c r="J1087">
        <v>0.31743449642356297</v>
      </c>
      <c r="K1087">
        <v>770.33951628128</v>
      </c>
      <c r="L1087">
        <v>707.24811239177996</v>
      </c>
      <c r="M1087">
        <v>55.809697538437298</v>
      </c>
      <c r="N1087">
        <v>2.3175374268117999</v>
      </c>
      <c r="O1087">
        <v>6.6914038342609796</v>
      </c>
      <c r="P1087">
        <v>43.376485192409902</v>
      </c>
      <c r="Q1087">
        <v>-2.3707230046888999E-2</v>
      </c>
    </row>
    <row r="1088" spans="1:17" hidden="1" x14ac:dyDescent="0.3">
      <c r="A1088" t="s">
        <v>2333</v>
      </c>
      <c r="B1088" t="s">
        <v>2334</v>
      </c>
      <c r="C1088" t="s">
        <v>3144</v>
      </c>
      <c r="D1088" t="s">
        <v>141</v>
      </c>
      <c r="E1088">
        <v>2335.1976491559999</v>
      </c>
      <c r="F1088">
        <v>137.08000000000001</v>
      </c>
      <c r="G1088">
        <v>20.910732910698702</v>
      </c>
      <c r="H1088">
        <v>38.1475010772931</v>
      </c>
      <c r="I1088">
        <v>6.8820444606581299</v>
      </c>
      <c r="J1088">
        <v>7.92770477291341</v>
      </c>
      <c r="K1088">
        <v>118.94332709115299</v>
      </c>
      <c r="L1088">
        <v>112.009807516107</v>
      </c>
      <c r="M1088">
        <v>59.868295483789403</v>
      </c>
      <c r="N1088">
        <v>2.3442391009770001</v>
      </c>
      <c r="O1088">
        <v>7.6743507440910097</v>
      </c>
      <c r="P1088">
        <v>70.285714285714306</v>
      </c>
      <c r="Q1088">
        <v>4.3799213434334003E-2</v>
      </c>
    </row>
    <row r="1089" spans="1:17" hidden="1" x14ac:dyDescent="0.3">
      <c r="A1089" t="s">
        <v>2335</v>
      </c>
      <c r="B1089" t="s">
        <v>2336</v>
      </c>
      <c r="C1089" t="s">
        <v>3144</v>
      </c>
      <c r="D1089" t="s">
        <v>124</v>
      </c>
      <c r="E1089">
        <v>2326.6844768999999</v>
      </c>
      <c r="F1089">
        <v>285.5</v>
      </c>
      <c r="G1089">
        <v>-1.17554691476384</v>
      </c>
      <c r="H1089">
        <v>3.5654247718887002</v>
      </c>
      <c r="I1089">
        <v>32.777739553835801</v>
      </c>
      <c r="J1089">
        <v>1.6255462407769199</v>
      </c>
      <c r="K1089">
        <v>282.439582739049</v>
      </c>
      <c r="L1089">
        <v>257.90348892432399</v>
      </c>
      <c r="M1089">
        <v>61.962731831443698</v>
      </c>
      <c r="N1089">
        <v>1.0628949791512501</v>
      </c>
      <c r="O1089">
        <v>19.159369527145302</v>
      </c>
      <c r="P1089">
        <v>53.991370010787399</v>
      </c>
      <c r="Q1089">
        <v>7.4736223083712999E-2</v>
      </c>
    </row>
    <row r="1090" spans="1:17" hidden="1" x14ac:dyDescent="0.3">
      <c r="A1090" t="s">
        <v>2337</v>
      </c>
      <c r="B1090" t="s">
        <v>2338</v>
      </c>
      <c r="C1090" t="s">
        <v>3144</v>
      </c>
      <c r="D1090" t="s">
        <v>202</v>
      </c>
      <c r="E1090">
        <v>2324.630028</v>
      </c>
      <c r="F1090">
        <v>1429.5</v>
      </c>
      <c r="G1090">
        <v>35.967528226344903</v>
      </c>
      <c r="H1090">
        <v>11.8039314187257</v>
      </c>
      <c r="I1090">
        <v>47.583985972769298</v>
      </c>
      <c r="J1090">
        <v>4.6465203987469099</v>
      </c>
      <c r="K1090">
        <v>1319.4170032418999</v>
      </c>
      <c r="L1090">
        <v>1091.0187244593101</v>
      </c>
      <c r="M1090">
        <v>49.323174710773401</v>
      </c>
      <c r="N1090">
        <v>0.83981645367684699</v>
      </c>
      <c r="O1090">
        <v>7.86288912207067</v>
      </c>
      <c r="P1090">
        <v>84.320804590290706</v>
      </c>
      <c r="Q1090">
        <v>5.2838505493704002E-2</v>
      </c>
    </row>
    <row r="1091" spans="1:17" hidden="1" x14ac:dyDescent="0.3">
      <c r="A1091" t="s">
        <v>2339</v>
      </c>
      <c r="B1091" t="s">
        <v>2340</v>
      </c>
      <c r="C1091" t="s">
        <v>3144</v>
      </c>
      <c r="D1091" t="s">
        <v>267</v>
      </c>
      <c r="E1091">
        <v>2317.5139075000002</v>
      </c>
      <c r="F1091">
        <v>467.5</v>
      </c>
      <c r="G1091">
        <v>-20.704148260522899</v>
      </c>
      <c r="H1091">
        <v>8.6164110766201905</v>
      </c>
      <c r="I1091">
        <v>-5.3716802784710502</v>
      </c>
      <c r="J1091">
        <v>0.200449962369662</v>
      </c>
      <c r="K1091">
        <v>453.12225598246698</v>
      </c>
      <c r="L1091">
        <v>446.18206716116498</v>
      </c>
      <c r="M1091">
        <v>48.238406999649499</v>
      </c>
      <c r="N1091">
        <v>1.38014059415364</v>
      </c>
      <c r="O1091">
        <v>37.080213903743299</v>
      </c>
      <c r="P1091">
        <v>41.6666666666666</v>
      </c>
      <c r="Q1091">
        <v>5.2330680528726997E-2</v>
      </c>
    </row>
    <row r="1092" spans="1:17" hidden="1" x14ac:dyDescent="0.3">
      <c r="A1092" t="s">
        <v>2341</v>
      </c>
      <c r="B1092" t="s">
        <v>2342</v>
      </c>
      <c r="C1092" t="s">
        <v>3144</v>
      </c>
      <c r="D1092" t="s">
        <v>215</v>
      </c>
      <c r="E1092">
        <v>2313.8414315</v>
      </c>
      <c r="F1092">
        <v>4505</v>
      </c>
      <c r="G1092">
        <v>49.413012823786502</v>
      </c>
      <c r="H1092">
        <v>5.0211931416911497</v>
      </c>
      <c r="I1092">
        <v>15.3602302846031</v>
      </c>
      <c r="J1092">
        <v>1.93433846171188</v>
      </c>
      <c r="K1092">
        <v>4357.0248523350501</v>
      </c>
      <c r="L1092">
        <v>3687.4616143782901</v>
      </c>
      <c r="M1092">
        <v>43.170452352077</v>
      </c>
      <c r="N1092">
        <v>0.83953637853477003</v>
      </c>
      <c r="O1092">
        <v>10.5438401775804</v>
      </c>
      <c r="P1092">
        <v>91.661348649223498</v>
      </c>
      <c r="Q1092">
        <v>0.103333056020497</v>
      </c>
    </row>
    <row r="1093" spans="1:17" hidden="1" x14ac:dyDescent="0.3">
      <c r="A1093" t="s">
        <v>2343</v>
      </c>
      <c r="B1093" t="s">
        <v>2344</v>
      </c>
      <c r="C1093" t="s">
        <v>3144</v>
      </c>
      <c r="D1093" t="s">
        <v>532</v>
      </c>
      <c r="E1093">
        <v>2310.8858515050001</v>
      </c>
      <c r="F1093">
        <v>666.05</v>
      </c>
      <c r="G1093">
        <v>6.8587962116894099</v>
      </c>
      <c r="H1093">
        <v>-14.655756869232301</v>
      </c>
      <c r="I1093">
        <v>45.896789891080502</v>
      </c>
      <c r="J1093">
        <v>-1.8293383074287599</v>
      </c>
      <c r="K1093">
        <v>724.67272529777404</v>
      </c>
      <c r="L1093">
        <v>615.17511135419102</v>
      </c>
      <c r="M1093">
        <v>28.200536827452801</v>
      </c>
      <c r="N1093">
        <v>0.82246992879355896</v>
      </c>
      <c r="O1093">
        <v>40.830267997897998</v>
      </c>
      <c r="P1093">
        <v>73</v>
      </c>
      <c r="Q1093">
        <v>0.14734340206039201</v>
      </c>
    </row>
    <row r="1094" spans="1:17" hidden="1" x14ac:dyDescent="0.3">
      <c r="A1094" t="s">
        <v>2345</v>
      </c>
      <c r="B1094" t="s">
        <v>2346</v>
      </c>
      <c r="C1094" t="s">
        <v>3144</v>
      </c>
      <c r="D1094" t="s">
        <v>51</v>
      </c>
      <c r="E1094">
        <v>2308.868494848</v>
      </c>
      <c r="F1094">
        <v>209.92</v>
      </c>
      <c r="G1094">
        <v>-23.772811426529302</v>
      </c>
      <c r="H1094">
        <v>-2.1002667065467402</v>
      </c>
      <c r="I1094">
        <v>-13.0577278492941</v>
      </c>
      <c r="J1094">
        <v>-0.403584965569461</v>
      </c>
      <c r="K1094">
        <v>216.42498133854301</v>
      </c>
      <c r="L1094">
        <v>223.38821256758899</v>
      </c>
      <c r="M1094">
        <v>42.697494286288197</v>
      </c>
      <c r="N1094">
        <v>1.1093333350283501</v>
      </c>
      <c r="O1094">
        <v>35.0752667682926</v>
      </c>
      <c r="P1094">
        <v>14.6790494400437</v>
      </c>
      <c r="Q1094">
        <v>9.8785792848820997E-2</v>
      </c>
    </row>
    <row r="1095" spans="1:17" hidden="1" x14ac:dyDescent="0.3">
      <c r="A1095" t="s">
        <v>2347</v>
      </c>
      <c r="B1095" t="s">
        <v>2348</v>
      </c>
      <c r="C1095" t="s">
        <v>3144</v>
      </c>
      <c r="D1095" t="s">
        <v>966</v>
      </c>
      <c r="E1095">
        <v>2300.1817072499998</v>
      </c>
      <c r="F1095">
        <v>647.85</v>
      </c>
      <c r="G1095">
        <v>60.406476684083202</v>
      </c>
      <c r="H1095">
        <v>13.2050999669531</v>
      </c>
      <c r="I1095">
        <v>110.829945880484</v>
      </c>
      <c r="J1095">
        <v>14.6928971296732</v>
      </c>
      <c r="K1095">
        <v>569.520535973047</v>
      </c>
      <c r="L1095">
        <v>434.76075599700999</v>
      </c>
      <c r="M1095">
        <v>62.162205604996899</v>
      </c>
      <c r="N1095">
        <v>0.62100401806562699</v>
      </c>
      <c r="O1095">
        <v>8.3121092845566107</v>
      </c>
      <c r="P1095">
        <v>153.959231673853</v>
      </c>
      <c r="Q1095">
        <v>0.15783013205975499</v>
      </c>
    </row>
    <row r="1096" spans="1:17" hidden="1" x14ac:dyDescent="0.3">
      <c r="A1096" t="s">
        <v>2349</v>
      </c>
      <c r="B1096" t="s">
        <v>2350</v>
      </c>
      <c r="C1096" t="s">
        <v>3144</v>
      </c>
      <c r="E1096">
        <v>2297.8479238189998</v>
      </c>
      <c r="F1096">
        <v>42.89</v>
      </c>
      <c r="G1096">
        <v>2900.4380878585198</v>
      </c>
      <c r="H1096">
        <v>-49.959590415128503</v>
      </c>
      <c r="I1096">
        <v>116.80268705794001</v>
      </c>
      <c r="J1096">
        <v>-17.013909412755599</v>
      </c>
      <c r="K1096">
        <v>61.851500262417296</v>
      </c>
      <c r="L1096">
        <v>38.486771740639703</v>
      </c>
      <c r="M1096">
        <v>3.57596505643816</v>
      </c>
      <c r="N1096">
        <v>0.75394631039814297</v>
      </c>
      <c r="O1096">
        <v>108.253672184658</v>
      </c>
      <c r="P1096">
        <v>2927.1633269456702</v>
      </c>
      <c r="Q1096">
        <v>0.30525877773961801</v>
      </c>
    </row>
    <row r="1097" spans="1:17" hidden="1" x14ac:dyDescent="0.3">
      <c r="A1097" t="s">
        <v>2351</v>
      </c>
      <c r="B1097" t="s">
        <v>2352</v>
      </c>
      <c r="C1097" t="s">
        <v>3144</v>
      </c>
      <c r="D1097" t="s">
        <v>182</v>
      </c>
      <c r="E1097">
        <v>2286.1160746199998</v>
      </c>
      <c r="F1097">
        <v>85.19</v>
      </c>
      <c r="G1097">
        <v>322.70762823018299</v>
      </c>
      <c r="H1097">
        <v>-4.97024612446259</v>
      </c>
      <c r="I1097">
        <v>-39.304763611390101</v>
      </c>
      <c r="J1097">
        <v>0.674453308551905</v>
      </c>
      <c r="K1097">
        <v>90.6866716678594</v>
      </c>
      <c r="L1097">
        <v>83.474117245206301</v>
      </c>
      <c r="M1097">
        <v>33.409160073160997</v>
      </c>
      <c r="N1097">
        <v>0.751654354105317</v>
      </c>
      <c r="O1097">
        <v>64.338537387017197</v>
      </c>
      <c r="P1097">
        <v>370.59798370390803</v>
      </c>
      <c r="Q1097">
        <v>0.18316642178982501</v>
      </c>
    </row>
    <row r="1098" spans="1:17" hidden="1" x14ac:dyDescent="0.3">
      <c r="A1098" t="s">
        <v>2353</v>
      </c>
      <c r="B1098" t="s">
        <v>2354</v>
      </c>
      <c r="C1098" t="s">
        <v>3144</v>
      </c>
      <c r="D1098" t="s">
        <v>124</v>
      </c>
      <c r="E1098">
        <v>2283.1552822889998</v>
      </c>
      <c r="F1098">
        <v>169.19</v>
      </c>
      <c r="G1098">
        <v>24.53984808317</v>
      </c>
      <c r="H1098">
        <v>-8.9837974586376408</v>
      </c>
      <c r="I1098">
        <v>22.116501842582601</v>
      </c>
      <c r="J1098">
        <v>-4.5793488641181703</v>
      </c>
      <c r="K1098">
        <v>175.315971513352</v>
      </c>
      <c r="L1098">
        <v>148.23426234331001</v>
      </c>
      <c r="M1098">
        <v>33.4098938744416</v>
      </c>
      <c r="N1098">
        <v>0.81690370016858205</v>
      </c>
      <c r="O1098">
        <v>20.645428216797601</v>
      </c>
      <c r="P1098">
        <v>79.798087141338996</v>
      </c>
      <c r="Q1098">
        <v>0.16848770199872701</v>
      </c>
    </row>
    <row r="1099" spans="1:17" hidden="1" x14ac:dyDescent="0.3">
      <c r="A1099" t="s">
        <v>2355</v>
      </c>
      <c r="B1099" t="s">
        <v>2356</v>
      </c>
      <c r="C1099" t="s">
        <v>3144</v>
      </c>
      <c r="D1099" t="s">
        <v>267</v>
      </c>
      <c r="E1099">
        <v>2278.5583564049998</v>
      </c>
      <c r="F1099">
        <v>414.85</v>
      </c>
      <c r="G1099">
        <v>60.819968869453</v>
      </c>
      <c r="H1099">
        <v>33.871301996835001</v>
      </c>
      <c r="I1099">
        <v>86.825076949998802</v>
      </c>
      <c r="J1099">
        <v>3.7054053510326099</v>
      </c>
      <c r="K1099">
        <v>334.58606378344302</v>
      </c>
      <c r="M1099">
        <v>55.957018666528597</v>
      </c>
      <c r="N1099">
        <v>0.46153222067784899</v>
      </c>
      <c r="O1099">
        <v>5.8695914185850198</v>
      </c>
      <c r="P1099">
        <v>148.785607196401</v>
      </c>
    </row>
    <row r="1100" spans="1:17" hidden="1" x14ac:dyDescent="0.3">
      <c r="A1100" t="s">
        <v>2357</v>
      </c>
      <c r="B1100" t="s">
        <v>2358</v>
      </c>
      <c r="C1100" t="s">
        <v>3144</v>
      </c>
      <c r="D1100" t="s">
        <v>294</v>
      </c>
      <c r="E1100">
        <v>2278.4894130299999</v>
      </c>
      <c r="F1100">
        <v>1508.3</v>
      </c>
      <c r="G1100">
        <v>10.1440894065005</v>
      </c>
      <c r="H1100">
        <v>-10.1566120267405</v>
      </c>
      <c r="I1100">
        <v>-19.208180615364501</v>
      </c>
      <c r="J1100">
        <v>-0.384875856406104</v>
      </c>
      <c r="K1100">
        <v>1611.99917812442</v>
      </c>
      <c r="L1100">
        <v>1503.83430187714</v>
      </c>
      <c r="M1100">
        <v>27.4913657726811</v>
      </c>
      <c r="N1100">
        <v>0.62471930326825498</v>
      </c>
      <c r="O1100">
        <v>29.629384074786099</v>
      </c>
      <c r="P1100">
        <v>50.9734247535158</v>
      </c>
      <c r="Q1100">
        <v>-3.3490770917209999E-3</v>
      </c>
    </row>
    <row r="1101" spans="1:17" hidden="1" x14ac:dyDescent="0.3">
      <c r="A1101" t="s">
        <v>2359</v>
      </c>
      <c r="B1101" t="s">
        <v>2360</v>
      </c>
      <c r="C1101" t="s">
        <v>3144</v>
      </c>
      <c r="D1101" t="s">
        <v>505</v>
      </c>
      <c r="E1101">
        <v>2275.9299912249999</v>
      </c>
      <c r="F1101">
        <v>972.95</v>
      </c>
      <c r="G1101">
        <v>-67.791647816706302</v>
      </c>
      <c r="H1101">
        <v>-4.6283048829466704</v>
      </c>
      <c r="I1101">
        <v>-29.6372778057159</v>
      </c>
      <c r="J1101">
        <v>0.98499150931310098</v>
      </c>
      <c r="K1101">
        <v>1025.07316944797</v>
      </c>
      <c r="L1101">
        <v>1217.83326240932</v>
      </c>
      <c r="M1101">
        <v>41.300246118942397</v>
      </c>
      <c r="N1101">
        <v>1.0125277128897401</v>
      </c>
      <c r="O1101">
        <v>76.781951796084002</v>
      </c>
      <c r="P1101">
        <v>4.3657817109144599</v>
      </c>
      <c r="Q1101">
        <v>-0.141082598052338</v>
      </c>
    </row>
    <row r="1102" spans="1:17" hidden="1" x14ac:dyDescent="0.3">
      <c r="A1102" t="s">
        <v>2361</v>
      </c>
      <c r="B1102" t="s">
        <v>2362</v>
      </c>
      <c r="C1102" t="s">
        <v>3144</v>
      </c>
      <c r="D1102" t="s">
        <v>124</v>
      </c>
      <c r="E1102">
        <v>2269.4622734700001</v>
      </c>
      <c r="F1102">
        <v>328.65</v>
      </c>
      <c r="G1102">
        <v>-28.7143837847496</v>
      </c>
      <c r="H1102">
        <v>-10.981575319831499</v>
      </c>
      <c r="I1102">
        <v>-12.570682070705899</v>
      </c>
      <c r="J1102">
        <v>-1.5430568097158801</v>
      </c>
      <c r="K1102">
        <v>354.18553333333301</v>
      </c>
      <c r="M1102">
        <v>26.738490016877702</v>
      </c>
      <c r="O1102">
        <v>21.710025863380501</v>
      </c>
      <c r="P1102">
        <v>6.0161290322580498</v>
      </c>
    </row>
    <row r="1103" spans="1:17" hidden="1" x14ac:dyDescent="0.3">
      <c r="A1103" t="s">
        <v>2363</v>
      </c>
      <c r="B1103" t="s">
        <v>2364</v>
      </c>
      <c r="C1103" t="s">
        <v>3144</v>
      </c>
      <c r="D1103" t="s">
        <v>505</v>
      </c>
      <c r="E1103">
        <v>2268.7354495999998</v>
      </c>
      <c r="F1103">
        <v>437.6</v>
      </c>
      <c r="G1103">
        <v>-43.956182911622399</v>
      </c>
      <c r="H1103">
        <v>-1.11702539626813</v>
      </c>
      <c r="I1103">
        <v>-14.679718394361499</v>
      </c>
      <c r="J1103">
        <v>-0.91413147281383</v>
      </c>
      <c r="K1103">
        <v>441.47474429359801</v>
      </c>
      <c r="L1103">
        <v>455.21860618237997</v>
      </c>
      <c r="M1103">
        <v>43.483304972379202</v>
      </c>
      <c r="N1103">
        <v>1.39721903200027</v>
      </c>
      <c r="O1103">
        <v>28.7362888482632</v>
      </c>
      <c r="P1103">
        <v>14.255874673629201</v>
      </c>
      <c r="Q1103">
        <v>-7.0212523561100004E-3</v>
      </c>
    </row>
    <row r="1104" spans="1:17" hidden="1" x14ac:dyDescent="0.3">
      <c r="A1104" t="s">
        <v>2365</v>
      </c>
      <c r="B1104" t="s">
        <v>2366</v>
      </c>
      <c r="C1104" t="s">
        <v>3144</v>
      </c>
      <c r="D1104" t="s">
        <v>118</v>
      </c>
      <c r="E1104">
        <v>2267.7934586450001</v>
      </c>
      <c r="F1104">
        <v>1766.05</v>
      </c>
      <c r="G1104">
        <v>446.85384503107201</v>
      </c>
      <c r="H1104">
        <v>30.448729164221501</v>
      </c>
      <c r="I1104">
        <v>421.12100665820702</v>
      </c>
      <c r="J1104">
        <v>-1.7849405416214199</v>
      </c>
      <c r="K1104">
        <v>1460.5819039272601</v>
      </c>
      <c r="L1104">
        <v>763.50109391944397</v>
      </c>
      <c r="M1104">
        <v>38.424024227518103</v>
      </c>
      <c r="N1104">
        <v>1.5006573970117101</v>
      </c>
      <c r="O1104">
        <v>47.710993459981303</v>
      </c>
      <c r="P1104">
        <v>729.131455399061</v>
      </c>
      <c r="Q1104">
        <v>0.245358893550817</v>
      </c>
    </row>
    <row r="1105" spans="1:17" hidden="1" x14ac:dyDescent="0.3">
      <c r="A1105" t="s">
        <v>2367</v>
      </c>
      <c r="B1105" t="s">
        <v>2368</v>
      </c>
      <c r="C1105" t="s">
        <v>3144</v>
      </c>
      <c r="D1105" t="s">
        <v>168</v>
      </c>
      <c r="E1105">
        <v>2263.2813000000001</v>
      </c>
      <c r="F1105">
        <v>2131.15</v>
      </c>
      <c r="G1105">
        <v>356.52872916682003</v>
      </c>
      <c r="H1105">
        <v>-7.0352150158212599</v>
      </c>
      <c r="I1105">
        <v>99.177320894612805</v>
      </c>
      <c r="J1105">
        <v>6.6014592166898902</v>
      </c>
      <c r="K1105">
        <v>1925.3233809180999</v>
      </c>
      <c r="L1105">
        <v>1418.1072096452001</v>
      </c>
      <c r="M1105">
        <v>60.768229101108503</v>
      </c>
      <c r="N1105">
        <v>0.75330918887675702</v>
      </c>
      <c r="O1105">
        <v>10.0673345376909</v>
      </c>
      <c r="P1105">
        <v>416.016949152542</v>
      </c>
      <c r="Q1105">
        <v>0.184271899560987</v>
      </c>
    </row>
    <row r="1106" spans="1:17" hidden="1" x14ac:dyDescent="0.3">
      <c r="A1106" t="s">
        <v>2369</v>
      </c>
      <c r="B1106" t="s">
        <v>2370</v>
      </c>
      <c r="C1106" t="s">
        <v>3144</v>
      </c>
      <c r="D1106" t="s">
        <v>127</v>
      </c>
      <c r="E1106">
        <v>2260.8485087439999</v>
      </c>
      <c r="F1106">
        <v>144.08000000000001</v>
      </c>
      <c r="G1106">
        <v>-20.9930830900906</v>
      </c>
      <c r="H1106">
        <v>4.5849417451688703</v>
      </c>
      <c r="I1106">
        <v>-18.4882168234072</v>
      </c>
      <c r="J1106">
        <v>1.22920710007582</v>
      </c>
      <c r="K1106">
        <v>135.40514241761301</v>
      </c>
      <c r="L1106">
        <v>142.46489468342301</v>
      </c>
      <c r="M1106">
        <v>59.047712634455102</v>
      </c>
      <c r="N1106">
        <v>2.1756272030484101</v>
      </c>
      <c r="O1106">
        <v>34.647418101054903</v>
      </c>
      <c r="P1106">
        <v>20.066666666666599</v>
      </c>
    </row>
    <row r="1107" spans="1:17" x14ac:dyDescent="0.3">
      <c r="A1107" t="s">
        <v>2371</v>
      </c>
      <c r="B1107" t="s">
        <v>2372</v>
      </c>
      <c r="C1107" t="s">
        <v>3138</v>
      </c>
      <c r="D1107" t="s">
        <v>78</v>
      </c>
      <c r="E1107">
        <v>2249.7611339999999</v>
      </c>
      <c r="F1107">
        <v>87.09</v>
      </c>
      <c r="G1107">
        <v>-49.790610111882202</v>
      </c>
      <c r="H1107">
        <v>-8.1792280094672201</v>
      </c>
      <c r="I1107">
        <v>-27.5200209210292</v>
      </c>
      <c r="J1107">
        <v>-0.86428143962247195</v>
      </c>
      <c r="K1107">
        <v>92.668373280559095</v>
      </c>
      <c r="L1107">
        <v>98.027884703221901</v>
      </c>
      <c r="M1107">
        <v>29.471554915382701</v>
      </c>
      <c r="N1107">
        <v>0.39307855879867099</v>
      </c>
      <c r="O1107">
        <v>79.125043058904495</v>
      </c>
      <c r="P1107">
        <v>5.0542822677925203</v>
      </c>
      <c r="Q1107">
        <v>2.1501881916481998E-2</v>
      </c>
    </row>
    <row r="1108" spans="1:17" hidden="1" x14ac:dyDescent="0.3">
      <c r="A1108" t="s">
        <v>2373</v>
      </c>
      <c r="B1108" t="s">
        <v>2374</v>
      </c>
      <c r="C1108" t="s">
        <v>3144</v>
      </c>
      <c r="D1108" t="s">
        <v>693</v>
      </c>
      <c r="E1108">
        <v>2244.8198513550001</v>
      </c>
      <c r="F1108">
        <v>564.45000000000005</v>
      </c>
      <c r="G1108">
        <v>-21.4861228384291</v>
      </c>
      <c r="H1108">
        <v>0.47250395776137399</v>
      </c>
      <c r="I1108">
        <v>-2.7488886005370299</v>
      </c>
      <c r="J1108">
        <v>2.41996342648312</v>
      </c>
      <c r="K1108">
        <v>559.33812541648297</v>
      </c>
      <c r="L1108">
        <v>540.92002667188603</v>
      </c>
      <c r="M1108">
        <v>50.716974009506401</v>
      </c>
      <c r="N1108">
        <v>0.47819471104606698</v>
      </c>
      <c r="O1108">
        <v>19.5677207901496</v>
      </c>
      <c r="P1108">
        <v>21.374045801526702</v>
      </c>
      <c r="Q1108">
        <v>0.102471520648757</v>
      </c>
    </row>
    <row r="1109" spans="1:17" hidden="1" x14ac:dyDescent="0.3">
      <c r="A1109" t="s">
        <v>2375</v>
      </c>
      <c r="B1109" t="s">
        <v>2376</v>
      </c>
      <c r="C1109" t="s">
        <v>3144</v>
      </c>
      <c r="D1109" t="s">
        <v>267</v>
      </c>
      <c r="E1109">
        <v>2244.3908472500002</v>
      </c>
      <c r="F1109">
        <v>2304.8000000000002</v>
      </c>
      <c r="G1109">
        <v>354.39364203173301</v>
      </c>
      <c r="H1109">
        <v>47.389917424808097</v>
      </c>
      <c r="I1109">
        <v>217.200585929178</v>
      </c>
      <c r="J1109">
        <v>21.858527574305</v>
      </c>
      <c r="K1109">
        <v>1477.5279797436499</v>
      </c>
      <c r="L1109">
        <v>938.75907236862099</v>
      </c>
      <c r="M1109">
        <v>76.915190808641299</v>
      </c>
      <c r="N1109">
        <v>0.63970340207133203</v>
      </c>
      <c r="O1109">
        <v>3.2627559875043399</v>
      </c>
      <c r="P1109">
        <v>502.640868087331</v>
      </c>
    </row>
    <row r="1110" spans="1:17" hidden="1" x14ac:dyDescent="0.3">
      <c r="A1110" t="s">
        <v>2377</v>
      </c>
      <c r="B1110" t="s">
        <v>2378</v>
      </c>
      <c r="C1110" t="s">
        <v>3144</v>
      </c>
      <c r="D1110" t="s">
        <v>264</v>
      </c>
      <c r="E1110">
        <v>2239.6832009999998</v>
      </c>
      <c r="F1110">
        <v>915.15</v>
      </c>
      <c r="G1110">
        <v>138.19008874611299</v>
      </c>
      <c r="H1110">
        <v>27.0535465056651</v>
      </c>
      <c r="I1110">
        <v>183.06518170278201</v>
      </c>
      <c r="J1110">
        <v>2.17000178523246</v>
      </c>
      <c r="K1110">
        <v>831.70187404627495</v>
      </c>
      <c r="M1110">
        <v>55.876037525232597</v>
      </c>
      <c r="N1110">
        <v>0.82356435878851197</v>
      </c>
      <c r="O1110">
        <v>23.6627875211713</v>
      </c>
      <c r="P1110">
        <v>289.42553191489299</v>
      </c>
    </row>
    <row r="1111" spans="1:17" hidden="1" x14ac:dyDescent="0.3">
      <c r="A1111" t="s">
        <v>2379</v>
      </c>
      <c r="B1111" t="s">
        <v>2380</v>
      </c>
      <c r="C1111" t="s">
        <v>3144</v>
      </c>
      <c r="D1111" t="s">
        <v>255</v>
      </c>
      <c r="E1111">
        <v>2234.4373439999999</v>
      </c>
      <c r="F1111">
        <v>620</v>
      </c>
      <c r="G1111">
        <v>-8.1217001105810702</v>
      </c>
      <c r="H1111">
        <v>-1.48070128125611</v>
      </c>
      <c r="I1111">
        <v>6.0914020322407101</v>
      </c>
      <c r="J1111">
        <v>-1.51647796152381</v>
      </c>
      <c r="K1111">
        <v>626.92648316371697</v>
      </c>
      <c r="L1111">
        <v>611.28981953384096</v>
      </c>
      <c r="M1111">
        <v>39.524630390632502</v>
      </c>
      <c r="N1111">
        <v>0.76768487484732595</v>
      </c>
      <c r="O1111">
        <v>50.806451612903203</v>
      </c>
      <c r="P1111">
        <v>42.6435062694121</v>
      </c>
      <c r="Q1111">
        <v>5.9030084442560998E-2</v>
      </c>
    </row>
    <row r="1112" spans="1:17" hidden="1" x14ac:dyDescent="0.3">
      <c r="A1112" t="s">
        <v>2381</v>
      </c>
      <c r="B1112" t="s">
        <v>2382</v>
      </c>
      <c r="C1112" t="s">
        <v>3144</v>
      </c>
      <c r="D1112" t="s">
        <v>118</v>
      </c>
      <c r="E1112">
        <v>2228.9175463739998</v>
      </c>
      <c r="F1112">
        <v>186.99</v>
      </c>
      <c r="G1112">
        <v>-29.3853119658563</v>
      </c>
      <c r="H1112">
        <v>-3.22000279568908</v>
      </c>
      <c r="I1112">
        <v>-27.141108992916202</v>
      </c>
      <c r="J1112">
        <v>0.120857747452062</v>
      </c>
      <c r="K1112">
        <v>191.99656508453899</v>
      </c>
      <c r="L1112">
        <v>194.99915566234401</v>
      </c>
      <c r="M1112">
        <v>29.9873210679139</v>
      </c>
      <c r="N1112">
        <v>0.41367939319235802</v>
      </c>
      <c r="O1112">
        <v>54.9548104176693</v>
      </c>
      <c r="P1112">
        <v>24.826435246995899</v>
      </c>
      <c r="Q1112">
        <v>3.1552850195018002E-2</v>
      </c>
    </row>
    <row r="1113" spans="1:17" hidden="1" x14ac:dyDescent="0.3">
      <c r="A1113" t="s">
        <v>2383</v>
      </c>
      <c r="B1113" t="s">
        <v>2384</v>
      </c>
      <c r="C1113" t="s">
        <v>3144</v>
      </c>
      <c r="D1113" t="s">
        <v>267</v>
      </c>
      <c r="E1113">
        <v>2223.05195</v>
      </c>
      <c r="F1113">
        <v>445.1</v>
      </c>
      <c r="G1113">
        <v>-21.415918539842899</v>
      </c>
      <c r="H1113">
        <v>-7.2829178434901003</v>
      </c>
      <c r="I1113">
        <v>-10.7385584587923</v>
      </c>
      <c r="J1113">
        <v>2.5301856283103099</v>
      </c>
      <c r="K1113">
        <v>447.963593943874</v>
      </c>
      <c r="L1113">
        <v>439.97424747503197</v>
      </c>
      <c r="M1113">
        <v>46.060403250500798</v>
      </c>
      <c r="N1113">
        <v>0.62942177327034599</v>
      </c>
      <c r="O1113">
        <v>11.637834194563</v>
      </c>
      <c r="P1113">
        <v>16.655746297995002</v>
      </c>
      <c r="Q1113">
        <v>-9.1385556184449997E-3</v>
      </c>
    </row>
    <row r="1114" spans="1:17" hidden="1" x14ac:dyDescent="0.3">
      <c r="A1114" t="s">
        <v>2385</v>
      </c>
      <c r="B1114" t="s">
        <v>2386</v>
      </c>
      <c r="C1114" t="s">
        <v>3144</v>
      </c>
      <c r="E1114">
        <v>2222.8529675999998</v>
      </c>
      <c r="F1114">
        <v>1209.0999999999999</v>
      </c>
      <c r="G1114">
        <v>6339.0501619823699</v>
      </c>
      <c r="H1114">
        <v>38.592664107650101</v>
      </c>
      <c r="I1114">
        <v>301.869426297372</v>
      </c>
      <c r="J1114">
        <v>23.0562711886522</v>
      </c>
      <c r="K1114">
        <v>845.54302438673506</v>
      </c>
      <c r="L1114">
        <v>551.86607227012803</v>
      </c>
      <c r="M1114">
        <v>99.601470643470705</v>
      </c>
      <c r="N1114">
        <v>1.7495497089476599</v>
      </c>
      <c r="O1114">
        <v>0</v>
      </c>
      <c r="P1114">
        <v>6365.7754010695098</v>
      </c>
    </row>
    <row r="1115" spans="1:17" hidden="1" x14ac:dyDescent="0.3">
      <c r="A1115" t="s">
        <v>2387</v>
      </c>
      <c r="B1115" t="s">
        <v>2388</v>
      </c>
      <c r="C1115" t="s">
        <v>3144</v>
      </c>
      <c r="D1115" t="s">
        <v>141</v>
      </c>
      <c r="E1115">
        <v>2222.7902626199998</v>
      </c>
      <c r="F1115">
        <v>121.53</v>
      </c>
      <c r="G1115">
        <v>136.897320565781</v>
      </c>
      <c r="H1115">
        <v>-4.8568670515356303</v>
      </c>
      <c r="I1115">
        <v>15.1608320009263</v>
      </c>
      <c r="J1115">
        <v>-0.85730162002368904</v>
      </c>
      <c r="K1115">
        <v>124.12323155708501</v>
      </c>
      <c r="L1115">
        <v>103.938366994253</v>
      </c>
      <c r="M1115">
        <v>36.460172249528497</v>
      </c>
      <c r="N1115">
        <v>0.36802052087568099</v>
      </c>
      <c r="O1115">
        <v>33.670698592939999</v>
      </c>
      <c r="P1115">
        <v>184.947245017585</v>
      </c>
      <c r="Q1115">
        <v>4.2258320798497E-2</v>
      </c>
    </row>
    <row r="1116" spans="1:17" hidden="1" x14ac:dyDescent="0.3">
      <c r="A1116" t="s">
        <v>2389</v>
      </c>
      <c r="B1116" t="s">
        <v>2390</v>
      </c>
      <c r="C1116" t="s">
        <v>3144</v>
      </c>
      <c r="D1116" t="s">
        <v>215</v>
      </c>
      <c r="E1116">
        <v>2213.9148356999999</v>
      </c>
      <c r="F1116">
        <v>587.75</v>
      </c>
      <c r="G1116">
        <v>-16.566865926243899</v>
      </c>
      <c r="H1116">
        <v>-5.4246884599774496</v>
      </c>
      <c r="I1116">
        <v>-7.41320316211542</v>
      </c>
      <c r="J1116">
        <v>2.9286210991892601</v>
      </c>
      <c r="K1116">
        <v>602.99658577826096</v>
      </c>
      <c r="L1116">
        <v>566.38910796286495</v>
      </c>
      <c r="M1116">
        <v>48.625285434700203</v>
      </c>
      <c r="N1116">
        <v>0.46925008819913</v>
      </c>
      <c r="O1116">
        <v>23.862186303700501</v>
      </c>
      <c r="P1116">
        <v>31.4876957494407</v>
      </c>
      <c r="Q1116">
        <v>4.2830343498775E-2</v>
      </c>
    </row>
    <row r="1117" spans="1:17" hidden="1" x14ac:dyDescent="0.3">
      <c r="A1117" t="s">
        <v>2391</v>
      </c>
      <c r="B1117" t="s">
        <v>2392</v>
      </c>
      <c r="C1117" t="s">
        <v>3144</v>
      </c>
      <c r="D1117" t="s">
        <v>535</v>
      </c>
      <c r="E1117">
        <v>2213.2245975299902</v>
      </c>
      <c r="F1117">
        <v>122.95</v>
      </c>
      <c r="G1117">
        <v>61.703879686798999</v>
      </c>
      <c r="H1117">
        <v>3.0783160390826798</v>
      </c>
      <c r="I1117">
        <v>-3.9004093904572299</v>
      </c>
      <c r="J1117">
        <v>-1.5257668539381199</v>
      </c>
      <c r="K1117">
        <v>124.399853407398</v>
      </c>
      <c r="L1117">
        <v>110.631003619282</v>
      </c>
      <c r="M1117">
        <v>33.920237418879601</v>
      </c>
      <c r="N1117">
        <v>0.426582029733519</v>
      </c>
      <c r="O1117">
        <v>21.187474583163802</v>
      </c>
      <c r="P1117">
        <v>95.468998410174805</v>
      </c>
      <c r="Q1117">
        <v>6.2040951933151997E-2</v>
      </c>
    </row>
    <row r="1118" spans="1:17" hidden="1" x14ac:dyDescent="0.3">
      <c r="A1118" t="s">
        <v>2393</v>
      </c>
      <c r="B1118" t="s">
        <v>2394</v>
      </c>
      <c r="C1118" t="s">
        <v>3144</v>
      </c>
      <c r="D1118" t="s">
        <v>412</v>
      </c>
      <c r="E1118">
        <v>2211.8793647950001</v>
      </c>
      <c r="F1118">
        <v>146.94999999999999</v>
      </c>
      <c r="G1118">
        <v>108.77155578464701</v>
      </c>
      <c r="H1118">
        <v>10.3620275622087</v>
      </c>
      <c r="I1118">
        <v>38.153280440661497</v>
      </c>
      <c r="J1118">
        <v>6.3845692172615003</v>
      </c>
      <c r="K1118">
        <v>136.324690114221</v>
      </c>
      <c r="L1118">
        <v>110.40011515126599</v>
      </c>
      <c r="M1118">
        <v>48.760902823833497</v>
      </c>
      <c r="N1118">
        <v>0.58904669220827</v>
      </c>
      <c r="O1118">
        <v>11.8747873426335</v>
      </c>
      <c r="P1118">
        <v>164.06109613656699</v>
      </c>
      <c r="Q1118">
        <v>0.10890292853741999</v>
      </c>
    </row>
    <row r="1119" spans="1:17" hidden="1" x14ac:dyDescent="0.3">
      <c r="A1119" t="s">
        <v>2395</v>
      </c>
      <c r="B1119" t="s">
        <v>2396</v>
      </c>
      <c r="C1119" t="s">
        <v>3144</v>
      </c>
      <c r="D1119" t="s">
        <v>2397</v>
      </c>
      <c r="E1119">
        <v>2211.51713346</v>
      </c>
      <c r="F1119">
        <v>619.95000000000005</v>
      </c>
      <c r="G1119">
        <v>1046.8503808257799</v>
      </c>
      <c r="H1119">
        <v>-6.4989392097470402</v>
      </c>
      <c r="I1119">
        <v>18.898412501583</v>
      </c>
      <c r="J1119">
        <v>-2.2070392022460501</v>
      </c>
      <c r="K1119">
        <v>648.73128302694704</v>
      </c>
      <c r="L1119">
        <v>460.50209397039703</v>
      </c>
      <c r="M1119">
        <v>36.896221320246802</v>
      </c>
      <c r="N1119">
        <v>0.53358113437765997</v>
      </c>
      <c r="O1119">
        <v>28.720058069199101</v>
      </c>
      <c r="P1119">
        <v>1073.4809767177701</v>
      </c>
    </row>
    <row r="1120" spans="1:17" hidden="1" x14ac:dyDescent="0.3">
      <c r="A1120" t="s">
        <v>2398</v>
      </c>
      <c r="B1120" t="s">
        <v>2399</v>
      </c>
      <c r="C1120" t="s">
        <v>3144</v>
      </c>
      <c r="D1120" t="s">
        <v>535</v>
      </c>
      <c r="E1120">
        <v>2210.8641014549999</v>
      </c>
      <c r="F1120">
        <v>241.05</v>
      </c>
      <c r="G1120">
        <v>-45.740861462420199</v>
      </c>
      <c r="H1120">
        <v>-8.23431527402869</v>
      </c>
      <c r="I1120">
        <v>-18.2959324726442</v>
      </c>
      <c r="J1120">
        <v>0.98430083208965402</v>
      </c>
      <c r="K1120">
        <v>251.11237346806999</v>
      </c>
      <c r="L1120">
        <v>257.83881358986503</v>
      </c>
      <c r="M1120">
        <v>54.041426715084903</v>
      </c>
      <c r="N1120">
        <v>0.67201274812150702</v>
      </c>
      <c r="O1120">
        <v>31.507985895042498</v>
      </c>
      <c r="P1120">
        <v>13.169014084506999</v>
      </c>
      <c r="Q1120">
        <v>6.5912288871281005E-2</v>
      </c>
    </row>
    <row r="1121" spans="1:17" hidden="1" x14ac:dyDescent="0.3">
      <c r="A1121" t="s">
        <v>2400</v>
      </c>
      <c r="B1121" t="s">
        <v>2401</v>
      </c>
      <c r="C1121" t="s">
        <v>3144</v>
      </c>
      <c r="D1121" t="s">
        <v>202</v>
      </c>
      <c r="E1121">
        <v>2210.4926210399999</v>
      </c>
      <c r="F1121">
        <v>702.3</v>
      </c>
      <c r="G1121">
        <v>-18.278667129148499</v>
      </c>
      <c r="H1121">
        <v>16.525735369391501</v>
      </c>
      <c r="I1121">
        <v>42.525068251487497</v>
      </c>
      <c r="J1121">
        <v>-0.13337114557534799</v>
      </c>
      <c r="K1121">
        <v>623.43076341833796</v>
      </c>
      <c r="L1121">
        <v>542.66292578568095</v>
      </c>
      <c r="M1121">
        <v>50.190176788874503</v>
      </c>
      <c r="N1121">
        <v>1.26338663166579</v>
      </c>
      <c r="O1121">
        <v>12.7936779154207</v>
      </c>
      <c r="P1121">
        <v>74.701492537313399</v>
      </c>
      <c r="Q1121">
        <v>2.6760972536488001E-2</v>
      </c>
    </row>
    <row r="1122" spans="1:17" hidden="1" x14ac:dyDescent="0.3">
      <c r="A1122" t="s">
        <v>2402</v>
      </c>
      <c r="B1122" t="s">
        <v>2403</v>
      </c>
      <c r="C1122" t="s">
        <v>3144</v>
      </c>
      <c r="D1122" t="s">
        <v>54</v>
      </c>
      <c r="E1122">
        <v>2207.5822782</v>
      </c>
      <c r="F1122">
        <v>239.85</v>
      </c>
      <c r="G1122">
        <v>23.068665484423999</v>
      </c>
      <c r="H1122">
        <v>-2.6844529736410698</v>
      </c>
      <c r="I1122">
        <v>-9.5069482454171901</v>
      </c>
      <c r="J1122">
        <v>-1.95591136411818</v>
      </c>
      <c r="K1122">
        <v>242.013200956991</v>
      </c>
      <c r="L1122">
        <v>216.182599321391</v>
      </c>
      <c r="M1122">
        <v>32.570095616867398</v>
      </c>
      <c r="N1122">
        <v>0.66975746946408499</v>
      </c>
      <c r="O1122">
        <v>16.572858036272599</v>
      </c>
      <c r="P1122">
        <v>68.908450704225302</v>
      </c>
      <c r="Q1122">
        <v>8.8266289663290004E-2</v>
      </c>
    </row>
    <row r="1123" spans="1:17" x14ac:dyDescent="0.3">
      <c r="A1123" t="s">
        <v>2404</v>
      </c>
      <c r="B1123" t="s">
        <v>2405</v>
      </c>
      <c r="C1123" t="s">
        <v>3139</v>
      </c>
      <c r="D1123" t="s">
        <v>225</v>
      </c>
      <c r="E1123">
        <v>2197.4767329349902</v>
      </c>
      <c r="F1123">
        <v>284.35000000000002</v>
      </c>
      <c r="G1123">
        <v>-52.288066312278097</v>
      </c>
      <c r="H1123">
        <v>-12.6999074862036</v>
      </c>
      <c r="I1123">
        <v>-9.9088519420539001</v>
      </c>
      <c r="J1123">
        <v>-0.44962193705284598</v>
      </c>
      <c r="K1123">
        <v>295.21309277380197</v>
      </c>
      <c r="L1123">
        <v>314.4151463366</v>
      </c>
      <c r="M1123">
        <v>34.842844592208799</v>
      </c>
      <c r="N1123">
        <v>0.548337797126628</v>
      </c>
      <c r="O1123">
        <v>38.596799718656499</v>
      </c>
      <c r="P1123">
        <v>15.848441637808101</v>
      </c>
    </row>
    <row r="1124" spans="1:17" hidden="1" x14ac:dyDescent="0.3">
      <c r="A1124" t="s">
        <v>2406</v>
      </c>
      <c r="B1124" t="s">
        <v>2407</v>
      </c>
      <c r="C1124" t="s">
        <v>3144</v>
      </c>
      <c r="D1124" t="s">
        <v>505</v>
      </c>
      <c r="E1124">
        <v>2197.309792</v>
      </c>
      <c r="F1124">
        <v>2123.65</v>
      </c>
      <c r="G1124">
        <v>-8.1485060683583903</v>
      </c>
      <c r="H1124">
        <v>21.556195854799999</v>
      </c>
      <c r="I1124">
        <v>7.6288717557580199</v>
      </c>
      <c r="J1124">
        <v>7.8856511358818198</v>
      </c>
      <c r="K1124">
        <v>1913.92396408954</v>
      </c>
      <c r="L1124">
        <v>1820.66052146732</v>
      </c>
      <c r="M1124">
        <v>76.021676286950097</v>
      </c>
      <c r="N1124">
        <v>1.6440148381239501</v>
      </c>
      <c r="O1124">
        <v>14.2678878346243</v>
      </c>
      <c r="P1124">
        <v>40.174917491749099</v>
      </c>
    </row>
    <row r="1125" spans="1:17" hidden="1" x14ac:dyDescent="0.3">
      <c r="A1125" t="s">
        <v>2408</v>
      </c>
      <c r="B1125" t="s">
        <v>2409</v>
      </c>
      <c r="C1125" t="s">
        <v>3144</v>
      </c>
      <c r="D1125" t="s">
        <v>124</v>
      </c>
      <c r="E1125">
        <v>2192.8646640880002</v>
      </c>
      <c r="F1125">
        <v>151.76</v>
      </c>
      <c r="G1125">
        <v>-45.089951298013297</v>
      </c>
      <c r="H1125">
        <v>-10.514548930310999</v>
      </c>
      <c r="I1125">
        <v>-16.232765225139701</v>
      </c>
      <c r="J1125">
        <v>-1.19571020334749</v>
      </c>
      <c r="K1125">
        <v>161.49365505517801</v>
      </c>
      <c r="L1125">
        <v>163.53114874016401</v>
      </c>
      <c r="M1125">
        <v>35.419785894742901</v>
      </c>
      <c r="N1125">
        <v>0.73947716279837605</v>
      </c>
      <c r="O1125">
        <v>40.221402214022099</v>
      </c>
      <c r="P1125">
        <v>12.4148148148148</v>
      </c>
      <c r="Q1125">
        <v>-6.296068091532E-3</v>
      </c>
    </row>
    <row r="1126" spans="1:17" hidden="1" x14ac:dyDescent="0.3">
      <c r="A1126" t="s">
        <v>2410</v>
      </c>
      <c r="B1126" t="s">
        <v>2411</v>
      </c>
      <c r="C1126" t="s">
        <v>3144</v>
      </c>
      <c r="D1126" t="s">
        <v>294</v>
      </c>
      <c r="E1126">
        <v>2183.0196500000002</v>
      </c>
      <c r="F1126">
        <v>3425</v>
      </c>
      <c r="G1126">
        <v>1792.04226791565</v>
      </c>
      <c r="H1126">
        <v>-10.0706166587635</v>
      </c>
      <c r="I1126">
        <v>219.41171823919001</v>
      </c>
      <c r="J1126">
        <v>2.9616620424139999</v>
      </c>
      <c r="K1126">
        <v>3395.8244840048101</v>
      </c>
      <c r="L1126">
        <v>1886.50598672572</v>
      </c>
      <c r="M1126">
        <v>38.900133487303798</v>
      </c>
      <c r="N1126">
        <v>0.44392499618883002</v>
      </c>
      <c r="O1126">
        <v>21.897810218978002</v>
      </c>
      <c r="P1126">
        <v>1926.6272189349099</v>
      </c>
    </row>
    <row r="1127" spans="1:17" hidden="1" x14ac:dyDescent="0.3">
      <c r="A1127" t="s">
        <v>2412</v>
      </c>
      <c r="B1127" t="s">
        <v>2413</v>
      </c>
      <c r="C1127" t="s">
        <v>3144</v>
      </c>
      <c r="D1127" t="s">
        <v>743</v>
      </c>
      <c r="E1127">
        <v>2180.653534008</v>
      </c>
      <c r="F1127">
        <v>276.68</v>
      </c>
      <c r="G1127">
        <v>1.9870794837496</v>
      </c>
      <c r="H1127">
        <v>-0.113413759211021</v>
      </c>
      <c r="I1127">
        <v>1.3485568863728601</v>
      </c>
      <c r="J1127">
        <v>1.3311488475522799</v>
      </c>
      <c r="K1127">
        <v>271.37081041618097</v>
      </c>
      <c r="L1127">
        <v>251.197887142523</v>
      </c>
      <c r="M1127">
        <v>58.290846172297002</v>
      </c>
      <c r="N1127">
        <v>0.72626279670036198</v>
      </c>
      <c r="O1127">
        <v>4.0913690906462197</v>
      </c>
      <c r="P1127">
        <v>33.532818532818503</v>
      </c>
      <c r="Q1127">
        <v>3.2968413234804997E-2</v>
      </c>
    </row>
    <row r="1128" spans="1:17" x14ac:dyDescent="0.3">
      <c r="A1128" t="s">
        <v>2414</v>
      </c>
      <c r="B1128" t="s">
        <v>2415</v>
      </c>
      <c r="C1128" t="s">
        <v>3134</v>
      </c>
      <c r="D1128" t="s">
        <v>255</v>
      </c>
      <c r="E1128">
        <v>2176.0293739799999</v>
      </c>
      <c r="F1128">
        <v>486.15</v>
      </c>
      <c r="G1128">
        <v>-48.686961575185499</v>
      </c>
      <c r="H1128">
        <v>-5.80100424058993</v>
      </c>
      <c r="I1128">
        <v>-23.962383698270699</v>
      </c>
      <c r="J1128">
        <v>0.93145975026621997</v>
      </c>
      <c r="K1128">
        <v>499.977248309066</v>
      </c>
      <c r="L1128">
        <v>529.23801481166004</v>
      </c>
      <c r="M1128">
        <v>39.3649509604979</v>
      </c>
      <c r="N1128">
        <v>0.96883325886984695</v>
      </c>
      <c r="O1128">
        <v>32.027152113545199</v>
      </c>
      <c r="P1128">
        <v>7.0814977973568203</v>
      </c>
    </row>
    <row r="1129" spans="1:17" hidden="1" x14ac:dyDescent="0.3">
      <c r="A1129" t="s">
        <v>2416</v>
      </c>
      <c r="B1129" t="s">
        <v>2417</v>
      </c>
      <c r="C1129" t="s">
        <v>3144</v>
      </c>
      <c r="D1129" t="s">
        <v>54</v>
      </c>
      <c r="E1129">
        <v>2174.2199999999998</v>
      </c>
      <c r="F1129">
        <v>23.13</v>
      </c>
      <c r="G1129">
        <v>137.61761805570899</v>
      </c>
      <c r="H1129">
        <v>44.483887845741002</v>
      </c>
      <c r="I1129">
        <v>68.720788208291594</v>
      </c>
      <c r="J1129">
        <v>12.073164824284</v>
      </c>
      <c r="K1129">
        <v>17.076722730072898</v>
      </c>
      <c r="L1129">
        <v>13.9161110289962</v>
      </c>
      <c r="M1129">
        <v>77.483100068164603</v>
      </c>
      <c r="N1129">
        <v>2.3034646768014699</v>
      </c>
      <c r="O1129">
        <v>4.9718979680069202</v>
      </c>
      <c r="P1129">
        <v>219.03448275861999</v>
      </c>
    </row>
    <row r="1130" spans="1:17" hidden="1" x14ac:dyDescent="0.3">
      <c r="A1130" t="s">
        <v>2418</v>
      </c>
      <c r="B1130" t="s">
        <v>2419</v>
      </c>
      <c r="C1130" t="s">
        <v>3144</v>
      </c>
      <c r="D1130" t="s">
        <v>774</v>
      </c>
      <c r="E1130">
        <v>2170.7661488979902</v>
      </c>
      <c r="F1130">
        <v>20.14</v>
      </c>
      <c r="G1130">
        <v>-0.141388155470306</v>
      </c>
      <c r="H1130">
        <v>-4.7946062566988097</v>
      </c>
      <c r="I1130">
        <v>-23.771192545517401</v>
      </c>
      <c r="J1130">
        <v>-1.52406817905633</v>
      </c>
      <c r="K1130">
        <v>21.5581166998392</v>
      </c>
      <c r="L1130">
        <v>22.041022540869701</v>
      </c>
      <c r="M1130">
        <v>26.270681235766499</v>
      </c>
      <c r="N1130">
        <v>0.59711816523499295</v>
      </c>
      <c r="O1130">
        <v>59.880834160873803</v>
      </c>
      <c r="P1130">
        <v>26.269592476488999</v>
      </c>
      <c r="Q1130">
        <v>-5.5741982230400999E-2</v>
      </c>
    </row>
    <row r="1131" spans="1:17" hidden="1" x14ac:dyDescent="0.3">
      <c r="A1131" t="s">
        <v>2420</v>
      </c>
      <c r="B1131" t="s">
        <v>2421</v>
      </c>
      <c r="C1131" t="s">
        <v>3144</v>
      </c>
      <c r="D1131" t="s">
        <v>121</v>
      </c>
      <c r="E1131">
        <v>2168.4512086099999</v>
      </c>
      <c r="F1131">
        <v>97.69</v>
      </c>
      <c r="G1131">
        <v>81.480217008334293</v>
      </c>
      <c r="H1131">
        <v>-8.6708318966854598</v>
      </c>
      <c r="I1131">
        <v>43.832435597733202</v>
      </c>
      <c r="J1131">
        <v>8.1947995051016895E-2</v>
      </c>
      <c r="K1131">
        <v>93.467470635718399</v>
      </c>
      <c r="L1131">
        <v>75.953960874556998</v>
      </c>
      <c r="M1131">
        <v>62.160970171138601</v>
      </c>
      <c r="N1131">
        <v>1.056730220265</v>
      </c>
      <c r="O1131">
        <v>10.451427986487801</v>
      </c>
      <c r="P1131">
        <v>153.01735301735201</v>
      </c>
      <c r="Q1131">
        <v>7.1429476867957004E-2</v>
      </c>
    </row>
    <row r="1132" spans="1:17" hidden="1" x14ac:dyDescent="0.3">
      <c r="A1132" t="s">
        <v>2422</v>
      </c>
      <c r="B1132" t="s">
        <v>2423</v>
      </c>
      <c r="C1132" t="s">
        <v>3144</v>
      </c>
      <c r="D1132" t="s">
        <v>624</v>
      </c>
      <c r="E1132">
        <v>2167.78280464</v>
      </c>
      <c r="F1132">
        <v>477.8</v>
      </c>
      <c r="G1132">
        <v>-40.479751722526302</v>
      </c>
      <c r="H1132">
        <v>-4.01697710480863</v>
      </c>
      <c r="I1132">
        <v>-12.4202636186095</v>
      </c>
      <c r="J1132">
        <v>0.99390046453292102</v>
      </c>
      <c r="K1132">
        <v>491.94756117734403</v>
      </c>
      <c r="L1132">
        <v>497.08575557523397</v>
      </c>
      <c r="M1132">
        <v>34.2461780051377</v>
      </c>
      <c r="N1132">
        <v>0.44794940282086099</v>
      </c>
      <c r="O1132">
        <v>32.900795311845897</v>
      </c>
      <c r="P1132">
        <v>16.650390625</v>
      </c>
      <c r="Q1132">
        <v>9.7871355041329999E-3</v>
      </c>
    </row>
    <row r="1133" spans="1:17" hidden="1" x14ac:dyDescent="0.3">
      <c r="A1133" t="s">
        <v>2424</v>
      </c>
      <c r="B1133" t="s">
        <v>2425</v>
      </c>
      <c r="C1133" t="s">
        <v>3144</v>
      </c>
      <c r="D1133" t="s">
        <v>78</v>
      </c>
      <c r="E1133">
        <v>2159.46217656</v>
      </c>
      <c r="F1133">
        <v>248.76</v>
      </c>
      <c r="G1133">
        <v>4.20107670232637</v>
      </c>
      <c r="H1133">
        <v>4.0691277506615</v>
      </c>
      <c r="I1133">
        <v>6.6198760544581701</v>
      </c>
      <c r="J1133">
        <v>4.7513447727665996</v>
      </c>
      <c r="K1133">
        <v>241.239623153823</v>
      </c>
      <c r="L1133">
        <v>227.814932564039</v>
      </c>
      <c r="M1133">
        <v>60.6703507598261</v>
      </c>
      <c r="N1133">
        <v>0.99945651112999201</v>
      </c>
      <c r="O1133">
        <v>10.347322720694599</v>
      </c>
      <c r="P1133">
        <v>43.294930875576</v>
      </c>
      <c r="Q1133">
        <v>-6.8592317828118005E-2</v>
      </c>
    </row>
    <row r="1134" spans="1:17" hidden="1" x14ac:dyDescent="0.3">
      <c r="A1134" t="s">
        <v>2426</v>
      </c>
      <c r="B1134" t="s">
        <v>2427</v>
      </c>
      <c r="C1134" t="s">
        <v>3144</v>
      </c>
      <c r="D1134" t="s">
        <v>749</v>
      </c>
      <c r="E1134">
        <v>2158.8941250150001</v>
      </c>
      <c r="F1134">
        <v>835.95</v>
      </c>
      <c r="G1134">
        <v>41.626387133777001</v>
      </c>
      <c r="H1134">
        <v>11.4371150782785</v>
      </c>
      <c r="I1134">
        <v>-14.6717163542876</v>
      </c>
      <c r="J1134">
        <v>-2.11823775300706</v>
      </c>
      <c r="K1134">
        <v>839.52733539674</v>
      </c>
      <c r="L1134">
        <v>807.15716088424006</v>
      </c>
      <c r="M1134">
        <v>37.868522192795403</v>
      </c>
      <c r="N1134">
        <v>0.85595003295698802</v>
      </c>
      <c r="O1134">
        <v>55.511693283090999</v>
      </c>
      <c r="P1134">
        <v>74.15625</v>
      </c>
      <c r="Q1134">
        <v>0.18457741346416301</v>
      </c>
    </row>
    <row r="1135" spans="1:17" hidden="1" x14ac:dyDescent="0.3">
      <c r="A1135" t="s">
        <v>2428</v>
      </c>
      <c r="B1135" t="s">
        <v>2429</v>
      </c>
      <c r="C1135" t="s">
        <v>3144</v>
      </c>
      <c r="D1135" t="s">
        <v>693</v>
      </c>
      <c r="E1135">
        <v>2157.2457287000002</v>
      </c>
      <c r="F1135">
        <v>342.05</v>
      </c>
      <c r="G1135">
        <v>-33.089870896618898</v>
      </c>
      <c r="H1135">
        <v>-2.6490175136598402</v>
      </c>
      <c r="I1135">
        <v>-7.5078595065976996</v>
      </c>
      <c r="J1135">
        <v>0.44815006338074598</v>
      </c>
      <c r="K1135">
        <v>346.44592397035802</v>
      </c>
      <c r="L1135">
        <v>335.32737376498602</v>
      </c>
      <c r="M1135">
        <v>34.618932551703203</v>
      </c>
      <c r="N1135">
        <v>0.37838808962695197</v>
      </c>
      <c r="O1135">
        <v>23.3299225259465</v>
      </c>
      <c r="P1135">
        <v>22.160714285714199</v>
      </c>
      <c r="Q1135">
        <v>6.8151443699431005E-2</v>
      </c>
    </row>
    <row r="1136" spans="1:17" hidden="1" x14ac:dyDescent="0.3">
      <c r="A1136" t="s">
        <v>2430</v>
      </c>
      <c r="B1136" t="s">
        <v>2431</v>
      </c>
      <c r="C1136" t="s">
        <v>3144</v>
      </c>
      <c r="D1136" t="s">
        <v>163</v>
      </c>
      <c r="E1136">
        <v>2148.11625</v>
      </c>
      <c r="F1136">
        <v>2153.5</v>
      </c>
      <c r="G1136">
        <v>-8.8027771443152005</v>
      </c>
      <c r="H1136">
        <v>2.7036531017320198</v>
      </c>
      <c r="I1136">
        <v>13.4322835310138</v>
      </c>
      <c r="J1136">
        <v>3.4638329540636299</v>
      </c>
      <c r="K1136">
        <v>2180.6123135545199</v>
      </c>
      <c r="L1136">
        <v>2093.2607024395302</v>
      </c>
      <c r="M1136">
        <v>42.9659478465178</v>
      </c>
      <c r="N1136">
        <v>0.55282649971266196</v>
      </c>
      <c r="O1136">
        <v>29.031808683538401</v>
      </c>
      <c r="P1136">
        <v>27.426035502958499</v>
      </c>
      <c r="Q1136">
        <v>0.115525702853606</v>
      </c>
    </row>
    <row r="1137" spans="1:17" hidden="1" x14ac:dyDescent="0.3">
      <c r="A1137" t="s">
        <v>2432</v>
      </c>
      <c r="B1137" t="s">
        <v>2433</v>
      </c>
      <c r="C1137" t="s">
        <v>3144</v>
      </c>
      <c r="D1137" t="s">
        <v>21</v>
      </c>
      <c r="E1137">
        <v>2144.1221895150002</v>
      </c>
      <c r="F1137">
        <v>235.99</v>
      </c>
      <c r="G1137">
        <v>-62.247097010644502</v>
      </c>
      <c r="H1137">
        <v>6.6264071727077898</v>
      </c>
      <c r="I1137">
        <v>-38.655295373713201</v>
      </c>
      <c r="J1137">
        <v>-1.15003159504187</v>
      </c>
      <c r="K1137">
        <v>239.34710197226499</v>
      </c>
      <c r="M1137">
        <v>46.907847430633097</v>
      </c>
      <c r="N1137">
        <v>1.1109177838529001</v>
      </c>
      <c r="O1137">
        <v>79.541505996016696</v>
      </c>
      <c r="P1137">
        <v>15.1170731707317</v>
      </c>
    </row>
    <row r="1138" spans="1:17" hidden="1" x14ac:dyDescent="0.3">
      <c r="A1138" t="s">
        <v>2434</v>
      </c>
      <c r="B1138" t="s">
        <v>2435</v>
      </c>
      <c r="C1138" t="s">
        <v>3144</v>
      </c>
      <c r="D1138" t="s">
        <v>252</v>
      </c>
      <c r="E1138">
        <v>2142.532890816</v>
      </c>
      <c r="F1138">
        <v>109.88</v>
      </c>
      <c r="G1138">
        <v>-42.641982276617703</v>
      </c>
      <c r="H1138">
        <v>-7.4119775416448199</v>
      </c>
      <c r="I1138">
        <v>-4.2117406644879898</v>
      </c>
      <c r="J1138">
        <v>5.11469210422446</v>
      </c>
      <c r="K1138">
        <v>112.145320820595</v>
      </c>
      <c r="L1138">
        <v>113.059407449015</v>
      </c>
      <c r="M1138">
        <v>48.1678678397857</v>
      </c>
      <c r="N1138">
        <v>0.62216932219061605</v>
      </c>
      <c r="O1138">
        <v>41.97306152166</v>
      </c>
      <c r="P1138">
        <v>27.087670599120901</v>
      </c>
      <c r="Q1138">
        <v>0.18371867385246701</v>
      </c>
    </row>
    <row r="1139" spans="1:17" hidden="1" x14ac:dyDescent="0.3">
      <c r="A1139" t="s">
        <v>2436</v>
      </c>
      <c r="B1139" t="s">
        <v>2437</v>
      </c>
      <c r="C1139" t="s">
        <v>3144</v>
      </c>
      <c r="D1139" t="s">
        <v>228</v>
      </c>
      <c r="E1139">
        <v>2132.3011083749998</v>
      </c>
      <c r="F1139">
        <v>565.65</v>
      </c>
      <c r="G1139">
        <v>-10.2044851475036</v>
      </c>
      <c r="H1139">
        <v>-5.4189857174773897</v>
      </c>
      <c r="I1139">
        <v>30.425567201244998</v>
      </c>
      <c r="J1139">
        <v>-0.11203718478161</v>
      </c>
      <c r="K1139">
        <v>565.27713907566101</v>
      </c>
      <c r="L1139">
        <v>491.95955038424199</v>
      </c>
      <c r="M1139">
        <v>39.827652986354799</v>
      </c>
      <c r="N1139">
        <v>0.57494167827031095</v>
      </c>
      <c r="O1139">
        <v>17.457791920799</v>
      </c>
      <c r="P1139">
        <v>65.588407494145102</v>
      </c>
      <c r="Q1139">
        <v>0.121217405215455</v>
      </c>
    </row>
    <row r="1140" spans="1:17" hidden="1" x14ac:dyDescent="0.3">
      <c r="A1140" t="s">
        <v>2438</v>
      </c>
      <c r="B1140" t="s">
        <v>2439</v>
      </c>
      <c r="C1140" t="s">
        <v>3144</v>
      </c>
      <c r="D1140" t="s">
        <v>18</v>
      </c>
      <c r="E1140">
        <v>2120.2518238080002</v>
      </c>
      <c r="F1140">
        <v>216.64</v>
      </c>
      <c r="G1140">
        <v>-54.847335968368199</v>
      </c>
      <c r="H1140">
        <v>4.7208579864943996</v>
      </c>
      <c r="I1140">
        <v>-15.7303990193383</v>
      </c>
      <c r="J1140">
        <v>-7.17196780458699E-2</v>
      </c>
      <c r="K1140">
        <v>214.85536078068401</v>
      </c>
      <c r="M1140">
        <v>42.952345423518899</v>
      </c>
      <c r="N1140">
        <v>1.84419432235463</v>
      </c>
      <c r="O1140">
        <v>58.811853766617403</v>
      </c>
      <c r="P1140">
        <v>18.7393806522334</v>
      </c>
    </row>
    <row r="1141" spans="1:17" hidden="1" x14ac:dyDescent="0.3">
      <c r="A1141" t="s">
        <v>2440</v>
      </c>
      <c r="B1141" t="s">
        <v>2441</v>
      </c>
      <c r="C1141" t="s">
        <v>3144</v>
      </c>
      <c r="D1141" t="s">
        <v>78</v>
      </c>
      <c r="E1141">
        <v>2110.6976301</v>
      </c>
      <c r="F1141">
        <v>2799</v>
      </c>
      <c r="G1141">
        <v>-34.807075480040801</v>
      </c>
      <c r="H1141">
        <v>-6.71208916575325</v>
      </c>
      <c r="I1141">
        <v>-10.4366331708817</v>
      </c>
      <c r="J1141">
        <v>-1.6654122062968899</v>
      </c>
      <c r="K1141">
        <v>2852.2464088633201</v>
      </c>
      <c r="L1141">
        <v>2815.3934758024602</v>
      </c>
      <c r="M1141">
        <v>41.202078449599298</v>
      </c>
      <c r="N1141">
        <v>1.2455807024249199</v>
      </c>
      <c r="O1141">
        <v>14.8981779206859</v>
      </c>
      <c r="P1141">
        <v>19.327265363545202</v>
      </c>
      <c r="Q1141">
        <v>-0.15189640758613199</v>
      </c>
    </row>
    <row r="1142" spans="1:17" hidden="1" x14ac:dyDescent="0.3">
      <c r="A1142" t="s">
        <v>2442</v>
      </c>
      <c r="B1142" t="s">
        <v>2443</v>
      </c>
      <c r="C1142" t="s">
        <v>3144</v>
      </c>
      <c r="D1142" t="s">
        <v>547</v>
      </c>
      <c r="E1142">
        <v>2108.8453237499998</v>
      </c>
      <c r="F1142">
        <v>1092.8499999999999</v>
      </c>
      <c r="G1142">
        <v>483.976074128834</v>
      </c>
      <c r="H1142">
        <v>35.276531707491699</v>
      </c>
      <c r="I1142">
        <v>133.330972391431</v>
      </c>
      <c r="J1142">
        <v>1.40575812999354</v>
      </c>
      <c r="K1142">
        <v>856.34537260397099</v>
      </c>
      <c r="L1142">
        <v>598.60970508552805</v>
      </c>
      <c r="M1142">
        <v>63.994637922361399</v>
      </c>
      <c r="N1142">
        <v>1.7832951527322101</v>
      </c>
      <c r="O1142">
        <v>11.186347623187</v>
      </c>
      <c r="P1142">
        <v>524.48571428571404</v>
      </c>
      <c r="Q1142">
        <v>0.226510530277196</v>
      </c>
    </row>
    <row r="1143" spans="1:17" hidden="1" x14ac:dyDescent="0.3">
      <c r="A1143" t="s">
        <v>2444</v>
      </c>
      <c r="B1143" t="s">
        <v>2445</v>
      </c>
      <c r="C1143" t="s">
        <v>3144</v>
      </c>
      <c r="D1143" t="s">
        <v>538</v>
      </c>
      <c r="E1143">
        <v>2107.6838754779901</v>
      </c>
      <c r="F1143">
        <v>210.13</v>
      </c>
      <c r="G1143">
        <v>17.199418447099202</v>
      </c>
      <c r="H1143">
        <v>15.2486486126522</v>
      </c>
      <c r="I1143">
        <v>56.453438779519502</v>
      </c>
      <c r="J1143">
        <v>0.51117246289603901</v>
      </c>
      <c r="K1143">
        <v>178.05053389514799</v>
      </c>
      <c r="L1143">
        <v>151.70539138452401</v>
      </c>
      <c r="M1143">
        <v>74.146181646680105</v>
      </c>
      <c r="N1143">
        <v>1.7770809712454501</v>
      </c>
      <c r="O1143">
        <v>3.6501213534478598</v>
      </c>
      <c r="P1143">
        <v>91.724452554744502</v>
      </c>
      <c r="Q1143">
        <v>0.116996562831285</v>
      </c>
    </row>
    <row r="1144" spans="1:17" hidden="1" x14ac:dyDescent="0.3">
      <c r="A1144" t="s">
        <v>2446</v>
      </c>
      <c r="B1144" t="s">
        <v>2447</v>
      </c>
      <c r="C1144" t="s">
        <v>3144</v>
      </c>
      <c r="D1144" t="s">
        <v>138</v>
      </c>
      <c r="E1144">
        <v>2103.5171842300001</v>
      </c>
      <c r="F1144">
        <v>142.44999999999999</v>
      </c>
      <c r="G1144">
        <v>27.474804212268101</v>
      </c>
      <c r="H1144">
        <v>-15.9891318326128</v>
      </c>
      <c r="I1144">
        <v>24.891596245536299</v>
      </c>
      <c r="J1144">
        <v>7.6571798214301197</v>
      </c>
      <c r="K1144">
        <v>136.77158426299999</v>
      </c>
      <c r="L1144">
        <v>119.394865408439</v>
      </c>
      <c r="M1144">
        <v>47.522295082454498</v>
      </c>
      <c r="N1144">
        <v>0.75719591486711801</v>
      </c>
      <c r="O1144">
        <v>25.4475254475254</v>
      </c>
      <c r="P1144">
        <v>71.626506024096301</v>
      </c>
      <c r="Q1144">
        <v>0.158820120547151</v>
      </c>
    </row>
    <row r="1145" spans="1:17" hidden="1" x14ac:dyDescent="0.3">
      <c r="A1145" t="s">
        <v>2448</v>
      </c>
      <c r="B1145" t="s">
        <v>2449</v>
      </c>
      <c r="C1145" t="s">
        <v>3144</v>
      </c>
      <c r="D1145" t="s">
        <v>185</v>
      </c>
      <c r="E1145">
        <v>2097.1615765799902</v>
      </c>
      <c r="F1145">
        <v>186.9</v>
      </c>
      <c r="G1145">
        <v>34.187373913283103</v>
      </c>
      <c r="H1145">
        <v>8.7854864247818298</v>
      </c>
      <c r="I1145">
        <v>19.481093107063302</v>
      </c>
      <c r="J1145">
        <v>2.3922961000061802</v>
      </c>
      <c r="K1145">
        <v>167.35369859203601</v>
      </c>
      <c r="L1145">
        <v>146.28903258939101</v>
      </c>
      <c r="M1145">
        <v>57.358685845086399</v>
      </c>
      <c r="N1145">
        <v>0.91471004389710198</v>
      </c>
      <c r="O1145">
        <v>7.3194221508828301</v>
      </c>
      <c r="P1145">
        <v>72.4965389940009</v>
      </c>
      <c r="Q1145">
        <v>4.6257063738707999E-2</v>
      </c>
    </row>
    <row r="1146" spans="1:17" hidden="1" x14ac:dyDescent="0.3">
      <c r="A1146" t="s">
        <v>1746</v>
      </c>
      <c r="B1146" t="s">
        <v>2450</v>
      </c>
      <c r="C1146" t="s">
        <v>3144</v>
      </c>
      <c r="D1146" t="s">
        <v>1748</v>
      </c>
      <c r="E1146">
        <v>2091.9342556299998</v>
      </c>
      <c r="F1146">
        <v>38.380000000000003</v>
      </c>
      <c r="G1146">
        <v>-12.8379987310642</v>
      </c>
      <c r="H1146">
        <v>4.2219646981035703</v>
      </c>
      <c r="I1146">
        <v>10.300352390675799</v>
      </c>
      <c r="J1146">
        <v>-0.75434886411817204</v>
      </c>
      <c r="K1146">
        <v>38.724718596704101</v>
      </c>
      <c r="L1146">
        <v>35.459556119549198</v>
      </c>
      <c r="M1146">
        <v>49.333103027404697</v>
      </c>
      <c r="N1146">
        <v>1.0185327543479901</v>
      </c>
      <c r="O1146">
        <v>19.723814486711799</v>
      </c>
      <c r="P1146">
        <v>41.362799263351697</v>
      </c>
      <c r="Q1146">
        <v>7.0291434656782004E-2</v>
      </c>
    </row>
    <row r="1147" spans="1:17" hidden="1" x14ac:dyDescent="0.3">
      <c r="A1147" t="s">
        <v>2451</v>
      </c>
      <c r="B1147" t="s">
        <v>2452</v>
      </c>
      <c r="C1147" t="s">
        <v>3144</v>
      </c>
      <c r="D1147" t="s">
        <v>202</v>
      </c>
      <c r="E1147">
        <v>2088.7855881400001</v>
      </c>
      <c r="F1147">
        <v>1284.2</v>
      </c>
      <c r="G1147">
        <v>66.561937312611803</v>
      </c>
      <c r="H1147">
        <v>55.8286361612384</v>
      </c>
      <c r="I1147">
        <v>68.052486830540801</v>
      </c>
      <c r="J1147">
        <v>7.7486135779403797</v>
      </c>
      <c r="K1147">
        <v>1049.9454018200699</v>
      </c>
      <c r="L1147">
        <v>868.06756459362202</v>
      </c>
      <c r="M1147">
        <v>60.203168747146599</v>
      </c>
      <c r="N1147">
        <v>0.86889704444750304</v>
      </c>
      <c r="O1147">
        <v>19.062451331568202</v>
      </c>
      <c r="P1147">
        <v>103.518225039619</v>
      </c>
      <c r="Q1147">
        <v>0.11760104957189001</v>
      </c>
    </row>
    <row r="1148" spans="1:17" hidden="1" x14ac:dyDescent="0.3">
      <c r="A1148" t="s">
        <v>2453</v>
      </c>
      <c r="B1148" t="s">
        <v>2454</v>
      </c>
      <c r="C1148" t="s">
        <v>3144</v>
      </c>
      <c r="D1148" t="s">
        <v>141</v>
      </c>
      <c r="E1148">
        <v>2088.324629875</v>
      </c>
      <c r="F1148">
        <v>261.25</v>
      </c>
      <c r="G1148">
        <v>421.54338630634601</v>
      </c>
      <c r="H1148">
        <v>-15.7975439215968</v>
      </c>
      <c r="I1148">
        <v>82.507893521205204</v>
      </c>
      <c r="J1148">
        <v>-1.94798355046503</v>
      </c>
      <c r="K1148">
        <v>235.26771137536099</v>
      </c>
      <c r="L1148">
        <v>161.238328717656</v>
      </c>
      <c r="M1148">
        <v>43.713371044753103</v>
      </c>
      <c r="N1148">
        <v>0.66061692942764705</v>
      </c>
      <c r="O1148">
        <v>14.066985645933</v>
      </c>
      <c r="P1148">
        <v>461.82795698924701</v>
      </c>
      <c r="Q1148">
        <v>0.16447599058927401</v>
      </c>
    </row>
    <row r="1149" spans="1:17" hidden="1" x14ac:dyDescent="0.3">
      <c r="A1149" t="s">
        <v>2455</v>
      </c>
      <c r="B1149" t="s">
        <v>2456</v>
      </c>
      <c r="C1149" t="s">
        <v>3144</v>
      </c>
      <c r="D1149" t="s">
        <v>417</v>
      </c>
      <c r="E1149">
        <v>2087.6985359999999</v>
      </c>
      <c r="F1149">
        <v>929.8</v>
      </c>
      <c r="G1149">
        <v>181.88403243603099</v>
      </c>
      <c r="H1149">
        <v>21.608875068814999</v>
      </c>
      <c r="I1149">
        <v>14.7453260855834</v>
      </c>
      <c r="J1149">
        <v>1.5419549279568101</v>
      </c>
      <c r="K1149">
        <v>856.26660353859097</v>
      </c>
      <c r="L1149">
        <v>685.84214276800105</v>
      </c>
      <c r="M1149">
        <v>53.182609898273697</v>
      </c>
      <c r="N1149">
        <v>0.99710707194450299</v>
      </c>
      <c r="O1149">
        <v>11.3142611314261</v>
      </c>
      <c r="P1149">
        <v>228.37718523750601</v>
      </c>
      <c r="Q1149">
        <v>0.170650395864749</v>
      </c>
    </row>
    <row r="1150" spans="1:17" hidden="1" x14ac:dyDescent="0.3">
      <c r="A1150" t="s">
        <v>2457</v>
      </c>
      <c r="B1150" t="s">
        <v>2458</v>
      </c>
      <c r="C1150" t="s">
        <v>3144</v>
      </c>
      <c r="D1150" t="s">
        <v>202</v>
      </c>
      <c r="E1150">
        <v>2082.0904995000001</v>
      </c>
      <c r="F1150">
        <v>337.3</v>
      </c>
      <c r="G1150">
        <v>37.8033204953121</v>
      </c>
      <c r="H1150">
        <v>-8.0550010431479002</v>
      </c>
      <c r="I1150">
        <v>14.7622010141129</v>
      </c>
      <c r="J1150">
        <v>0.20070852469099401</v>
      </c>
      <c r="K1150">
        <v>344.121355293759</v>
      </c>
      <c r="L1150">
        <v>297.59962274515499</v>
      </c>
      <c r="M1150">
        <v>33.7160458822622</v>
      </c>
      <c r="N1150">
        <v>0.33143918444714998</v>
      </c>
      <c r="O1150">
        <v>17.343611028757699</v>
      </c>
      <c r="P1150">
        <v>84.508506099228697</v>
      </c>
      <c r="Q1150">
        <v>0.157249311817732</v>
      </c>
    </row>
    <row r="1151" spans="1:17" hidden="1" x14ac:dyDescent="0.3">
      <c r="A1151" t="s">
        <v>2459</v>
      </c>
      <c r="B1151" t="s">
        <v>2460</v>
      </c>
      <c r="C1151" t="s">
        <v>3144</v>
      </c>
      <c r="D1151" t="s">
        <v>2461</v>
      </c>
      <c r="E1151">
        <v>2069.7716395550001</v>
      </c>
      <c r="F1151">
        <v>1916.35</v>
      </c>
      <c r="G1151">
        <v>353.56298146423097</v>
      </c>
      <c r="H1151">
        <v>0.43884280069595499</v>
      </c>
      <c r="I1151">
        <v>34.026823629009201</v>
      </c>
      <c r="J1151">
        <v>-6.7975956483011197</v>
      </c>
      <c r="K1151">
        <v>1910.5669109809201</v>
      </c>
      <c r="L1151">
        <v>1447.5966188857701</v>
      </c>
      <c r="M1151">
        <v>40.549008983557798</v>
      </c>
      <c r="N1151">
        <v>0.94416440692365999</v>
      </c>
      <c r="O1151">
        <v>17.9325279828841</v>
      </c>
      <c r="P1151">
        <v>444.031227821149</v>
      </c>
      <c r="Q1151">
        <v>0.24901846453215001</v>
      </c>
    </row>
    <row r="1152" spans="1:17" hidden="1" x14ac:dyDescent="0.3">
      <c r="A1152" t="s">
        <v>2462</v>
      </c>
      <c r="B1152" t="s">
        <v>2463</v>
      </c>
      <c r="C1152" t="s">
        <v>3144</v>
      </c>
      <c r="D1152" t="s">
        <v>487</v>
      </c>
      <c r="E1152">
        <v>2064.4885325250002</v>
      </c>
      <c r="F1152">
        <v>2426.85</v>
      </c>
      <c r="G1152">
        <v>11.175718380818701</v>
      </c>
      <c r="H1152">
        <v>-15.522679247668201</v>
      </c>
      <c r="I1152">
        <v>62.851607770896898</v>
      </c>
      <c r="J1152">
        <v>5.4272453494227104</v>
      </c>
      <c r="K1152">
        <v>2478.8781730217102</v>
      </c>
      <c r="L1152">
        <v>2047.2572226443001</v>
      </c>
      <c r="M1152">
        <v>44.551455816457498</v>
      </c>
      <c r="N1152">
        <v>0.405170168476782</v>
      </c>
      <c r="O1152">
        <v>39.233986443331801</v>
      </c>
      <c r="P1152">
        <v>87.713191785589899</v>
      </c>
      <c r="Q1152">
        <v>-2.8847610378941999E-2</v>
      </c>
    </row>
    <row r="1153" spans="1:17" hidden="1" x14ac:dyDescent="0.3">
      <c r="A1153" t="s">
        <v>2464</v>
      </c>
      <c r="B1153" t="s">
        <v>2465</v>
      </c>
      <c r="C1153" t="s">
        <v>3144</v>
      </c>
      <c r="D1153" t="s">
        <v>255</v>
      </c>
      <c r="E1153">
        <v>2052.2957500000002</v>
      </c>
      <c r="F1153">
        <v>1506.25</v>
      </c>
      <c r="G1153">
        <v>2.0691174754862902</v>
      </c>
      <c r="H1153">
        <v>-2.4731182465131298</v>
      </c>
      <c r="I1153">
        <v>5.2526611119196103</v>
      </c>
      <c r="J1153">
        <v>8.67339048286577</v>
      </c>
      <c r="K1153">
        <v>1477.4852184890501</v>
      </c>
      <c r="L1153">
        <v>1359.4354391176</v>
      </c>
      <c r="M1153">
        <v>52.9334190150363</v>
      </c>
      <c r="N1153">
        <v>0.76023423041051597</v>
      </c>
      <c r="O1153">
        <v>14.9145228215767</v>
      </c>
      <c r="P1153">
        <v>46.500996936244697</v>
      </c>
      <c r="Q1153">
        <v>2.5436819508502E-2</v>
      </c>
    </row>
    <row r="1154" spans="1:17" hidden="1" x14ac:dyDescent="0.3">
      <c r="A1154" t="s">
        <v>2466</v>
      </c>
      <c r="B1154" t="s">
        <v>2467</v>
      </c>
      <c r="C1154" t="s">
        <v>3144</v>
      </c>
      <c r="D1154" t="s">
        <v>624</v>
      </c>
      <c r="E1154">
        <v>2041.3932618599999</v>
      </c>
      <c r="F1154">
        <v>409.7</v>
      </c>
      <c r="G1154">
        <v>-4.9357028207977098</v>
      </c>
      <c r="H1154">
        <v>4.4951432569964096</v>
      </c>
      <c r="I1154">
        <v>-20.378983432108502</v>
      </c>
      <c r="J1154">
        <v>3.1075651983818098</v>
      </c>
      <c r="K1154">
        <v>412.18985300591203</v>
      </c>
      <c r="L1154">
        <v>402.12357026007902</v>
      </c>
      <c r="M1154">
        <v>42.564428474466503</v>
      </c>
      <c r="N1154">
        <v>0.78416408057183196</v>
      </c>
      <c r="O1154">
        <v>53.758847937515199</v>
      </c>
      <c r="P1154">
        <v>49.662100456620998</v>
      </c>
      <c r="Q1154">
        <v>9.9825524445146002E-2</v>
      </c>
    </row>
    <row r="1155" spans="1:17" hidden="1" x14ac:dyDescent="0.3">
      <c r="A1155" t="s">
        <v>2468</v>
      </c>
      <c r="B1155" t="s">
        <v>2469</v>
      </c>
      <c r="C1155" t="s">
        <v>3144</v>
      </c>
      <c r="D1155" t="s">
        <v>141</v>
      </c>
      <c r="E1155">
        <v>2039.2039179599999</v>
      </c>
      <c r="F1155">
        <v>117.59</v>
      </c>
      <c r="G1155">
        <v>246.63561184157101</v>
      </c>
      <c r="H1155">
        <v>-1.7445435268080101</v>
      </c>
      <c r="I1155">
        <v>31.0590311645981</v>
      </c>
      <c r="J1155">
        <v>-2.1899390015474398</v>
      </c>
      <c r="K1155">
        <v>120.92168726707401</v>
      </c>
      <c r="L1155">
        <v>97.093926155480801</v>
      </c>
      <c r="M1155">
        <v>33.241777242467698</v>
      </c>
      <c r="N1155">
        <v>0.67686877589544403</v>
      </c>
      <c r="O1155">
        <v>17.084786121268799</v>
      </c>
      <c r="P1155">
        <v>294.59731543624099</v>
      </c>
    </row>
    <row r="1156" spans="1:17" hidden="1" x14ac:dyDescent="0.3">
      <c r="A1156" t="s">
        <v>2470</v>
      </c>
      <c r="B1156" t="s">
        <v>2471</v>
      </c>
      <c r="C1156" t="s">
        <v>3144</v>
      </c>
      <c r="D1156" t="s">
        <v>1396</v>
      </c>
      <c r="E1156">
        <v>2038.1815594499999</v>
      </c>
      <c r="F1156">
        <v>786.9</v>
      </c>
      <c r="G1156">
        <v>-15.5026242461579</v>
      </c>
      <c r="H1156">
        <v>-8.29078604548919</v>
      </c>
      <c r="I1156">
        <v>43.079856885830097</v>
      </c>
      <c r="J1156">
        <v>3.55778367842951</v>
      </c>
      <c r="K1156">
        <v>821.83217044517505</v>
      </c>
      <c r="L1156">
        <v>710.069011420979</v>
      </c>
      <c r="M1156">
        <v>36.7300794556526</v>
      </c>
      <c r="N1156">
        <v>1.35835276757977</v>
      </c>
      <c r="O1156">
        <v>26.890329139661901</v>
      </c>
      <c r="P1156">
        <v>74.285714285714207</v>
      </c>
      <c r="Q1156">
        <v>-1.5764480052423001E-2</v>
      </c>
    </row>
    <row r="1157" spans="1:17" hidden="1" x14ac:dyDescent="0.3">
      <c r="A1157" t="s">
        <v>2472</v>
      </c>
      <c r="B1157" t="s">
        <v>2473</v>
      </c>
      <c r="C1157" t="s">
        <v>3144</v>
      </c>
      <c r="D1157" t="s">
        <v>299</v>
      </c>
      <c r="E1157">
        <v>2032.7824679</v>
      </c>
      <c r="F1157">
        <v>324.2</v>
      </c>
      <c r="G1157">
        <v>7.10345028333772</v>
      </c>
      <c r="H1157">
        <v>6.5528031896563501</v>
      </c>
      <c r="I1157">
        <v>-19.7692124431316</v>
      </c>
      <c r="J1157">
        <v>3.5892996188729298</v>
      </c>
      <c r="K1157">
        <v>326.16379385626601</v>
      </c>
      <c r="L1157">
        <v>314.21605950055101</v>
      </c>
      <c r="M1157">
        <v>47.6355901971733</v>
      </c>
      <c r="N1157">
        <v>0.67819269629422696</v>
      </c>
      <c r="O1157">
        <v>30.367057371992502</v>
      </c>
      <c r="P1157">
        <v>52.421250587682103</v>
      </c>
      <c r="Q1157">
        <v>0.100676991345761</v>
      </c>
    </row>
    <row r="1158" spans="1:17" hidden="1" x14ac:dyDescent="0.3">
      <c r="A1158" t="s">
        <v>2474</v>
      </c>
      <c r="B1158" t="s">
        <v>2475</v>
      </c>
      <c r="C1158" t="s">
        <v>3144</v>
      </c>
      <c r="D1158" t="s">
        <v>360</v>
      </c>
      <c r="E1158">
        <v>2026.79168687999</v>
      </c>
      <c r="F1158">
        <v>831.7</v>
      </c>
      <c r="G1158">
        <v>-35.530063648550801</v>
      </c>
      <c r="H1158">
        <v>-7.59631015513816</v>
      </c>
      <c r="I1158">
        <v>4.8361700928969</v>
      </c>
      <c r="J1158">
        <v>0.37509459617115498</v>
      </c>
      <c r="K1158">
        <v>834.33878041087496</v>
      </c>
      <c r="L1158">
        <v>805.35552754782202</v>
      </c>
      <c r="M1158">
        <v>41.826154648239601</v>
      </c>
      <c r="N1158">
        <v>0.36083632717841801</v>
      </c>
      <c r="O1158">
        <v>31.0568714680774</v>
      </c>
      <c r="P1158">
        <v>29.055784001862001</v>
      </c>
      <c r="Q1158">
        <v>-7.2057860414831004E-2</v>
      </c>
    </row>
    <row r="1159" spans="1:17" hidden="1" x14ac:dyDescent="0.3">
      <c r="A1159" t="s">
        <v>2476</v>
      </c>
      <c r="B1159" t="s">
        <v>2477</v>
      </c>
      <c r="C1159" t="s">
        <v>3144</v>
      </c>
      <c r="D1159" t="s">
        <v>130</v>
      </c>
      <c r="E1159">
        <v>2025.942069508</v>
      </c>
      <c r="F1159">
        <v>124.39</v>
      </c>
      <c r="G1159">
        <v>92.734887941786994</v>
      </c>
      <c r="H1159">
        <v>12.762675724528799</v>
      </c>
      <c r="I1159">
        <v>-44.080601794381302</v>
      </c>
      <c r="J1159">
        <v>0.85315656897713099</v>
      </c>
      <c r="K1159">
        <v>123.86809715370801</v>
      </c>
      <c r="L1159">
        <v>126.193560608488</v>
      </c>
      <c r="M1159">
        <v>42.862591416111499</v>
      </c>
      <c r="N1159">
        <v>0.69566172349579503</v>
      </c>
      <c r="O1159">
        <v>120.59651097355</v>
      </c>
      <c r="P1159">
        <v>159.145833333333</v>
      </c>
    </row>
    <row r="1160" spans="1:17" hidden="1" x14ac:dyDescent="0.3">
      <c r="A1160" t="s">
        <v>2478</v>
      </c>
      <c r="B1160" t="s">
        <v>2479</v>
      </c>
      <c r="C1160" t="s">
        <v>3144</v>
      </c>
      <c r="D1160" t="s">
        <v>2480</v>
      </c>
      <c r="E1160">
        <v>2020.8139406400001</v>
      </c>
      <c r="F1160">
        <v>1214.4000000000001</v>
      </c>
      <c r="G1160">
        <v>-25.161301644645</v>
      </c>
      <c r="H1160">
        <v>-4.7036121542589999</v>
      </c>
      <c r="I1160">
        <v>-9.0175999306013495</v>
      </c>
      <c r="J1160">
        <v>2.1183620303286101</v>
      </c>
      <c r="O1160">
        <v>8.2674571805006298</v>
      </c>
      <c r="P1160">
        <v>9.3906228887988092</v>
      </c>
    </row>
    <row r="1161" spans="1:17" hidden="1" x14ac:dyDescent="0.3">
      <c r="A1161" t="s">
        <v>2481</v>
      </c>
      <c r="B1161" t="s">
        <v>2482</v>
      </c>
      <c r="C1161" t="s">
        <v>3144</v>
      </c>
      <c r="D1161" t="s">
        <v>294</v>
      </c>
      <c r="E1161">
        <v>2020.5115968</v>
      </c>
      <c r="F1161">
        <v>197.25</v>
      </c>
      <c r="G1161">
        <v>-29.995421874656799</v>
      </c>
      <c r="H1161">
        <v>-17.1104383953937</v>
      </c>
      <c r="I1161">
        <v>-16.688734631290998</v>
      </c>
      <c r="J1161">
        <v>-1.68502667682656</v>
      </c>
      <c r="M1161">
        <v>34.584939812408898</v>
      </c>
      <c r="O1161">
        <v>33.835234474017703</v>
      </c>
      <c r="P1161">
        <v>5.4249064671298699</v>
      </c>
    </row>
    <row r="1162" spans="1:17" hidden="1" x14ac:dyDescent="0.3">
      <c r="A1162" t="s">
        <v>2483</v>
      </c>
      <c r="B1162" t="s">
        <v>2484</v>
      </c>
      <c r="C1162" t="s">
        <v>3144</v>
      </c>
      <c r="D1162" t="s">
        <v>294</v>
      </c>
      <c r="E1162">
        <v>2018.0316621699999</v>
      </c>
      <c r="F1162">
        <v>1300.3</v>
      </c>
      <c r="G1162">
        <v>-34.827998901981701</v>
      </c>
      <c r="H1162">
        <v>-1.62116653685657</v>
      </c>
      <c r="I1162">
        <v>-11.849570782367101</v>
      </c>
      <c r="J1162">
        <v>-1.2575333443524399</v>
      </c>
      <c r="K1162">
        <v>1306.40691506656</v>
      </c>
      <c r="L1162">
        <v>1314.9805812577199</v>
      </c>
      <c r="M1162">
        <v>38.830328592932702</v>
      </c>
      <c r="N1162">
        <v>1.29171676462701</v>
      </c>
      <c r="O1162">
        <v>17.176805352610899</v>
      </c>
      <c r="P1162">
        <v>13.4741251418099</v>
      </c>
      <c r="Q1162">
        <v>9.8880894279759993E-3</v>
      </c>
    </row>
    <row r="1163" spans="1:17" hidden="1" x14ac:dyDescent="0.3">
      <c r="A1163" t="s">
        <v>2485</v>
      </c>
      <c r="B1163" t="s">
        <v>2486</v>
      </c>
      <c r="C1163" t="s">
        <v>3144</v>
      </c>
      <c r="D1163" t="s">
        <v>505</v>
      </c>
      <c r="E1163">
        <v>2011.67357625</v>
      </c>
      <c r="F1163">
        <v>653.25</v>
      </c>
      <c r="G1163">
        <v>3.0036855479435398</v>
      </c>
      <c r="H1163">
        <v>10.3082224465014</v>
      </c>
      <c r="I1163">
        <v>35.8378283110832</v>
      </c>
      <c r="J1163">
        <v>1.41689363199092</v>
      </c>
      <c r="K1163">
        <v>629.28983386622394</v>
      </c>
      <c r="L1163">
        <v>550.92056282810495</v>
      </c>
      <c r="M1163">
        <v>42.317464392383997</v>
      </c>
      <c r="N1163">
        <v>0.84150725626795897</v>
      </c>
      <c r="O1163">
        <v>11.289705319556001</v>
      </c>
      <c r="P1163">
        <v>62.2981366459627</v>
      </c>
      <c r="Q1163">
        <v>-1.4431616411455E-2</v>
      </c>
    </row>
    <row r="1164" spans="1:17" hidden="1" x14ac:dyDescent="0.3">
      <c r="A1164" t="s">
        <v>2487</v>
      </c>
      <c r="B1164" t="s">
        <v>2488</v>
      </c>
      <c r="C1164" t="s">
        <v>3144</v>
      </c>
      <c r="D1164" t="s">
        <v>46</v>
      </c>
      <c r="E1164">
        <v>2008.0598586000001</v>
      </c>
      <c r="F1164">
        <v>158.91</v>
      </c>
      <c r="G1164">
        <v>246.52197171731501</v>
      </c>
      <c r="H1164">
        <v>3.6503310295126901</v>
      </c>
      <c r="I1164">
        <v>73.395307778849997</v>
      </c>
      <c r="J1164">
        <v>-6.1708028041847598</v>
      </c>
      <c r="K1164">
        <v>165.93731247763901</v>
      </c>
      <c r="L1164">
        <v>120.513830591182</v>
      </c>
      <c r="M1164">
        <v>19.0729955679132</v>
      </c>
      <c r="N1164">
        <v>0.88331017879904805</v>
      </c>
      <c r="O1164">
        <v>28.3745516329998</v>
      </c>
      <c r="P1164">
        <v>273.24721080446199</v>
      </c>
      <c r="Q1164">
        <v>0.18666899062015799</v>
      </c>
    </row>
    <row r="1165" spans="1:17" hidden="1" x14ac:dyDescent="0.3">
      <c r="A1165" t="s">
        <v>2489</v>
      </c>
      <c r="B1165" t="s">
        <v>2490</v>
      </c>
      <c r="C1165" t="s">
        <v>3144</v>
      </c>
      <c r="D1165" t="s">
        <v>1508</v>
      </c>
      <c r="E1165">
        <v>2006.865</v>
      </c>
      <c r="F1165">
        <v>124.65</v>
      </c>
      <c r="G1165">
        <v>56.529685934904997</v>
      </c>
      <c r="H1165">
        <v>-23.682778820925598</v>
      </c>
      <c r="I1165">
        <v>92.630070060870906</v>
      </c>
      <c r="J1165">
        <v>-5.0290564664573596</v>
      </c>
      <c r="K1165">
        <v>111.355800150989</v>
      </c>
      <c r="L1165">
        <v>87.256720735528603</v>
      </c>
      <c r="M1165">
        <v>57.237849413064303</v>
      </c>
      <c r="N1165">
        <v>3.6632684112495202</v>
      </c>
      <c r="O1165">
        <v>25.711993582029599</v>
      </c>
      <c r="P1165">
        <v>139.665448952124</v>
      </c>
      <c r="Q1165">
        <v>0.16899448193830699</v>
      </c>
    </row>
    <row r="1166" spans="1:17" hidden="1" x14ac:dyDescent="0.3">
      <c r="A1166" t="s">
        <v>2491</v>
      </c>
      <c r="B1166" t="s">
        <v>2492</v>
      </c>
      <c r="C1166" t="s">
        <v>3144</v>
      </c>
      <c r="D1166" t="s">
        <v>505</v>
      </c>
      <c r="E1166">
        <v>1998.20883405</v>
      </c>
      <c r="F1166">
        <v>385.5</v>
      </c>
      <c r="G1166">
        <v>15.8149716726974</v>
      </c>
      <c r="H1166">
        <v>16.4536510515697</v>
      </c>
      <c r="I1166">
        <v>-6.4908123832292199</v>
      </c>
      <c r="J1166">
        <v>1.9014584473822</v>
      </c>
      <c r="K1166">
        <v>358.694599504417</v>
      </c>
      <c r="L1166">
        <v>345.92476386870698</v>
      </c>
      <c r="M1166">
        <v>54.551140831001497</v>
      </c>
      <c r="N1166">
        <v>2.2724662211466802</v>
      </c>
      <c r="O1166">
        <v>17.380025940337202</v>
      </c>
      <c r="P1166">
        <v>47.701149425287298</v>
      </c>
      <c r="Q1166">
        <v>-4.7564415458659998E-2</v>
      </c>
    </row>
    <row r="1167" spans="1:17" hidden="1" x14ac:dyDescent="0.3">
      <c r="A1167" t="s">
        <v>2493</v>
      </c>
      <c r="B1167" t="s">
        <v>2494</v>
      </c>
      <c r="C1167" t="s">
        <v>3144</v>
      </c>
      <c r="D1167" t="s">
        <v>482</v>
      </c>
      <c r="E1167">
        <v>1997.1091191200001</v>
      </c>
      <c r="F1167">
        <v>238.78</v>
      </c>
      <c r="G1167">
        <v>-11.5950558663179</v>
      </c>
      <c r="H1167">
        <v>-15.6172047502426</v>
      </c>
      <c r="I1167">
        <v>-1.5246750757754901</v>
      </c>
      <c r="J1167">
        <v>-2.7479817856008402</v>
      </c>
      <c r="K1167">
        <v>256.60101478911201</v>
      </c>
      <c r="L1167">
        <v>238.876025131321</v>
      </c>
      <c r="M1167">
        <v>12.983005734682999</v>
      </c>
      <c r="N1167">
        <v>0.38761499120119403</v>
      </c>
      <c r="O1167">
        <v>29.617220872769899</v>
      </c>
      <c r="P1167">
        <v>32.251453890888897</v>
      </c>
      <c r="Q1167">
        <v>0.10357861425706601</v>
      </c>
    </row>
    <row r="1168" spans="1:17" hidden="1" x14ac:dyDescent="0.3">
      <c r="A1168" t="s">
        <v>2495</v>
      </c>
      <c r="B1168" t="s">
        <v>2496</v>
      </c>
      <c r="C1168" t="s">
        <v>3144</v>
      </c>
      <c r="D1168" t="s">
        <v>417</v>
      </c>
      <c r="E1168">
        <v>1992.27489913</v>
      </c>
      <c r="F1168">
        <v>1534.85</v>
      </c>
      <c r="G1168">
        <v>308.878563949605</v>
      </c>
      <c r="H1168">
        <v>12.378716589864499</v>
      </c>
      <c r="I1168">
        <v>64.429865135448196</v>
      </c>
      <c r="J1168">
        <v>3.8247986013195998</v>
      </c>
      <c r="K1168">
        <v>1330.94862856195</v>
      </c>
      <c r="L1168">
        <v>965.89142451424902</v>
      </c>
      <c r="M1168">
        <v>64.117423172283196</v>
      </c>
      <c r="N1168">
        <v>0.47765450516479302</v>
      </c>
      <c r="O1168">
        <v>7.9258559468351901</v>
      </c>
      <c r="P1168">
        <v>346.826783114992</v>
      </c>
      <c r="Q1168">
        <v>0.127745454994008</v>
      </c>
    </row>
    <row r="1169" spans="1:17" hidden="1" x14ac:dyDescent="0.3">
      <c r="A1169" t="s">
        <v>2497</v>
      </c>
      <c r="B1169" t="s">
        <v>2498</v>
      </c>
      <c r="C1169" t="s">
        <v>3144</v>
      </c>
      <c r="D1169" t="s">
        <v>1671</v>
      </c>
      <c r="E1169">
        <v>1984.1380216</v>
      </c>
      <c r="F1169">
        <v>60.99</v>
      </c>
      <c r="G1169">
        <v>-6.1201372481123002</v>
      </c>
      <c r="H1169">
        <v>-0.99454352680802605</v>
      </c>
      <c r="I1169">
        <v>0.55184455109459296</v>
      </c>
      <c r="J1169">
        <v>1.6354616984535699</v>
      </c>
      <c r="K1169">
        <v>60.555443913120101</v>
      </c>
      <c r="L1169">
        <v>57.981146232781697</v>
      </c>
      <c r="M1169">
        <v>58.880462682991599</v>
      </c>
      <c r="N1169">
        <v>1.0151014364495401</v>
      </c>
      <c r="O1169">
        <v>4.8532546319068599</v>
      </c>
      <c r="P1169">
        <v>26.6666666666666</v>
      </c>
      <c r="Q1169">
        <v>-2.8254867209200001E-2</v>
      </c>
    </row>
    <row r="1170" spans="1:17" hidden="1" x14ac:dyDescent="0.3">
      <c r="A1170" t="s">
        <v>2499</v>
      </c>
      <c r="B1170" t="s">
        <v>2500</v>
      </c>
      <c r="C1170" t="s">
        <v>3144</v>
      </c>
      <c r="D1170" t="s">
        <v>1626</v>
      </c>
      <c r="E1170">
        <v>1973.7652995200001</v>
      </c>
      <c r="F1170">
        <v>188.09</v>
      </c>
      <c r="G1170">
        <v>-55.721086576765998</v>
      </c>
      <c r="H1170">
        <v>-3.3722525051361898</v>
      </c>
      <c r="I1170">
        <v>-26.668978818564199</v>
      </c>
      <c r="J1170">
        <v>-0.83832322309253604</v>
      </c>
      <c r="K1170">
        <v>196.63111389672099</v>
      </c>
      <c r="L1170">
        <v>217.415089312909</v>
      </c>
      <c r="M1170">
        <v>35.649947819598097</v>
      </c>
      <c r="N1170">
        <v>0.54273482859188105</v>
      </c>
      <c r="O1170">
        <v>60.534850337604297</v>
      </c>
      <c r="P1170">
        <v>2.7814207650273199</v>
      </c>
      <c r="Q1170">
        <v>0.145504087876936</v>
      </c>
    </row>
    <row r="1171" spans="1:17" hidden="1" x14ac:dyDescent="0.3">
      <c r="A1171" t="s">
        <v>2501</v>
      </c>
      <c r="B1171" t="s">
        <v>2502</v>
      </c>
      <c r="C1171" t="s">
        <v>3144</v>
      </c>
      <c r="D1171" t="s">
        <v>360</v>
      </c>
      <c r="E1171">
        <v>1968.6026254999999</v>
      </c>
      <c r="F1171">
        <v>824.6</v>
      </c>
      <c r="G1171">
        <v>-37.148355702214303</v>
      </c>
      <c r="H1171">
        <v>-9.0417637636615495</v>
      </c>
      <c r="I1171">
        <v>-29.865014272085599</v>
      </c>
      <c r="J1171">
        <v>-3.9218421772941201</v>
      </c>
      <c r="K1171">
        <v>872.21846652003205</v>
      </c>
      <c r="L1171">
        <v>918.93488531641196</v>
      </c>
      <c r="M1171">
        <v>35.406186721428902</v>
      </c>
      <c r="N1171">
        <v>1.01187372375581</v>
      </c>
      <c r="O1171">
        <v>75.8428328886732</v>
      </c>
      <c r="P1171">
        <v>10.432569974554699</v>
      </c>
      <c r="Q1171">
        <v>3.5524297752170001E-3</v>
      </c>
    </row>
    <row r="1172" spans="1:17" hidden="1" x14ac:dyDescent="0.3">
      <c r="A1172" t="s">
        <v>2503</v>
      </c>
      <c r="B1172" t="s">
        <v>2504</v>
      </c>
      <c r="C1172" t="s">
        <v>3144</v>
      </c>
      <c r="D1172" t="s">
        <v>24</v>
      </c>
      <c r="E1172">
        <v>1966.4273419000001</v>
      </c>
      <c r="F1172">
        <v>185.08</v>
      </c>
      <c r="G1172">
        <v>-15.532688771737201</v>
      </c>
      <c r="H1172">
        <v>-8.6554635825399906</v>
      </c>
      <c r="I1172">
        <v>-1.8388816739261999</v>
      </c>
      <c r="J1172">
        <v>-0.90359128836061198</v>
      </c>
      <c r="K1172">
        <v>191.08620706079</v>
      </c>
      <c r="L1172">
        <v>182.07851566260001</v>
      </c>
      <c r="M1172">
        <v>29.795811615416198</v>
      </c>
      <c r="N1172">
        <v>0.70779359629261396</v>
      </c>
      <c r="O1172">
        <v>17.6248108925869</v>
      </c>
      <c r="P1172">
        <v>30.063246661981701</v>
      </c>
      <c r="Q1172">
        <v>1.9668886188665999E-2</v>
      </c>
    </row>
    <row r="1173" spans="1:17" hidden="1" x14ac:dyDescent="0.3">
      <c r="A1173" t="s">
        <v>2505</v>
      </c>
      <c r="B1173" t="s">
        <v>2506</v>
      </c>
      <c r="C1173" t="s">
        <v>3144</v>
      </c>
      <c r="D1173" t="s">
        <v>412</v>
      </c>
      <c r="E1173">
        <v>1962.560845</v>
      </c>
      <c r="F1173">
        <v>3289.3</v>
      </c>
      <c r="G1173">
        <v>159.549782670903</v>
      </c>
      <c r="H1173">
        <v>-0.28503378230693499</v>
      </c>
      <c r="I1173">
        <v>94.819986293687805</v>
      </c>
      <c r="J1173">
        <v>-3.4964966206200399</v>
      </c>
      <c r="K1173">
        <v>3296.8074191819101</v>
      </c>
      <c r="L1173">
        <v>2418.4151033394</v>
      </c>
      <c r="M1173">
        <v>31.1545001296058</v>
      </c>
      <c r="N1173">
        <v>0.73978678359854499</v>
      </c>
      <c r="O1173">
        <v>24.198157662724501</v>
      </c>
      <c r="P1173">
        <v>278.080459770115</v>
      </c>
      <c r="Q1173">
        <v>0.120934273703906</v>
      </c>
    </row>
    <row r="1174" spans="1:17" hidden="1" x14ac:dyDescent="0.3">
      <c r="A1174" t="s">
        <v>2507</v>
      </c>
      <c r="B1174" t="s">
        <v>2508</v>
      </c>
      <c r="C1174" t="s">
        <v>3144</v>
      </c>
      <c r="D1174" t="s">
        <v>1384</v>
      </c>
      <c r="E1174">
        <v>1960.3039760649999</v>
      </c>
      <c r="F1174">
        <v>691.15</v>
      </c>
      <c r="G1174">
        <v>80.422970114111493</v>
      </c>
      <c r="H1174">
        <v>-14.4109232792071</v>
      </c>
      <c r="I1174">
        <v>29.299053600383399</v>
      </c>
      <c r="J1174">
        <v>4.2390559558502501</v>
      </c>
      <c r="K1174">
        <v>686.22504539739305</v>
      </c>
      <c r="L1174">
        <v>549.79953814015403</v>
      </c>
      <c r="M1174">
        <v>32.035847677056999</v>
      </c>
      <c r="N1174">
        <v>0.22270675192146999</v>
      </c>
      <c r="O1174">
        <v>30.507125804817999</v>
      </c>
      <c r="P1174">
        <v>121.274211621578</v>
      </c>
      <c r="Q1174">
        <v>4.5797838676119001E-2</v>
      </c>
    </row>
    <row r="1175" spans="1:17" hidden="1" x14ac:dyDescent="0.3">
      <c r="A1175" t="s">
        <v>2509</v>
      </c>
      <c r="B1175" t="s">
        <v>2510</v>
      </c>
      <c r="C1175" t="s">
        <v>3144</v>
      </c>
      <c r="D1175" t="s">
        <v>202</v>
      </c>
      <c r="E1175">
        <v>1960.14105</v>
      </c>
      <c r="F1175">
        <v>802.35</v>
      </c>
      <c r="G1175">
        <v>-18.846247490508599</v>
      </c>
      <c r="H1175">
        <v>0.78877120762582198</v>
      </c>
      <c r="I1175">
        <v>22.2248848730272</v>
      </c>
      <c r="J1175">
        <v>1.87448227302188</v>
      </c>
      <c r="K1175">
        <v>807.441636482224</v>
      </c>
      <c r="L1175">
        <v>727.03756875769602</v>
      </c>
      <c r="M1175">
        <v>40.056996892607899</v>
      </c>
      <c r="N1175">
        <v>0.35146195687456</v>
      </c>
      <c r="O1175">
        <v>14.0337757836355</v>
      </c>
      <c r="P1175">
        <v>46.414233576642303</v>
      </c>
      <c r="Q1175">
        <v>-2.5558486861789E-2</v>
      </c>
    </row>
    <row r="1176" spans="1:17" hidden="1" x14ac:dyDescent="0.3">
      <c r="A1176" t="s">
        <v>2511</v>
      </c>
      <c r="B1176" t="s">
        <v>2512</v>
      </c>
      <c r="C1176" t="s">
        <v>3144</v>
      </c>
      <c r="D1176" t="s">
        <v>382</v>
      </c>
      <c r="E1176">
        <v>1955.6854079</v>
      </c>
      <c r="F1176">
        <v>1555.75</v>
      </c>
      <c r="G1176">
        <v>33.4796831659677</v>
      </c>
      <c r="H1176">
        <v>22.573341127734398</v>
      </c>
      <c r="I1176">
        <v>83.790026844787405</v>
      </c>
      <c r="J1176">
        <v>7.6628678314543102</v>
      </c>
      <c r="K1176">
        <v>1365.2529275274501</v>
      </c>
      <c r="L1176">
        <v>1107.9772651373</v>
      </c>
      <c r="M1176">
        <v>59.724579156539598</v>
      </c>
      <c r="N1176">
        <v>0.93334224071489202</v>
      </c>
      <c r="O1176">
        <v>4.90117306765225</v>
      </c>
      <c r="P1176">
        <v>122.31351814804199</v>
      </c>
      <c r="Q1176">
        <v>2.8220524140169002E-2</v>
      </c>
    </row>
    <row r="1177" spans="1:17" hidden="1" x14ac:dyDescent="0.3">
      <c r="A1177" t="s">
        <v>2513</v>
      </c>
      <c r="B1177" t="s">
        <v>2514</v>
      </c>
      <c r="C1177" t="s">
        <v>3144</v>
      </c>
      <c r="D1177" t="s">
        <v>382</v>
      </c>
      <c r="E1177">
        <v>1950.2563815799999</v>
      </c>
      <c r="F1177">
        <v>487.4</v>
      </c>
      <c r="G1177">
        <v>0.83299174247843399</v>
      </c>
      <c r="H1177">
        <v>29.413581874585802</v>
      </c>
      <c r="I1177">
        <v>31.476171749601001</v>
      </c>
      <c r="J1177">
        <v>1.3284601587424301</v>
      </c>
      <c r="K1177">
        <v>428.22957003176299</v>
      </c>
      <c r="L1177">
        <v>378.38148572961597</v>
      </c>
      <c r="M1177">
        <v>55.275429419008503</v>
      </c>
      <c r="N1177">
        <v>1.4121280521608099</v>
      </c>
      <c r="O1177">
        <v>8.3093967993434603</v>
      </c>
      <c r="P1177">
        <v>73.823109843081298</v>
      </c>
      <c r="Q1177">
        <v>-7.3228833594185999E-2</v>
      </c>
    </row>
    <row r="1178" spans="1:17" hidden="1" x14ac:dyDescent="0.3">
      <c r="A1178" t="s">
        <v>2515</v>
      </c>
      <c r="B1178" t="s">
        <v>2516</v>
      </c>
      <c r="C1178" t="s">
        <v>3144</v>
      </c>
      <c r="D1178" t="s">
        <v>21</v>
      </c>
      <c r="E1178">
        <v>1935.0019516499999</v>
      </c>
      <c r="F1178">
        <v>1522.05</v>
      </c>
      <c r="G1178">
        <v>85.762545360709694</v>
      </c>
      <c r="H1178">
        <v>16.659284671137801</v>
      </c>
      <c r="I1178">
        <v>74.166899842408796</v>
      </c>
      <c r="J1178">
        <v>-0.354348864118183</v>
      </c>
      <c r="K1178">
        <v>1387.3156937625699</v>
      </c>
      <c r="L1178">
        <v>1085.8026244840801</v>
      </c>
      <c r="M1178">
        <v>55.349964649488001</v>
      </c>
      <c r="N1178">
        <v>1.05627118190296</v>
      </c>
      <c r="O1178">
        <v>14.115830623172601</v>
      </c>
      <c r="P1178">
        <v>156.691120667847</v>
      </c>
      <c r="Q1178">
        <v>0.18829583395183</v>
      </c>
    </row>
    <row r="1179" spans="1:17" x14ac:dyDescent="0.3">
      <c r="A1179" t="s">
        <v>2517</v>
      </c>
      <c r="B1179" t="s">
        <v>2518</v>
      </c>
      <c r="C1179" t="s">
        <v>3132</v>
      </c>
      <c r="D1179" t="s">
        <v>121</v>
      </c>
      <c r="E1179">
        <v>1934.22136432</v>
      </c>
      <c r="F1179">
        <v>7.88</v>
      </c>
      <c r="G1179">
        <v>-70.034591605132903</v>
      </c>
      <c r="H1179">
        <v>-26.629653820925601</v>
      </c>
      <c r="I1179">
        <v>-68.329526649242993</v>
      </c>
      <c r="J1179">
        <v>1.52065113588181</v>
      </c>
      <c r="K1179">
        <v>10.068827011112999</v>
      </c>
      <c r="L1179">
        <v>14.049341937747901</v>
      </c>
      <c r="M1179">
        <v>16.163370013851299</v>
      </c>
      <c r="N1179">
        <v>6.6711712601092807E-2</v>
      </c>
      <c r="O1179">
        <v>244.54314720812101</v>
      </c>
      <c r="P1179">
        <v>17.436661698956701</v>
      </c>
      <c r="Q1179">
        <v>1.8804471225578E-2</v>
      </c>
    </row>
    <row r="1180" spans="1:17" hidden="1" x14ac:dyDescent="0.3">
      <c r="A1180" t="s">
        <v>2519</v>
      </c>
      <c r="B1180" t="s">
        <v>2520</v>
      </c>
      <c r="C1180" t="s">
        <v>3144</v>
      </c>
      <c r="D1180" t="s">
        <v>2521</v>
      </c>
      <c r="E1180">
        <v>1930.6245060000001</v>
      </c>
      <c r="F1180">
        <v>196.11</v>
      </c>
      <c r="G1180">
        <v>62.661530589337403</v>
      </c>
      <c r="H1180">
        <v>33.847156823666303</v>
      </c>
      <c r="I1180">
        <v>14.408902397450801</v>
      </c>
      <c r="J1180">
        <v>12.725085874668901</v>
      </c>
      <c r="K1180">
        <v>173.09375495624701</v>
      </c>
      <c r="M1180">
        <v>67.419472782566103</v>
      </c>
      <c r="N1180">
        <v>1.790948750818</v>
      </c>
      <c r="O1180">
        <v>26.536127683442899</v>
      </c>
      <c r="P1180">
        <v>120.72031513787201</v>
      </c>
    </row>
    <row r="1181" spans="1:17" hidden="1" x14ac:dyDescent="0.3">
      <c r="A1181" t="s">
        <v>2522</v>
      </c>
      <c r="B1181" t="s">
        <v>2523</v>
      </c>
      <c r="C1181" t="s">
        <v>3144</v>
      </c>
      <c r="D1181" t="s">
        <v>252</v>
      </c>
      <c r="E1181">
        <v>1918.341889695</v>
      </c>
      <c r="F1181">
        <v>839.65</v>
      </c>
      <c r="G1181">
        <v>35.909377787416801</v>
      </c>
      <c r="H1181">
        <v>7.3652731271262697</v>
      </c>
      <c r="I1181">
        <v>58.6481465998082</v>
      </c>
      <c r="J1181">
        <v>4.1269446741955198</v>
      </c>
      <c r="K1181">
        <v>795.60972925436397</v>
      </c>
      <c r="L1181">
        <v>662.81888104226698</v>
      </c>
      <c r="M1181">
        <v>49.853956819983303</v>
      </c>
      <c r="N1181">
        <v>0.71665930898462105</v>
      </c>
      <c r="O1181">
        <v>12.9041862680878</v>
      </c>
      <c r="P1181">
        <v>80.9434531505904</v>
      </c>
      <c r="Q1181">
        <v>5.5726057606344997E-2</v>
      </c>
    </row>
    <row r="1182" spans="1:17" hidden="1" x14ac:dyDescent="0.3">
      <c r="A1182" t="s">
        <v>2524</v>
      </c>
      <c r="B1182" t="s">
        <v>2525</v>
      </c>
      <c r="C1182" t="s">
        <v>3144</v>
      </c>
      <c r="D1182" t="s">
        <v>382</v>
      </c>
      <c r="E1182">
        <v>1913.5094887799901</v>
      </c>
      <c r="F1182">
        <v>218.37</v>
      </c>
      <c r="G1182">
        <v>-57.686351954678102</v>
      </c>
      <c r="H1182">
        <v>-3.2624126882025601</v>
      </c>
      <c r="I1182">
        <v>-35.268552375690298</v>
      </c>
      <c r="J1182">
        <v>-0.38134036109737002</v>
      </c>
      <c r="K1182">
        <v>224.45775632480101</v>
      </c>
      <c r="L1182">
        <v>244.18860291669699</v>
      </c>
      <c r="M1182">
        <v>41.326954957514303</v>
      </c>
      <c r="N1182">
        <v>0.73421725471261401</v>
      </c>
      <c r="O1182">
        <v>59.522828227320602</v>
      </c>
      <c r="P1182">
        <v>5.1574689396128397</v>
      </c>
      <c r="Q1182">
        <v>0.137538929984928</v>
      </c>
    </row>
    <row r="1183" spans="1:17" hidden="1" x14ac:dyDescent="0.3">
      <c r="A1183" t="s">
        <v>2526</v>
      </c>
      <c r="B1183" t="s">
        <v>2527</v>
      </c>
      <c r="C1183" t="s">
        <v>3144</v>
      </c>
      <c r="D1183" t="s">
        <v>1888</v>
      </c>
      <c r="E1183">
        <v>1912.3181474400001</v>
      </c>
      <c r="F1183">
        <v>659.85</v>
      </c>
      <c r="G1183">
        <v>-9.7201854476402598</v>
      </c>
      <c r="H1183">
        <v>1.7764535684962599</v>
      </c>
      <c r="I1183">
        <v>-6.01771517201023</v>
      </c>
      <c r="J1183">
        <v>4.0407665146581797</v>
      </c>
      <c r="K1183">
        <v>651.92546800844502</v>
      </c>
      <c r="L1183">
        <v>645.83176568193198</v>
      </c>
      <c r="M1183">
        <v>50.092191556998799</v>
      </c>
      <c r="N1183">
        <v>0.505060303299114</v>
      </c>
      <c r="O1183">
        <v>38.667879063423499</v>
      </c>
      <c r="P1183">
        <v>26.894230769230699</v>
      </c>
      <c r="Q1183">
        <v>0.149778534145696</v>
      </c>
    </row>
    <row r="1184" spans="1:17" hidden="1" x14ac:dyDescent="0.3">
      <c r="A1184" t="s">
        <v>2528</v>
      </c>
      <c r="B1184" t="s">
        <v>2529</v>
      </c>
      <c r="C1184" t="s">
        <v>3144</v>
      </c>
      <c r="D1184" t="s">
        <v>1671</v>
      </c>
      <c r="E1184">
        <v>1906.0882018</v>
      </c>
      <c r="F1184">
        <v>62.6</v>
      </c>
      <c r="G1184">
        <v>-6.0854240938923398</v>
      </c>
      <c r="H1184">
        <v>-0.57699847410486105</v>
      </c>
      <c r="I1184">
        <v>0.84601691667918799</v>
      </c>
      <c r="J1184">
        <v>1.3765589168616399</v>
      </c>
      <c r="K1184">
        <v>62.106959391131802</v>
      </c>
      <c r="L1184">
        <v>59.462454498212999</v>
      </c>
      <c r="M1184">
        <v>59.453032016997597</v>
      </c>
      <c r="N1184">
        <v>0.98931269831021396</v>
      </c>
      <c r="O1184">
        <v>5.2875399361022204</v>
      </c>
      <c r="P1184">
        <v>26.4646464646464</v>
      </c>
      <c r="Q1184">
        <v>-2.8326200589973E-2</v>
      </c>
    </row>
    <row r="1185" spans="1:17" hidden="1" x14ac:dyDescent="0.3">
      <c r="A1185" t="s">
        <v>2530</v>
      </c>
      <c r="B1185" t="s">
        <v>2531</v>
      </c>
      <c r="C1185" t="s">
        <v>3144</v>
      </c>
      <c r="D1185" t="s">
        <v>124</v>
      </c>
      <c r="E1185">
        <v>1905.6168192</v>
      </c>
      <c r="F1185">
        <v>278.39999999999998</v>
      </c>
      <c r="G1185">
        <v>-9.6520683554400009</v>
      </c>
      <c r="H1185">
        <v>14.7729395347926</v>
      </c>
      <c r="I1185">
        <v>-17.0017054403305</v>
      </c>
      <c r="J1185">
        <v>0.97345551344681003</v>
      </c>
      <c r="K1185">
        <v>267.54474988883698</v>
      </c>
      <c r="L1185">
        <v>270.20844651634502</v>
      </c>
      <c r="M1185">
        <v>48.9714125613703</v>
      </c>
      <c r="N1185">
        <v>1.76249149683758</v>
      </c>
      <c r="O1185">
        <v>43.893678160919499</v>
      </c>
      <c r="P1185">
        <v>24.480214621059599</v>
      </c>
      <c r="Q1185">
        <v>0.132880567477695</v>
      </c>
    </row>
    <row r="1186" spans="1:17" hidden="1" x14ac:dyDescent="0.3">
      <c r="A1186" t="s">
        <v>2532</v>
      </c>
      <c r="B1186" t="s">
        <v>2533</v>
      </c>
      <c r="C1186" t="s">
        <v>3144</v>
      </c>
      <c r="D1186" t="s">
        <v>1671</v>
      </c>
      <c r="E1186">
        <v>1905.052968</v>
      </c>
      <c r="F1186">
        <v>62.51</v>
      </c>
      <c r="G1186">
        <v>-6.1426773587522501</v>
      </c>
      <c r="H1186">
        <v>-0.24227939972507101</v>
      </c>
      <c r="I1186">
        <v>0.66601557226028696</v>
      </c>
      <c r="J1186">
        <v>1.5366562575207501</v>
      </c>
      <c r="K1186">
        <v>62.080093933454499</v>
      </c>
      <c r="L1186">
        <v>59.434970084242202</v>
      </c>
      <c r="M1186">
        <v>55.931821315525497</v>
      </c>
      <c r="N1186">
        <v>0.94629314255919295</v>
      </c>
      <c r="O1186">
        <v>6.62294032954728</v>
      </c>
      <c r="P1186">
        <v>27.027027027027</v>
      </c>
      <c r="Q1186">
        <v>-2.9924776916618E-2</v>
      </c>
    </row>
    <row r="1187" spans="1:17" hidden="1" x14ac:dyDescent="0.3">
      <c r="A1187" t="s">
        <v>2534</v>
      </c>
      <c r="B1187" t="s">
        <v>2535</v>
      </c>
      <c r="C1187" t="s">
        <v>3144</v>
      </c>
      <c r="D1187" t="s">
        <v>736</v>
      </c>
      <c r="E1187">
        <v>1901.5414599999999</v>
      </c>
      <c r="F1187">
        <v>309.39999999999998</v>
      </c>
      <c r="G1187">
        <v>222.524111855396</v>
      </c>
      <c r="H1187">
        <v>-7.6452788209256601</v>
      </c>
      <c r="I1187">
        <v>10.8708669448551</v>
      </c>
      <c r="J1187">
        <v>0.88871525425421205</v>
      </c>
      <c r="K1187">
        <v>327.95945774466799</v>
      </c>
      <c r="L1187">
        <v>265.88044004024198</v>
      </c>
      <c r="M1187">
        <v>36.8627341144919</v>
      </c>
      <c r="N1187">
        <v>0.43585277881600298</v>
      </c>
      <c r="O1187">
        <v>43.826761473820298</v>
      </c>
      <c r="P1187">
        <v>302.18380345768799</v>
      </c>
      <c r="Q1187">
        <v>0.110779681221194</v>
      </c>
    </row>
    <row r="1188" spans="1:17" hidden="1" x14ac:dyDescent="0.3">
      <c r="A1188" t="s">
        <v>2536</v>
      </c>
      <c r="B1188" t="s">
        <v>2537</v>
      </c>
      <c r="C1188" t="s">
        <v>3144</v>
      </c>
      <c r="D1188" t="s">
        <v>743</v>
      </c>
      <c r="E1188">
        <v>1901.11000107</v>
      </c>
      <c r="F1188">
        <v>795.79</v>
      </c>
      <c r="G1188">
        <v>37.867617021562197</v>
      </c>
      <c r="H1188">
        <v>0.42633751596441799</v>
      </c>
      <c r="I1188">
        <v>14.4011865871928</v>
      </c>
      <c r="J1188">
        <v>1.6715258350675899</v>
      </c>
      <c r="K1188">
        <v>777.748481234</v>
      </c>
      <c r="L1188">
        <v>682.08864693018199</v>
      </c>
      <c r="M1188">
        <v>43.078312623575101</v>
      </c>
      <c r="N1188">
        <v>0.83901590402427095</v>
      </c>
      <c r="O1188">
        <v>4.2611744304402004</v>
      </c>
      <c r="P1188">
        <v>79.413820313380597</v>
      </c>
      <c r="Q1188">
        <v>-3.6227040049000002E-5</v>
      </c>
    </row>
    <row r="1189" spans="1:17" hidden="1" x14ac:dyDescent="0.3">
      <c r="A1189" t="s">
        <v>2538</v>
      </c>
      <c r="B1189" t="s">
        <v>2539</v>
      </c>
      <c r="C1189" t="s">
        <v>3144</v>
      </c>
      <c r="D1189" t="s">
        <v>2540</v>
      </c>
      <c r="E1189">
        <v>1895.6899367999999</v>
      </c>
      <c r="F1189">
        <v>683.1</v>
      </c>
      <c r="G1189">
        <v>-15.985188831817799</v>
      </c>
      <c r="H1189">
        <v>1.09939631613167</v>
      </c>
      <c r="I1189">
        <v>20.255467032182601</v>
      </c>
      <c r="J1189">
        <v>11.911276135881799</v>
      </c>
      <c r="K1189">
        <v>662.06034553041195</v>
      </c>
      <c r="L1189">
        <v>590.51246077675501</v>
      </c>
      <c r="M1189">
        <v>55.814057308075</v>
      </c>
      <c r="N1189">
        <v>0.112140544899433</v>
      </c>
      <c r="O1189">
        <v>23.6129410042453</v>
      </c>
      <c r="P1189">
        <v>45.340425531914903</v>
      </c>
      <c r="Q1189">
        <v>0.113546278535149</v>
      </c>
    </row>
    <row r="1190" spans="1:17" hidden="1" x14ac:dyDescent="0.3">
      <c r="A1190" t="s">
        <v>2541</v>
      </c>
      <c r="B1190" t="s">
        <v>2542</v>
      </c>
      <c r="C1190" t="s">
        <v>3144</v>
      </c>
      <c r="D1190" t="s">
        <v>255</v>
      </c>
      <c r="E1190">
        <v>1895.4288000900001</v>
      </c>
      <c r="F1190">
        <v>438.55</v>
      </c>
      <c r="G1190">
        <v>138.82123381627301</v>
      </c>
      <c r="H1190">
        <v>8.5857878500106608</v>
      </c>
      <c r="I1190">
        <v>31.874204059412101</v>
      </c>
      <c r="J1190">
        <v>-2.6697208553654401</v>
      </c>
      <c r="K1190">
        <v>433.76605092236201</v>
      </c>
      <c r="L1190">
        <v>357.66321123226999</v>
      </c>
      <c r="M1190">
        <v>40.816391422627802</v>
      </c>
      <c r="N1190">
        <v>1.0630582638725701</v>
      </c>
      <c r="O1190">
        <v>14.023486489567899</v>
      </c>
      <c r="P1190">
        <v>184.58792991563899</v>
      </c>
      <c r="Q1190">
        <v>0.24703331644744</v>
      </c>
    </row>
    <row r="1191" spans="1:17" hidden="1" x14ac:dyDescent="0.3">
      <c r="A1191" t="s">
        <v>2543</v>
      </c>
      <c r="B1191" t="s">
        <v>2544</v>
      </c>
      <c r="C1191" t="s">
        <v>3144</v>
      </c>
      <c r="D1191" t="s">
        <v>353</v>
      </c>
      <c r="E1191">
        <v>1883.9682888699999</v>
      </c>
      <c r="F1191">
        <v>1053.7</v>
      </c>
      <c r="G1191">
        <v>-42.721571849135501</v>
      </c>
      <c r="H1191">
        <v>17.374538252244999</v>
      </c>
      <c r="I1191">
        <v>10.3110739164787</v>
      </c>
      <c r="J1191">
        <v>5.4445824015984998</v>
      </c>
      <c r="K1191">
        <v>888.11888483839698</v>
      </c>
      <c r="L1191">
        <v>917.62494004351902</v>
      </c>
      <c r="M1191">
        <v>77.641533719711504</v>
      </c>
      <c r="N1191">
        <v>1.91043752949691</v>
      </c>
      <c r="O1191">
        <v>24.171965455063098</v>
      </c>
      <c r="P1191">
        <v>56.126833604978501</v>
      </c>
      <c r="Q1191">
        <v>1.0543875182026E-2</v>
      </c>
    </row>
    <row r="1192" spans="1:17" hidden="1" x14ac:dyDescent="0.3">
      <c r="A1192" t="s">
        <v>2545</v>
      </c>
      <c r="B1192" t="s">
        <v>2546</v>
      </c>
      <c r="C1192" t="s">
        <v>3144</v>
      </c>
      <c r="D1192" t="s">
        <v>54</v>
      </c>
      <c r="E1192">
        <v>1883.5360273199999</v>
      </c>
      <c r="F1192">
        <v>901.2</v>
      </c>
      <c r="G1192">
        <v>114.19714262470799</v>
      </c>
      <c r="H1192">
        <v>8.0298066110058599</v>
      </c>
      <c r="I1192">
        <v>55.095454997518601</v>
      </c>
      <c r="J1192">
        <v>11.248254041450799</v>
      </c>
      <c r="K1192">
        <v>784.85173935988701</v>
      </c>
      <c r="L1192">
        <v>612.80392286532697</v>
      </c>
      <c r="M1192">
        <v>70.702639327378407</v>
      </c>
      <c r="N1192">
        <v>0.65074467494851695</v>
      </c>
      <c r="O1192">
        <v>3.0847758544163302</v>
      </c>
      <c r="P1192">
        <v>189.21694480102599</v>
      </c>
      <c r="Q1192">
        <v>8.6463208756397E-2</v>
      </c>
    </row>
    <row r="1193" spans="1:17" hidden="1" x14ac:dyDescent="0.3">
      <c r="A1193" t="s">
        <v>2547</v>
      </c>
      <c r="B1193" t="s">
        <v>2548</v>
      </c>
      <c r="C1193" t="s">
        <v>3144</v>
      </c>
      <c r="D1193" t="s">
        <v>202</v>
      </c>
      <c r="E1193">
        <v>1879.2957699999999</v>
      </c>
      <c r="F1193">
        <v>437.75</v>
      </c>
      <c r="G1193">
        <v>-45.884980546057697</v>
      </c>
      <c r="H1193">
        <v>7.9024437754080301</v>
      </c>
      <c r="I1193">
        <v>-4.2799346533367801</v>
      </c>
      <c r="J1193">
        <v>2.8811953535688901</v>
      </c>
      <c r="K1193">
        <v>421.68840180179501</v>
      </c>
      <c r="L1193">
        <v>420.92623783908999</v>
      </c>
      <c r="M1193">
        <v>57.497908593482798</v>
      </c>
      <c r="N1193">
        <v>0.87601822154950704</v>
      </c>
      <c r="O1193">
        <v>25.870930896630501</v>
      </c>
      <c r="P1193">
        <v>22.550391937290001</v>
      </c>
      <c r="Q1193">
        <v>-5.4216115742570003E-3</v>
      </c>
    </row>
    <row r="1194" spans="1:17" hidden="1" x14ac:dyDescent="0.3">
      <c r="A1194" t="s">
        <v>2549</v>
      </c>
      <c r="B1194" t="s">
        <v>2550</v>
      </c>
      <c r="C1194" t="s">
        <v>3144</v>
      </c>
      <c r="D1194" t="s">
        <v>1952</v>
      </c>
      <c r="E1194">
        <v>1873.4092870039999</v>
      </c>
      <c r="F1194">
        <v>166.58</v>
      </c>
      <c r="G1194">
        <v>-28.8808925379549</v>
      </c>
      <c r="H1194">
        <v>0.98297800289567605</v>
      </c>
      <c r="I1194">
        <v>-16.521684182815601</v>
      </c>
      <c r="J1194">
        <v>2.5515789709333601</v>
      </c>
      <c r="K1194">
        <v>166.59260878367999</v>
      </c>
      <c r="L1194">
        <v>169.767792357958</v>
      </c>
      <c r="M1194">
        <v>53.619037416549602</v>
      </c>
      <c r="N1194">
        <v>0.75112669310967295</v>
      </c>
      <c r="O1194">
        <v>30.747988954256201</v>
      </c>
      <c r="P1194">
        <v>12.402159244264499</v>
      </c>
      <c r="Q1194">
        <v>-5.0761542344739001E-2</v>
      </c>
    </row>
    <row r="1195" spans="1:17" hidden="1" x14ac:dyDescent="0.3">
      <c r="A1195" t="s">
        <v>2551</v>
      </c>
      <c r="B1195" t="s">
        <v>2552</v>
      </c>
      <c r="C1195" t="s">
        <v>3144</v>
      </c>
      <c r="D1195" t="s">
        <v>202</v>
      </c>
      <c r="E1195">
        <v>1872.9143002200001</v>
      </c>
      <c r="F1195">
        <v>1574.85</v>
      </c>
      <c r="G1195">
        <v>175.31733858834099</v>
      </c>
      <c r="H1195">
        <v>57.311048818825803</v>
      </c>
      <c r="I1195">
        <v>78.464738360645796</v>
      </c>
      <c r="J1195">
        <v>4.7331024977495098</v>
      </c>
      <c r="K1195">
        <v>1220.5183431882299</v>
      </c>
      <c r="L1195">
        <v>911.88371313221501</v>
      </c>
      <c r="M1195">
        <v>61.659150703053903</v>
      </c>
      <c r="N1195">
        <v>1.1048915588017001</v>
      </c>
      <c r="O1195">
        <v>14.423595898022</v>
      </c>
      <c r="P1195">
        <v>214.969999999999</v>
      </c>
      <c r="Q1195">
        <v>0.1976341530896</v>
      </c>
    </row>
    <row r="1196" spans="1:17" hidden="1" x14ac:dyDescent="0.3">
      <c r="A1196" t="s">
        <v>2553</v>
      </c>
      <c r="B1196" t="s">
        <v>2554</v>
      </c>
      <c r="C1196" t="s">
        <v>3144</v>
      </c>
      <c r="D1196" t="s">
        <v>274</v>
      </c>
      <c r="E1196">
        <v>1871.1875</v>
      </c>
      <c r="F1196">
        <v>3981.25</v>
      </c>
      <c r="G1196">
        <v>32.959102321484103</v>
      </c>
      <c r="H1196">
        <v>-2.2197405357734601</v>
      </c>
      <c r="I1196">
        <v>11.7284117828232</v>
      </c>
      <c r="J1196">
        <v>-0.27637856708847502</v>
      </c>
      <c r="K1196">
        <v>3770.0944865145402</v>
      </c>
      <c r="L1196">
        <v>3233.7943342408698</v>
      </c>
      <c r="M1196">
        <v>56.562966095456801</v>
      </c>
      <c r="N1196">
        <v>0.51711355047687602</v>
      </c>
      <c r="O1196">
        <v>5.4681318681318603</v>
      </c>
      <c r="P1196">
        <v>81.048203728967707</v>
      </c>
      <c r="Q1196">
        <v>0.20046527093386099</v>
      </c>
    </row>
    <row r="1197" spans="1:17" hidden="1" x14ac:dyDescent="0.3">
      <c r="A1197" t="s">
        <v>2555</v>
      </c>
      <c r="B1197" t="s">
        <v>2556</v>
      </c>
      <c r="C1197" t="s">
        <v>3144</v>
      </c>
      <c r="D1197" t="s">
        <v>505</v>
      </c>
      <c r="E1197">
        <v>1871.0743565499999</v>
      </c>
      <c r="F1197">
        <v>6070.75</v>
      </c>
      <c r="G1197">
        <v>-34.531919279740301</v>
      </c>
      <c r="H1197">
        <v>2.59455681921273</v>
      </c>
      <c r="I1197">
        <v>3.71722187604438</v>
      </c>
      <c r="J1197">
        <v>1.63647589791087</v>
      </c>
      <c r="K1197">
        <v>5843.5246959332399</v>
      </c>
      <c r="L1197">
        <v>5789.3221783872104</v>
      </c>
      <c r="M1197">
        <v>54.5797867592537</v>
      </c>
      <c r="N1197">
        <v>0.90898498842310904</v>
      </c>
      <c r="O1197">
        <v>11.5183461681011</v>
      </c>
      <c r="P1197">
        <v>35.993503584229302</v>
      </c>
      <c r="Q1197">
        <v>-7.7274401563309003E-2</v>
      </c>
    </row>
    <row r="1198" spans="1:17" hidden="1" x14ac:dyDescent="0.3">
      <c r="A1198" t="s">
        <v>2557</v>
      </c>
      <c r="B1198" t="s">
        <v>2558</v>
      </c>
      <c r="C1198" t="s">
        <v>3144</v>
      </c>
      <c r="D1198" t="s">
        <v>78</v>
      </c>
      <c r="E1198">
        <v>1870.5142047899999</v>
      </c>
      <c r="F1198">
        <v>33.369999999999997</v>
      </c>
      <c r="G1198">
        <v>-25.4118062513264</v>
      </c>
      <c r="H1198">
        <v>-6.8876221257689796</v>
      </c>
      <c r="I1198">
        <v>-22.696364868494701</v>
      </c>
      <c r="J1198">
        <v>0.76041721775314897</v>
      </c>
      <c r="K1198">
        <v>37.268075097636498</v>
      </c>
      <c r="L1198">
        <v>36.915410372481197</v>
      </c>
      <c r="M1198">
        <v>31.017451123995901</v>
      </c>
      <c r="N1198">
        <v>0.43697333216679202</v>
      </c>
      <c r="O1198">
        <v>45.6397962241534</v>
      </c>
      <c r="P1198">
        <v>15.8680555555555</v>
      </c>
    </row>
    <row r="1199" spans="1:17" hidden="1" x14ac:dyDescent="0.3">
      <c r="A1199" t="s">
        <v>2559</v>
      </c>
      <c r="B1199" t="s">
        <v>2560</v>
      </c>
      <c r="C1199" t="s">
        <v>3144</v>
      </c>
      <c r="D1199" t="s">
        <v>225</v>
      </c>
      <c r="E1199">
        <v>1866.422325</v>
      </c>
      <c r="F1199">
        <v>1231.25</v>
      </c>
      <c r="G1199">
        <v>80.103250749909606</v>
      </c>
      <c r="H1199">
        <v>11.0053844265263</v>
      </c>
      <c r="I1199">
        <v>5.2790065245156104</v>
      </c>
      <c r="J1199">
        <v>30.437973970527398</v>
      </c>
      <c r="K1199">
        <v>1123.44538341679</v>
      </c>
      <c r="L1199">
        <v>1010.59365724258</v>
      </c>
      <c r="M1199">
        <v>67.673519799022301</v>
      </c>
      <c r="N1199">
        <v>2.3012082404591001</v>
      </c>
      <c r="O1199">
        <v>21.238578680202998</v>
      </c>
      <c r="P1199">
        <v>154.54827372338201</v>
      </c>
      <c r="Q1199">
        <v>0.14855218487385</v>
      </c>
    </row>
    <row r="1200" spans="1:17" hidden="1" x14ac:dyDescent="0.3">
      <c r="A1200" t="s">
        <v>2561</v>
      </c>
      <c r="B1200" t="s">
        <v>2562</v>
      </c>
      <c r="C1200" t="s">
        <v>3144</v>
      </c>
      <c r="D1200" t="s">
        <v>267</v>
      </c>
      <c r="E1200">
        <v>1861.5219265599901</v>
      </c>
      <c r="F1200">
        <v>56.72</v>
      </c>
      <c r="G1200">
        <v>30.4809693385732</v>
      </c>
      <c r="H1200">
        <v>-13.676528820925601</v>
      </c>
      <c r="I1200">
        <v>-29.668555918039399</v>
      </c>
      <c r="J1200">
        <v>-3.0881021797680499</v>
      </c>
      <c r="K1200">
        <v>61.327011465658799</v>
      </c>
      <c r="L1200">
        <v>59.934344053081603</v>
      </c>
      <c r="M1200">
        <v>22.740792483546699</v>
      </c>
      <c r="N1200">
        <v>0.72410382997899503</v>
      </c>
      <c r="O1200">
        <v>69.076163610719306</v>
      </c>
      <c r="P1200">
        <v>61.825962910128297</v>
      </c>
      <c r="Q1200">
        <v>-5.4065047917400001E-4</v>
      </c>
    </row>
    <row r="1201" spans="1:17" hidden="1" x14ac:dyDescent="0.3">
      <c r="A1201" t="s">
        <v>2563</v>
      </c>
      <c r="B1201" t="s">
        <v>2564</v>
      </c>
      <c r="C1201" t="s">
        <v>3144</v>
      </c>
      <c r="D1201" t="s">
        <v>255</v>
      </c>
      <c r="E1201">
        <v>1858.72</v>
      </c>
      <c r="F1201">
        <v>580.85</v>
      </c>
      <c r="G1201">
        <v>46.069644149502999</v>
      </c>
      <c r="H1201">
        <v>-4.1660368509922003</v>
      </c>
      <c r="I1201">
        <v>19.304419693085901</v>
      </c>
      <c r="J1201">
        <v>5.23133757002355</v>
      </c>
      <c r="K1201">
        <v>586.70453442407404</v>
      </c>
      <c r="L1201">
        <v>496.39277125583698</v>
      </c>
      <c r="M1201">
        <v>42.361684036386997</v>
      </c>
      <c r="N1201">
        <v>0.47466953471684098</v>
      </c>
      <c r="O1201">
        <v>12.9379357837651</v>
      </c>
      <c r="P1201">
        <v>103.165442462399</v>
      </c>
      <c r="Q1201">
        <v>0.15149519360204</v>
      </c>
    </row>
    <row r="1202" spans="1:17" hidden="1" x14ac:dyDescent="0.3">
      <c r="A1202" t="s">
        <v>2565</v>
      </c>
      <c r="B1202" t="s">
        <v>2566</v>
      </c>
      <c r="C1202" t="s">
        <v>3144</v>
      </c>
      <c r="D1202" t="s">
        <v>409</v>
      </c>
      <c r="E1202">
        <v>1850.21287078</v>
      </c>
      <c r="F1202">
        <v>3469.15</v>
      </c>
      <c r="G1202">
        <v>222.88613866375599</v>
      </c>
      <c r="H1202">
        <v>-79.757268616844001</v>
      </c>
      <c r="I1202">
        <v>119.23198321250101</v>
      </c>
      <c r="J1202">
        <v>1.1451764590886999</v>
      </c>
      <c r="K1202">
        <v>3545.9957099118901</v>
      </c>
      <c r="L1202">
        <v>2426.45354961975</v>
      </c>
      <c r="M1202">
        <v>36.910065967502298</v>
      </c>
      <c r="N1202">
        <v>0.626703509986824</v>
      </c>
      <c r="O1202">
        <v>38.799129469754803</v>
      </c>
      <c r="P1202">
        <v>287.00914770191798</v>
      </c>
      <c r="Q1202">
        <v>0.23209268865641</v>
      </c>
    </row>
    <row r="1203" spans="1:17" hidden="1" x14ac:dyDescent="0.3">
      <c r="A1203" t="s">
        <v>2567</v>
      </c>
      <c r="B1203" t="s">
        <v>2568</v>
      </c>
      <c r="C1203" t="s">
        <v>3144</v>
      </c>
      <c r="D1203" t="s">
        <v>255</v>
      </c>
      <c r="E1203">
        <v>1847.89568063</v>
      </c>
      <c r="F1203">
        <v>1358.9</v>
      </c>
      <c r="G1203">
        <v>-8.9747083475779501</v>
      </c>
      <c r="H1203">
        <v>-7.6476140254309204</v>
      </c>
      <c r="I1203">
        <v>-20.796271433229101</v>
      </c>
      <c r="J1203">
        <v>2.5662785123076701</v>
      </c>
      <c r="K1203">
        <v>1348.2467599566201</v>
      </c>
      <c r="L1203">
        <v>1351.5136927302001</v>
      </c>
      <c r="M1203">
        <v>67.690851553215396</v>
      </c>
      <c r="N1203">
        <v>0.668110272904897</v>
      </c>
      <c r="O1203">
        <v>30.2524100375303</v>
      </c>
      <c r="P1203">
        <v>32.964774951076301</v>
      </c>
      <c r="Q1203">
        <v>6.7016778809678004E-2</v>
      </c>
    </row>
    <row r="1204" spans="1:17" hidden="1" x14ac:dyDescent="0.3">
      <c r="A1204" t="s">
        <v>2569</v>
      </c>
      <c r="B1204" t="s">
        <v>2570</v>
      </c>
      <c r="C1204" t="s">
        <v>3144</v>
      </c>
      <c r="D1204" t="s">
        <v>382</v>
      </c>
      <c r="E1204">
        <v>1835.6139887039999</v>
      </c>
      <c r="F1204">
        <v>90.14</v>
      </c>
      <c r="G1204">
        <v>-5.3245656864738997</v>
      </c>
      <c r="H1204">
        <v>12.2234671956453</v>
      </c>
      <c r="I1204">
        <v>-3.2081008037171199</v>
      </c>
      <c r="J1204">
        <v>4.1180537332844098</v>
      </c>
      <c r="K1204">
        <v>86.026085129235298</v>
      </c>
      <c r="L1204">
        <v>80.756699930862695</v>
      </c>
      <c r="M1204">
        <v>58.052977680571097</v>
      </c>
      <c r="N1204">
        <v>0.72304352728622001</v>
      </c>
      <c r="O1204">
        <v>19.258930552473899</v>
      </c>
      <c r="P1204">
        <v>41.729559748427597</v>
      </c>
      <c r="Q1204">
        <v>5.3672771013077998E-2</v>
      </c>
    </row>
    <row r="1205" spans="1:17" hidden="1" x14ac:dyDescent="0.3">
      <c r="A1205" t="s">
        <v>2571</v>
      </c>
      <c r="B1205" t="s">
        <v>2572</v>
      </c>
      <c r="C1205" t="s">
        <v>3144</v>
      </c>
      <c r="D1205" t="s">
        <v>141</v>
      </c>
      <c r="E1205">
        <v>1832.0693953</v>
      </c>
      <c r="F1205">
        <v>108.1</v>
      </c>
      <c r="G1205">
        <v>7.7274972312606298</v>
      </c>
      <c r="H1205">
        <v>-3.1684141800416898</v>
      </c>
      <c r="I1205">
        <v>13.943286955890599</v>
      </c>
      <c r="J1205">
        <v>-1.88944629547336</v>
      </c>
      <c r="K1205">
        <v>104.933999412063</v>
      </c>
      <c r="L1205">
        <v>93.601765767980794</v>
      </c>
      <c r="M1205">
        <v>47.372680165229902</v>
      </c>
      <c r="N1205">
        <v>1.36084320544079</v>
      </c>
      <c r="O1205">
        <v>14.939870490286699</v>
      </c>
      <c r="P1205">
        <v>54.4065133552349</v>
      </c>
      <c r="Q1205">
        <v>5.7738020574215003E-2</v>
      </c>
    </row>
    <row r="1206" spans="1:17" hidden="1" x14ac:dyDescent="0.3">
      <c r="A1206" t="s">
        <v>2573</v>
      </c>
      <c r="B1206" t="s">
        <v>2574</v>
      </c>
      <c r="C1206" t="s">
        <v>3144</v>
      </c>
      <c r="D1206" t="s">
        <v>89</v>
      </c>
      <c r="E1206">
        <v>1828.969656</v>
      </c>
      <c r="F1206">
        <v>333.7</v>
      </c>
      <c r="G1206">
        <v>-45.926207610149703</v>
      </c>
      <c r="H1206">
        <v>-6.3688911226830598</v>
      </c>
      <c r="I1206">
        <v>-11.8391198557194</v>
      </c>
      <c r="J1206">
        <v>4.6115602267908997</v>
      </c>
      <c r="K1206">
        <v>335.790397983307</v>
      </c>
      <c r="L1206">
        <v>342.53824487850699</v>
      </c>
      <c r="M1206">
        <v>53.608081086191198</v>
      </c>
      <c r="N1206">
        <v>1.3236261333349399</v>
      </c>
      <c r="O1206">
        <v>33.053640994905599</v>
      </c>
      <c r="P1206">
        <v>18.312355965254302</v>
      </c>
      <c r="Q1206">
        <v>7.2358980711154999E-2</v>
      </c>
    </row>
    <row r="1207" spans="1:17" hidden="1" x14ac:dyDescent="0.3">
      <c r="A1207" t="s">
        <v>2575</v>
      </c>
      <c r="B1207" t="s">
        <v>2576</v>
      </c>
      <c r="C1207" t="s">
        <v>3144</v>
      </c>
      <c r="D1207" t="s">
        <v>267</v>
      </c>
      <c r="E1207">
        <v>1825.2242027249999</v>
      </c>
      <c r="F1207">
        <v>1220.25</v>
      </c>
      <c r="G1207">
        <v>-6.9637315790503296</v>
      </c>
      <c r="H1207">
        <v>3.30589944893475</v>
      </c>
      <c r="I1207">
        <v>24.528909396535902</v>
      </c>
      <c r="J1207">
        <v>0.99144454485426503</v>
      </c>
      <c r="K1207">
        <v>1195.81018547403</v>
      </c>
      <c r="L1207">
        <v>1030.3242840903099</v>
      </c>
      <c r="M1207">
        <v>39.358061948815703</v>
      </c>
      <c r="N1207">
        <v>0.448871829394209</v>
      </c>
      <c r="O1207">
        <v>9.9037082565048102</v>
      </c>
      <c r="P1207">
        <v>57.187942805616302</v>
      </c>
      <c r="Q1207">
        <v>0.133837139823065</v>
      </c>
    </row>
    <row r="1208" spans="1:17" hidden="1" x14ac:dyDescent="0.3">
      <c r="A1208" t="s">
        <v>2577</v>
      </c>
      <c r="B1208" t="s">
        <v>2578</v>
      </c>
      <c r="C1208" t="s">
        <v>3144</v>
      </c>
      <c r="D1208" t="s">
        <v>353</v>
      </c>
      <c r="E1208">
        <v>1814.9373479999999</v>
      </c>
      <c r="F1208">
        <v>1354.35</v>
      </c>
      <c r="G1208">
        <v>334.40857092306697</v>
      </c>
      <c r="H1208">
        <v>-5.3488937256484199</v>
      </c>
      <c r="I1208">
        <v>136.60773074151501</v>
      </c>
      <c r="J1208">
        <v>-3.07309886411818</v>
      </c>
      <c r="K1208">
        <v>1304.6151475414599</v>
      </c>
      <c r="L1208">
        <v>892.21093155102596</v>
      </c>
      <c r="M1208">
        <v>37.353760037273702</v>
      </c>
      <c r="N1208">
        <v>2.5299276291438799</v>
      </c>
      <c r="O1208">
        <v>19.607191641746901</v>
      </c>
      <c r="P1208">
        <v>445.88875453446099</v>
      </c>
      <c r="Q1208">
        <v>0.221244735075149</v>
      </c>
    </row>
    <row r="1209" spans="1:17" hidden="1" x14ac:dyDescent="0.3">
      <c r="A1209" t="s">
        <v>2579</v>
      </c>
      <c r="B1209" t="s">
        <v>2580</v>
      </c>
      <c r="C1209" t="s">
        <v>3144</v>
      </c>
      <c r="D1209" t="s">
        <v>267</v>
      </c>
      <c r="E1209">
        <v>1804.5149334079999</v>
      </c>
      <c r="F1209">
        <v>72.930000000000007</v>
      </c>
      <c r="G1209">
        <v>-29.743856108423898</v>
      </c>
      <c r="H1209">
        <v>-4.9814716313831697</v>
      </c>
      <c r="I1209">
        <v>-15.4967916103917</v>
      </c>
      <c r="J1209">
        <v>-0.48012838860823098</v>
      </c>
      <c r="K1209">
        <v>74.629675743715794</v>
      </c>
      <c r="L1209">
        <v>77.033765690193505</v>
      </c>
      <c r="M1209">
        <v>44.997099028838399</v>
      </c>
      <c r="N1209">
        <v>0.73385102343236497</v>
      </c>
      <c r="O1209">
        <v>50.829562594268403</v>
      </c>
      <c r="P1209">
        <v>48.533604887983699</v>
      </c>
    </row>
    <row r="1210" spans="1:17" hidden="1" x14ac:dyDescent="0.3">
      <c r="A1210" t="s">
        <v>2581</v>
      </c>
      <c r="B1210" t="s">
        <v>2582</v>
      </c>
      <c r="C1210" t="s">
        <v>3144</v>
      </c>
      <c r="D1210" t="s">
        <v>202</v>
      </c>
      <c r="E1210">
        <v>1803.7968000000001</v>
      </c>
      <c r="F1210">
        <v>1445.35</v>
      </c>
      <c r="G1210">
        <v>44.403105691446001</v>
      </c>
      <c r="H1210">
        <v>6.3459622717109099</v>
      </c>
      <c r="I1210">
        <v>33.0842844051379</v>
      </c>
      <c r="J1210">
        <v>6.6268247230728496</v>
      </c>
      <c r="K1210">
        <v>1248.1965009733699</v>
      </c>
      <c r="L1210">
        <v>1081.3993575536999</v>
      </c>
      <c r="M1210">
        <v>78.243979089019206</v>
      </c>
      <c r="N1210">
        <v>0.95145803829693798</v>
      </c>
      <c r="O1210">
        <v>3.7810910852042801</v>
      </c>
      <c r="P1210">
        <v>92.983510247680002</v>
      </c>
      <c r="Q1210">
        <v>6.1548181011078999E-2</v>
      </c>
    </row>
    <row r="1211" spans="1:17" hidden="1" x14ac:dyDescent="0.3">
      <c r="A1211" t="s">
        <v>2583</v>
      </c>
      <c r="B1211" t="s">
        <v>2584</v>
      </c>
      <c r="C1211" t="s">
        <v>3144</v>
      </c>
      <c r="D1211" t="s">
        <v>535</v>
      </c>
      <c r="E1211">
        <v>1801.98961933499</v>
      </c>
      <c r="F1211">
        <v>895.55</v>
      </c>
      <c r="G1211">
        <v>36.383767378566198</v>
      </c>
      <c r="H1211">
        <v>-4.7823606180972904</v>
      </c>
      <c r="I1211">
        <v>16.222002449905101</v>
      </c>
      <c r="J1211">
        <v>1.27065113588181</v>
      </c>
      <c r="K1211">
        <v>884.27830824480895</v>
      </c>
      <c r="L1211">
        <v>755.05458366522703</v>
      </c>
      <c r="M1211">
        <v>48.5123318369155</v>
      </c>
      <c r="N1211">
        <v>1.26154982196756</v>
      </c>
      <c r="O1211">
        <v>11.551560493551399</v>
      </c>
      <c r="P1211">
        <v>123.88749999999899</v>
      </c>
      <c r="Q1211">
        <v>0.18797263764316599</v>
      </c>
    </row>
    <row r="1212" spans="1:17" hidden="1" x14ac:dyDescent="0.3">
      <c r="A1212" t="s">
        <v>2585</v>
      </c>
      <c r="B1212" t="s">
        <v>2586</v>
      </c>
      <c r="C1212" t="s">
        <v>3144</v>
      </c>
      <c r="D1212" t="s">
        <v>202</v>
      </c>
      <c r="E1212">
        <v>1801.7964216</v>
      </c>
      <c r="F1212">
        <v>796.5</v>
      </c>
      <c r="G1212">
        <v>33.343088887129198</v>
      </c>
      <c r="H1212">
        <v>2.9714915835701698</v>
      </c>
      <c r="I1212">
        <v>0.67701829109525602</v>
      </c>
      <c r="J1212">
        <v>1.9456064847763099</v>
      </c>
      <c r="K1212">
        <v>781.97636963225</v>
      </c>
      <c r="L1212">
        <v>691.51976256275702</v>
      </c>
      <c r="M1212">
        <v>49.6126356053839</v>
      </c>
      <c r="N1212">
        <v>0.73524870940105302</v>
      </c>
      <c r="O1212">
        <v>8.8512241054613892</v>
      </c>
      <c r="P1212">
        <v>72.365288898506805</v>
      </c>
      <c r="Q1212">
        <v>8.2217548016815994E-2</v>
      </c>
    </row>
    <row r="1213" spans="1:17" hidden="1" x14ac:dyDescent="0.3">
      <c r="A1213" t="s">
        <v>2587</v>
      </c>
      <c r="B1213" t="s">
        <v>2588</v>
      </c>
      <c r="C1213" t="s">
        <v>3144</v>
      </c>
      <c r="D1213" t="s">
        <v>255</v>
      </c>
      <c r="E1213">
        <v>1796.7469612499999</v>
      </c>
      <c r="F1213">
        <v>587.5</v>
      </c>
      <c r="G1213">
        <v>-65.863330872084603</v>
      </c>
      <c r="H1213">
        <v>-11.446144249628</v>
      </c>
      <c r="I1213">
        <v>-36.7007526648541</v>
      </c>
      <c r="J1213">
        <v>-1.23763582274388</v>
      </c>
      <c r="K1213">
        <v>659.09049170520802</v>
      </c>
      <c r="L1213">
        <v>761.35304005641501</v>
      </c>
      <c r="M1213">
        <v>20.1996864205517</v>
      </c>
      <c r="N1213">
        <v>1.23301686024665</v>
      </c>
      <c r="O1213">
        <v>95.744680851063805</v>
      </c>
      <c r="P1213">
        <v>0.427350427350425</v>
      </c>
    </row>
    <row r="1214" spans="1:17" hidden="1" x14ac:dyDescent="0.3">
      <c r="A1214" t="s">
        <v>2589</v>
      </c>
      <c r="B1214" t="s">
        <v>2590</v>
      </c>
      <c r="C1214" t="s">
        <v>3144</v>
      </c>
      <c r="D1214" t="s">
        <v>225</v>
      </c>
      <c r="E1214">
        <v>1790.642362305</v>
      </c>
      <c r="F1214">
        <v>1012.65</v>
      </c>
      <c r="G1214">
        <v>126.058085925333</v>
      </c>
      <c r="H1214">
        <v>17.4430991827711</v>
      </c>
      <c r="I1214">
        <v>45.969440442463998</v>
      </c>
      <c r="J1214">
        <v>-4.5241919134455397</v>
      </c>
      <c r="K1214">
        <v>962.461678032235</v>
      </c>
      <c r="L1214">
        <v>750.12532361817205</v>
      </c>
      <c r="M1214">
        <v>37.687623794266699</v>
      </c>
      <c r="N1214">
        <v>0.696391511573624</v>
      </c>
      <c r="O1214">
        <v>12.867229546240001</v>
      </c>
      <c r="P1214">
        <v>180.51246537396099</v>
      </c>
      <c r="Q1214">
        <v>0.17230894453214801</v>
      </c>
    </row>
    <row r="1215" spans="1:17" hidden="1" x14ac:dyDescent="0.3">
      <c r="A1215" t="s">
        <v>2591</v>
      </c>
      <c r="B1215" t="s">
        <v>2592</v>
      </c>
      <c r="C1215" t="s">
        <v>3144</v>
      </c>
      <c r="D1215" t="s">
        <v>54</v>
      </c>
      <c r="E1215">
        <v>1789.20966960999</v>
      </c>
      <c r="F1215">
        <v>674.3</v>
      </c>
      <c r="G1215">
        <v>32.815752276865403</v>
      </c>
      <c r="H1215">
        <v>-2.8553190516553402</v>
      </c>
      <c r="I1215">
        <v>24.063031316992099</v>
      </c>
      <c r="J1215">
        <v>3.1517306139363801</v>
      </c>
      <c r="K1215">
        <v>628.46579150093601</v>
      </c>
      <c r="L1215">
        <v>530.33129396540596</v>
      </c>
      <c r="M1215">
        <v>51.570966647033003</v>
      </c>
      <c r="N1215">
        <v>0.620112326278634</v>
      </c>
      <c r="O1215">
        <v>7.5263235948390896</v>
      </c>
      <c r="P1215">
        <v>81.263440860214999</v>
      </c>
      <c r="Q1215">
        <v>5.3288611467398002E-2</v>
      </c>
    </row>
    <row r="1216" spans="1:17" hidden="1" x14ac:dyDescent="0.3">
      <c r="A1216" t="s">
        <v>2593</v>
      </c>
      <c r="B1216" t="s">
        <v>2594</v>
      </c>
      <c r="C1216" t="s">
        <v>3144</v>
      </c>
      <c r="D1216" t="s">
        <v>2480</v>
      </c>
      <c r="E1216">
        <v>1785.5107562000001</v>
      </c>
      <c r="F1216">
        <v>1128.6500000000001</v>
      </c>
      <c r="G1216">
        <v>-33.575402088013803</v>
      </c>
      <c r="H1216">
        <v>2.5353157103605701</v>
      </c>
      <c r="I1216">
        <v>-17.871663872199999</v>
      </c>
      <c r="J1216">
        <v>2.7507396314570398</v>
      </c>
      <c r="K1216">
        <v>1137.3195487903999</v>
      </c>
      <c r="L1216">
        <v>1139.7150768919801</v>
      </c>
      <c r="M1216">
        <v>47.242144623610898</v>
      </c>
      <c r="N1216">
        <v>0.94945570746813601</v>
      </c>
      <c r="O1216">
        <v>28.556239755459998</v>
      </c>
      <c r="P1216">
        <v>20.608035905107901</v>
      </c>
      <c r="Q1216">
        <v>9.6489007005404998E-2</v>
      </c>
    </row>
    <row r="1217" spans="1:17" x14ac:dyDescent="0.3">
      <c r="A1217" t="s">
        <v>2595</v>
      </c>
      <c r="B1217" t="s">
        <v>2596</v>
      </c>
      <c r="C1217" t="s">
        <v>3143</v>
      </c>
      <c r="D1217" t="s">
        <v>505</v>
      </c>
      <c r="E1217">
        <v>1783.6564593430001</v>
      </c>
      <c r="F1217">
        <v>106.49</v>
      </c>
      <c r="G1217">
        <v>-64.631944626505899</v>
      </c>
      <c r="H1217">
        <v>-5.6100515481983999</v>
      </c>
      <c r="I1217">
        <v>-16.716398545426198</v>
      </c>
      <c r="J1217">
        <v>4.9467547827148204</v>
      </c>
      <c r="K1217">
        <v>107.00497330232299</v>
      </c>
      <c r="L1217">
        <v>115.546232283747</v>
      </c>
      <c r="M1217">
        <v>53.958889716175399</v>
      </c>
      <c r="N1217">
        <v>0.62501078809236199</v>
      </c>
      <c r="O1217">
        <v>74.992957085172307</v>
      </c>
      <c r="P1217">
        <v>33.195747342088701</v>
      </c>
      <c r="Q1217">
        <v>-6.5624291739043994E-2</v>
      </c>
    </row>
    <row r="1218" spans="1:17" hidden="1" x14ac:dyDescent="0.3">
      <c r="A1218" t="s">
        <v>2597</v>
      </c>
      <c r="B1218" t="s">
        <v>2598</v>
      </c>
      <c r="C1218" t="s">
        <v>3144</v>
      </c>
      <c r="D1218" t="s">
        <v>255</v>
      </c>
      <c r="E1218">
        <v>1782.22482945</v>
      </c>
      <c r="F1218">
        <v>567.45000000000005</v>
      </c>
      <c r="G1218">
        <v>32.1575832564058</v>
      </c>
      <c r="H1218">
        <v>-15.5164635943995</v>
      </c>
      <c r="I1218">
        <v>40.356087311029803</v>
      </c>
      <c r="J1218">
        <v>-1.7682153797654701</v>
      </c>
      <c r="K1218">
        <v>586.11580311755597</v>
      </c>
      <c r="L1218">
        <v>486.90997971061199</v>
      </c>
      <c r="M1218">
        <v>38.434199541316602</v>
      </c>
      <c r="N1218">
        <v>0.42276296381546802</v>
      </c>
      <c r="O1218">
        <v>31.5710635298264</v>
      </c>
      <c r="P1218">
        <v>90.291750503018093</v>
      </c>
      <c r="Q1218">
        <v>0.11234343988227501</v>
      </c>
    </row>
    <row r="1219" spans="1:17" hidden="1" x14ac:dyDescent="0.3">
      <c r="A1219" t="s">
        <v>2599</v>
      </c>
      <c r="B1219" t="s">
        <v>2600</v>
      </c>
      <c r="C1219" t="s">
        <v>3144</v>
      </c>
      <c r="D1219" t="s">
        <v>749</v>
      </c>
      <c r="E1219">
        <v>1781.80351048699</v>
      </c>
      <c r="F1219">
        <v>15.73</v>
      </c>
      <c r="G1219">
        <v>-71.259794799418103</v>
      </c>
      <c r="H1219">
        <v>-11.4601089472034</v>
      </c>
      <c r="I1219">
        <v>-27.354024145590401</v>
      </c>
      <c r="J1219">
        <v>-2.0665106010596501</v>
      </c>
      <c r="K1219">
        <v>16.435822288813501</v>
      </c>
      <c r="L1219">
        <v>17.642652217267401</v>
      </c>
      <c r="M1219">
        <v>51.731612104278398</v>
      </c>
      <c r="N1219">
        <v>0.55041397451080698</v>
      </c>
      <c r="O1219">
        <v>86.268277177368006</v>
      </c>
      <c r="P1219">
        <v>11.4812189936215</v>
      </c>
      <c r="Q1219">
        <v>8.5254988522771996E-2</v>
      </c>
    </row>
    <row r="1220" spans="1:17" hidden="1" x14ac:dyDescent="0.3">
      <c r="A1220" t="s">
        <v>2601</v>
      </c>
      <c r="B1220" t="s">
        <v>2602</v>
      </c>
      <c r="C1220" t="s">
        <v>3144</v>
      </c>
      <c r="D1220" t="s">
        <v>127</v>
      </c>
      <c r="E1220">
        <v>1780.9575631949999</v>
      </c>
      <c r="F1220">
        <v>799.95</v>
      </c>
      <c r="G1220">
        <v>-1.7232858095474901</v>
      </c>
      <c r="H1220">
        <v>16.603233083836201</v>
      </c>
      <c r="I1220">
        <v>41.182833713976599</v>
      </c>
      <c r="J1220">
        <v>11.405004877378399</v>
      </c>
      <c r="K1220">
        <v>679.63847767821505</v>
      </c>
      <c r="L1220">
        <v>609.01918374958098</v>
      </c>
      <c r="M1220">
        <v>71.788129045064395</v>
      </c>
      <c r="N1220">
        <v>3.0107835791835198</v>
      </c>
      <c r="O1220">
        <v>5.8753672104506496</v>
      </c>
      <c r="P1220">
        <v>60.230345518277403</v>
      </c>
      <c r="Q1220">
        <v>-7.2400476728032001E-2</v>
      </c>
    </row>
    <row r="1221" spans="1:17" hidden="1" x14ac:dyDescent="0.3">
      <c r="A1221" t="s">
        <v>2603</v>
      </c>
      <c r="B1221" t="s">
        <v>2604</v>
      </c>
      <c r="C1221" t="s">
        <v>3144</v>
      </c>
      <c r="D1221" t="s">
        <v>65</v>
      </c>
      <c r="E1221">
        <v>1780.0874619199999</v>
      </c>
      <c r="F1221">
        <v>18.28</v>
      </c>
      <c r="G1221">
        <v>-2.7930356973167898</v>
      </c>
      <c r="H1221">
        <v>-12.1471352565692</v>
      </c>
      <c r="I1221">
        <v>-14.6235321237598</v>
      </c>
      <c r="J1221">
        <v>-1.77777818348992</v>
      </c>
      <c r="K1221">
        <v>19.443873949593598</v>
      </c>
      <c r="L1221">
        <v>18.513587040749801</v>
      </c>
      <c r="M1221">
        <v>32.284013619752898</v>
      </c>
      <c r="N1221">
        <v>0.50563500636300895</v>
      </c>
      <c r="O1221">
        <v>53.4463894967177</v>
      </c>
      <c r="P1221">
        <v>30.571428571428498</v>
      </c>
      <c r="Q1221">
        <v>2.4949308600453999E-2</v>
      </c>
    </row>
    <row r="1222" spans="1:17" hidden="1" x14ac:dyDescent="0.3">
      <c r="A1222" t="s">
        <v>2605</v>
      </c>
      <c r="B1222" t="s">
        <v>2606</v>
      </c>
      <c r="C1222" t="s">
        <v>3144</v>
      </c>
      <c r="D1222" t="s">
        <v>51</v>
      </c>
      <c r="E1222">
        <v>1774.1983814599901</v>
      </c>
      <c r="F1222">
        <v>1693.15</v>
      </c>
      <c r="G1222">
        <v>-53.662755269075298</v>
      </c>
      <c r="H1222">
        <v>-10.418836164597201</v>
      </c>
      <c r="I1222">
        <v>-21.646250053007002</v>
      </c>
      <c r="J1222">
        <v>-1.26456423082364</v>
      </c>
      <c r="K1222">
        <v>1838.84031747669</v>
      </c>
      <c r="L1222">
        <v>2011.68973930372</v>
      </c>
      <c r="M1222">
        <v>44.6306614031907</v>
      </c>
      <c r="N1222">
        <v>1.3586289128881901</v>
      </c>
      <c r="O1222">
        <v>58.284853675102603</v>
      </c>
      <c r="P1222">
        <v>5.5481095907489797</v>
      </c>
      <c r="Q1222">
        <v>5.9154381100691003E-2</v>
      </c>
    </row>
    <row r="1223" spans="1:17" hidden="1" x14ac:dyDescent="0.3">
      <c r="A1223" t="s">
        <v>2607</v>
      </c>
      <c r="B1223" t="s">
        <v>2608</v>
      </c>
      <c r="C1223" t="s">
        <v>3144</v>
      </c>
      <c r="D1223" t="s">
        <v>225</v>
      </c>
      <c r="E1223">
        <v>1772.0136366859999</v>
      </c>
      <c r="F1223">
        <v>80.02</v>
      </c>
      <c r="G1223">
        <v>136.49844512337901</v>
      </c>
      <c r="H1223">
        <v>-2.9116378813283399</v>
      </c>
      <c r="I1223">
        <v>70.050516802968502</v>
      </c>
      <c r="J1223">
        <v>-3.18523121705935</v>
      </c>
      <c r="K1223">
        <v>77.498843319938302</v>
      </c>
      <c r="L1223">
        <v>57.6188753928636</v>
      </c>
      <c r="M1223">
        <v>48.440711074962302</v>
      </c>
      <c r="N1223">
        <v>0.46141994403173697</v>
      </c>
      <c r="O1223">
        <v>24.893776555860999</v>
      </c>
      <c r="P1223">
        <v>250.19693654266899</v>
      </c>
      <c r="Q1223">
        <v>0.13229330178077001</v>
      </c>
    </row>
    <row r="1224" spans="1:17" hidden="1" x14ac:dyDescent="0.3">
      <c r="A1224" t="s">
        <v>2609</v>
      </c>
      <c r="B1224" t="s">
        <v>2610</v>
      </c>
      <c r="C1224" t="s">
        <v>3144</v>
      </c>
      <c r="D1224" t="s">
        <v>255</v>
      </c>
      <c r="E1224">
        <v>1771.85081803499</v>
      </c>
      <c r="F1224">
        <v>491.85</v>
      </c>
      <c r="G1224">
        <v>3.2734393851666801</v>
      </c>
      <c r="H1224">
        <v>29.019186450308599</v>
      </c>
      <c r="I1224">
        <v>30.734365514412499</v>
      </c>
      <c r="J1224">
        <v>-2.8942528035709101</v>
      </c>
      <c r="K1224">
        <v>442.16029433368601</v>
      </c>
      <c r="L1224">
        <v>386.45317243364798</v>
      </c>
      <c r="M1224">
        <v>47.746857558960897</v>
      </c>
      <c r="N1224">
        <v>0.79140496819044603</v>
      </c>
      <c r="O1224">
        <v>18.938700823421701</v>
      </c>
      <c r="P1224">
        <v>61.606702809265599</v>
      </c>
      <c r="Q1224">
        <v>8.6446636442378003E-2</v>
      </c>
    </row>
    <row r="1225" spans="1:17" hidden="1" x14ac:dyDescent="0.3">
      <c r="A1225" t="s">
        <v>2611</v>
      </c>
      <c r="B1225" t="s">
        <v>2612</v>
      </c>
      <c r="C1225" t="s">
        <v>3144</v>
      </c>
      <c r="D1225" t="s">
        <v>57</v>
      </c>
      <c r="E1225">
        <v>1766.95726614</v>
      </c>
      <c r="F1225">
        <v>396.6</v>
      </c>
      <c r="G1225">
        <v>150.61741825550999</v>
      </c>
      <c r="H1225">
        <v>29.3277902847653</v>
      </c>
      <c r="I1225">
        <v>28.845426943999499</v>
      </c>
      <c r="J1225">
        <v>-0.469756537979094</v>
      </c>
      <c r="K1225">
        <v>353.85702124562101</v>
      </c>
      <c r="L1225">
        <v>289.45337701583901</v>
      </c>
      <c r="M1225">
        <v>49.983185827914703</v>
      </c>
      <c r="N1225">
        <v>1.9624289884805</v>
      </c>
      <c r="O1225">
        <v>11.989409984871299</v>
      </c>
      <c r="P1225">
        <v>181.27659574468001</v>
      </c>
      <c r="Q1225">
        <v>9.9182266298832006E-2</v>
      </c>
    </row>
    <row r="1226" spans="1:17" hidden="1" x14ac:dyDescent="0.3">
      <c r="A1226" t="s">
        <v>2613</v>
      </c>
      <c r="B1226" t="s">
        <v>2614</v>
      </c>
      <c r="C1226" t="s">
        <v>3144</v>
      </c>
      <c r="D1226" t="s">
        <v>185</v>
      </c>
      <c r="E1226">
        <v>1766.79790130999</v>
      </c>
      <c r="F1226">
        <v>430.3</v>
      </c>
      <c r="G1226">
        <v>-35.781563719927597</v>
      </c>
      <c r="H1226">
        <v>-9.6423814699322907</v>
      </c>
      <c r="I1226">
        <v>-26.1344762407319</v>
      </c>
      <c r="J1226">
        <v>4.1493741552957903</v>
      </c>
      <c r="K1226">
        <v>442.968889313229</v>
      </c>
      <c r="L1226">
        <v>486.34209254670299</v>
      </c>
      <c r="M1226">
        <v>58.400137680841098</v>
      </c>
      <c r="N1226">
        <v>1.22087202688053</v>
      </c>
      <c r="O1226">
        <v>48.965837787589997</v>
      </c>
      <c r="P1226">
        <v>6.5099009900990001</v>
      </c>
    </row>
    <row r="1227" spans="1:17" hidden="1" x14ac:dyDescent="0.3">
      <c r="A1227" t="s">
        <v>2615</v>
      </c>
      <c r="B1227" t="s">
        <v>2616</v>
      </c>
      <c r="C1227" t="s">
        <v>3144</v>
      </c>
      <c r="D1227" t="s">
        <v>255</v>
      </c>
      <c r="E1227">
        <v>1763.2799268000001</v>
      </c>
      <c r="F1227">
        <v>3056.8</v>
      </c>
      <c r="G1227">
        <v>228.38628507642099</v>
      </c>
      <c r="H1227">
        <v>3.39929632557554</v>
      </c>
      <c r="I1227">
        <v>113.154967658918</v>
      </c>
      <c r="J1227">
        <v>7.7029731845671803</v>
      </c>
      <c r="K1227">
        <v>2823.0877164769799</v>
      </c>
      <c r="L1227">
        <v>2112.8776090871702</v>
      </c>
      <c r="M1227">
        <v>55.482648436821698</v>
      </c>
      <c r="N1227">
        <v>0.98887208785422698</v>
      </c>
      <c r="O1227">
        <v>14.4661083485998</v>
      </c>
      <c r="P1227">
        <v>274.60784313725401</v>
      </c>
      <c r="Q1227">
        <v>0.17203818463949</v>
      </c>
    </row>
    <row r="1228" spans="1:17" hidden="1" x14ac:dyDescent="0.3">
      <c r="A1228" t="s">
        <v>2617</v>
      </c>
      <c r="B1228" t="s">
        <v>2618</v>
      </c>
      <c r="C1228" t="s">
        <v>3144</v>
      </c>
      <c r="D1228" t="s">
        <v>197</v>
      </c>
      <c r="E1228">
        <v>1762.62562589</v>
      </c>
      <c r="F1228">
        <v>2894.95</v>
      </c>
      <c r="G1228">
        <v>69.157432270860596</v>
      </c>
      <c r="H1228">
        <v>-11.9741431711104</v>
      </c>
      <c r="I1228">
        <v>41.332507703379399</v>
      </c>
      <c r="J1228">
        <v>0.206570479695906</v>
      </c>
      <c r="K1228">
        <v>2711.3951614740899</v>
      </c>
      <c r="L1228">
        <v>2137.9066244476198</v>
      </c>
      <c r="M1228">
        <v>47.105138706239799</v>
      </c>
      <c r="N1228">
        <v>0.39084003217249602</v>
      </c>
      <c r="O1228">
        <v>19.138499801378199</v>
      </c>
      <c r="P1228">
        <v>114.250296033155</v>
      </c>
      <c r="Q1228">
        <v>0.13374172379459201</v>
      </c>
    </row>
    <row r="1229" spans="1:17" hidden="1" x14ac:dyDescent="0.3">
      <c r="A1229" t="s">
        <v>2619</v>
      </c>
      <c r="B1229" t="s">
        <v>2620</v>
      </c>
      <c r="C1229" t="s">
        <v>3144</v>
      </c>
      <c r="D1229" t="s">
        <v>75</v>
      </c>
      <c r="E1229">
        <v>1760.37249295999</v>
      </c>
      <c r="F1229">
        <v>318.64999999999998</v>
      </c>
      <c r="G1229">
        <v>91.304182739742799</v>
      </c>
      <c r="H1229">
        <v>46.149364036217101</v>
      </c>
      <c r="I1229">
        <v>94.009152835563995</v>
      </c>
      <c r="J1229">
        <v>1.02520508609987</v>
      </c>
      <c r="K1229">
        <v>248.41846889234901</v>
      </c>
      <c r="L1229">
        <v>187.06051166611201</v>
      </c>
      <c r="M1229">
        <v>53.732716398926101</v>
      </c>
      <c r="N1229">
        <v>0.42707931677747302</v>
      </c>
      <c r="O1229">
        <v>16.616977875411902</v>
      </c>
      <c r="P1229">
        <v>125.194346289752</v>
      </c>
      <c r="Q1229">
        <v>4.1949907464974998E-2</v>
      </c>
    </row>
    <row r="1230" spans="1:17" hidden="1" x14ac:dyDescent="0.3">
      <c r="A1230" t="s">
        <v>2621</v>
      </c>
      <c r="B1230" t="s">
        <v>2622</v>
      </c>
      <c r="C1230" t="s">
        <v>3144</v>
      </c>
      <c r="D1230" t="s">
        <v>267</v>
      </c>
      <c r="E1230">
        <v>1758.9893999999999</v>
      </c>
      <c r="F1230">
        <v>319.7</v>
      </c>
      <c r="G1230">
        <v>125.70271195904201</v>
      </c>
      <c r="H1230">
        <v>0.25036661312168901</v>
      </c>
      <c r="I1230">
        <v>76.760976544271003</v>
      </c>
      <c r="J1230">
        <v>2.25502613588182</v>
      </c>
      <c r="K1230">
        <v>302.83090669602899</v>
      </c>
      <c r="L1230">
        <v>230.156070403303</v>
      </c>
      <c r="M1230">
        <v>46.612124228123399</v>
      </c>
      <c r="N1230">
        <v>0.30473410386961602</v>
      </c>
      <c r="O1230">
        <v>12.5899280575539</v>
      </c>
      <c r="P1230">
        <v>191.16575591985401</v>
      </c>
    </row>
    <row r="1231" spans="1:17" hidden="1" x14ac:dyDescent="0.3">
      <c r="A1231" t="s">
        <v>2623</v>
      </c>
      <c r="B1231" t="s">
        <v>2624</v>
      </c>
      <c r="C1231" t="s">
        <v>3144</v>
      </c>
      <c r="D1231" t="s">
        <v>428</v>
      </c>
      <c r="E1231">
        <v>1757.8665000000001</v>
      </c>
      <c r="F1231">
        <v>1164.1500000000001</v>
      </c>
      <c r="G1231">
        <v>-11.979785437745999</v>
      </c>
      <c r="H1231">
        <v>-4.5969691381209996</v>
      </c>
      <c r="I1231">
        <v>-25.5822675132905</v>
      </c>
      <c r="J1231">
        <v>-0.43470231595779102</v>
      </c>
      <c r="K1231">
        <v>1235.3975972109599</v>
      </c>
      <c r="L1231">
        <v>1234.71731523684</v>
      </c>
      <c r="M1231">
        <v>30.920757174692</v>
      </c>
      <c r="N1231">
        <v>0.39847023822678901</v>
      </c>
      <c r="O1231">
        <v>37.868831336168</v>
      </c>
      <c r="P1231">
        <v>24.514679929407901</v>
      </c>
      <c r="Q1231">
        <v>5.0432888240348001E-2</v>
      </c>
    </row>
    <row r="1232" spans="1:17" hidden="1" x14ac:dyDescent="0.3">
      <c r="A1232" t="s">
        <v>2625</v>
      </c>
      <c r="B1232" t="s">
        <v>2626</v>
      </c>
      <c r="C1232" t="s">
        <v>3144</v>
      </c>
      <c r="D1232" t="s">
        <v>255</v>
      </c>
      <c r="E1232">
        <v>1739.0176383749999</v>
      </c>
      <c r="F1232">
        <v>313.75</v>
      </c>
      <c r="G1232">
        <v>106.19977947261501</v>
      </c>
      <c r="H1232">
        <v>-25.6193641867793</v>
      </c>
      <c r="I1232">
        <v>26.4870515303476</v>
      </c>
      <c r="J1232">
        <v>-6.8365736347603896</v>
      </c>
      <c r="K1232">
        <v>331.37653306968099</v>
      </c>
      <c r="L1232">
        <v>249.438695428947</v>
      </c>
      <c r="M1232">
        <v>22.091834377400399</v>
      </c>
      <c r="N1232">
        <v>0.53415051961893001</v>
      </c>
      <c r="O1232">
        <v>39.824701195219099</v>
      </c>
      <c r="P1232">
        <v>183.04014433919701</v>
      </c>
      <c r="Q1232">
        <v>0.131822210195504</v>
      </c>
    </row>
    <row r="1233" spans="1:17" hidden="1" x14ac:dyDescent="0.3">
      <c r="A1233" t="s">
        <v>2627</v>
      </c>
      <c r="B1233" t="s">
        <v>2628</v>
      </c>
      <c r="C1233" t="s">
        <v>3144</v>
      </c>
      <c r="D1233" t="s">
        <v>1463</v>
      </c>
      <c r="E1233">
        <v>1738.5502100000001</v>
      </c>
      <c r="F1233">
        <v>245.6</v>
      </c>
      <c r="G1233">
        <v>20.915277895118901</v>
      </c>
      <c r="H1233">
        <v>-3.7692867574336</v>
      </c>
      <c r="I1233">
        <v>2.9644635515380302</v>
      </c>
      <c r="J1233">
        <v>5.8034040380377103</v>
      </c>
      <c r="K1233">
        <v>249.641049345428</v>
      </c>
      <c r="L1233">
        <v>222.36004435566201</v>
      </c>
      <c r="M1233">
        <v>45.069991517780402</v>
      </c>
      <c r="N1233">
        <v>0.53435775602393099</v>
      </c>
      <c r="O1233">
        <v>19.967426710097701</v>
      </c>
      <c r="P1233">
        <v>69.262577532736003</v>
      </c>
      <c r="Q1233">
        <v>0.209529628448135</v>
      </c>
    </row>
    <row r="1234" spans="1:17" hidden="1" x14ac:dyDescent="0.3">
      <c r="A1234" t="s">
        <v>2629</v>
      </c>
      <c r="B1234" t="s">
        <v>2630</v>
      </c>
      <c r="C1234" t="s">
        <v>3144</v>
      </c>
      <c r="D1234" t="s">
        <v>21</v>
      </c>
      <c r="E1234">
        <v>1731.33841535999</v>
      </c>
      <c r="F1234">
        <v>1470.45</v>
      </c>
      <c r="G1234">
        <v>169.885956071702</v>
      </c>
      <c r="H1234">
        <v>7.6190015945045904</v>
      </c>
      <c r="I1234">
        <v>36.529662666914298</v>
      </c>
      <c r="J1234">
        <v>0.282016269628033</v>
      </c>
      <c r="K1234">
        <v>1423.0891905430999</v>
      </c>
      <c r="L1234">
        <v>1071.7196074272599</v>
      </c>
      <c r="M1234">
        <v>40.822590208615203</v>
      </c>
      <c r="N1234">
        <v>0.52913793579439306</v>
      </c>
      <c r="O1234">
        <v>14.1113264646876</v>
      </c>
      <c r="P1234">
        <v>252.92211688467501</v>
      </c>
      <c r="Q1234">
        <v>0.14179437201359901</v>
      </c>
    </row>
    <row r="1235" spans="1:17" hidden="1" x14ac:dyDescent="0.3">
      <c r="A1235" t="s">
        <v>2631</v>
      </c>
      <c r="B1235" t="s">
        <v>2632</v>
      </c>
      <c r="C1235" t="s">
        <v>3144</v>
      </c>
      <c r="D1235" t="s">
        <v>141</v>
      </c>
      <c r="E1235">
        <v>1731.19644175999</v>
      </c>
      <c r="F1235">
        <v>56.08</v>
      </c>
      <c r="G1235">
        <v>42.190423563454999</v>
      </c>
      <c r="H1235">
        <v>-9.7757384037157493</v>
      </c>
      <c r="I1235">
        <v>-5.36577752319746</v>
      </c>
      <c r="J1235">
        <v>-0.92002683021987197</v>
      </c>
      <c r="K1235">
        <v>61.215865407929002</v>
      </c>
      <c r="L1235">
        <v>55.746405729377898</v>
      </c>
      <c r="M1235">
        <v>33.809530740662602</v>
      </c>
      <c r="N1235">
        <v>0.40014093425390801</v>
      </c>
      <c r="O1235">
        <v>39.497146932952901</v>
      </c>
      <c r="P1235">
        <v>99.218472468916502</v>
      </c>
      <c r="Q1235">
        <v>0.13871687587227399</v>
      </c>
    </row>
    <row r="1236" spans="1:17" hidden="1" x14ac:dyDescent="0.3">
      <c r="A1236" t="s">
        <v>2633</v>
      </c>
      <c r="B1236" t="s">
        <v>2634</v>
      </c>
      <c r="C1236" t="s">
        <v>3144</v>
      </c>
      <c r="D1236" t="s">
        <v>713</v>
      </c>
      <c r="E1236">
        <v>1730.3545879559999</v>
      </c>
      <c r="F1236">
        <v>194.76</v>
      </c>
      <c r="G1236">
        <v>-2.43678982103371</v>
      </c>
      <c r="H1236">
        <v>2.9437520107500501</v>
      </c>
      <c r="I1236">
        <v>13.706911893009901</v>
      </c>
      <c r="J1236">
        <v>-2.2853588646036398</v>
      </c>
      <c r="K1236">
        <v>192.437237198242</v>
      </c>
      <c r="M1236">
        <v>43.743371483766303</v>
      </c>
      <c r="O1236">
        <v>18.094064489628199</v>
      </c>
      <c r="P1236">
        <v>41.130434782608603</v>
      </c>
    </row>
    <row r="1237" spans="1:17" hidden="1" x14ac:dyDescent="0.3">
      <c r="A1237" t="s">
        <v>2635</v>
      </c>
      <c r="B1237" t="s">
        <v>2636</v>
      </c>
      <c r="C1237" t="s">
        <v>3144</v>
      </c>
      <c r="D1237" t="s">
        <v>267</v>
      </c>
      <c r="E1237">
        <v>1729.8</v>
      </c>
      <c r="F1237">
        <v>1441.5</v>
      </c>
      <c r="G1237">
        <v>-42.112789346883702</v>
      </c>
      <c r="H1237">
        <v>-1.36465111913273</v>
      </c>
      <c r="I1237">
        <v>-2.8622129074034599</v>
      </c>
      <c r="J1237">
        <v>-3.4314097517330699</v>
      </c>
      <c r="K1237">
        <v>1440.0091981230901</v>
      </c>
      <c r="L1237">
        <v>1425.0947665998201</v>
      </c>
      <c r="M1237">
        <v>37.983563500657503</v>
      </c>
      <c r="N1237">
        <v>1.48172114610665</v>
      </c>
      <c r="O1237">
        <v>23.485952133194498</v>
      </c>
      <c r="P1237">
        <v>22.052410990220501</v>
      </c>
      <c r="Q1237">
        <v>0.150714122251663</v>
      </c>
    </row>
    <row r="1238" spans="1:17" hidden="1" x14ac:dyDescent="0.3">
      <c r="A1238" t="s">
        <v>2637</v>
      </c>
      <c r="B1238" t="s">
        <v>2638</v>
      </c>
      <c r="C1238" t="s">
        <v>3144</v>
      </c>
      <c r="D1238" t="s">
        <v>141</v>
      </c>
      <c r="E1238">
        <v>1729.68853265999</v>
      </c>
      <c r="F1238">
        <v>135.74</v>
      </c>
      <c r="G1238">
        <v>41.373832120282998</v>
      </c>
      <c r="H1238">
        <v>7.06276573352977</v>
      </c>
      <c r="I1238">
        <v>19.624697638886701</v>
      </c>
      <c r="J1238">
        <v>6.0008306422393396</v>
      </c>
      <c r="K1238">
        <v>131.58262519465001</v>
      </c>
      <c r="L1238">
        <v>114.263718148579</v>
      </c>
      <c r="M1238">
        <v>52.043359031813999</v>
      </c>
      <c r="N1238">
        <v>0.79652954217712402</v>
      </c>
      <c r="O1238">
        <v>11.2052453219389</v>
      </c>
      <c r="P1238">
        <v>105.200302343159</v>
      </c>
      <c r="Q1238">
        <v>7.9569355277117004E-2</v>
      </c>
    </row>
    <row r="1239" spans="1:17" hidden="1" x14ac:dyDescent="0.3">
      <c r="A1239" t="s">
        <v>2639</v>
      </c>
      <c r="B1239" t="s">
        <v>2640</v>
      </c>
      <c r="C1239" t="s">
        <v>3144</v>
      </c>
      <c r="D1239" t="s">
        <v>124</v>
      </c>
      <c r="E1239">
        <v>1726.2737850000001</v>
      </c>
      <c r="F1239">
        <v>44.79</v>
      </c>
      <c r="G1239">
        <v>240.40590845383599</v>
      </c>
      <c r="H1239">
        <v>11.1752856952033</v>
      </c>
      <c r="I1239">
        <v>32.289276024025497</v>
      </c>
      <c r="J1239">
        <v>9.6513502240277091</v>
      </c>
      <c r="K1239">
        <v>34.928304914787603</v>
      </c>
      <c r="L1239">
        <v>27.7220941971377</v>
      </c>
      <c r="M1239">
        <v>77.735299730697193</v>
      </c>
      <c r="N1239">
        <v>2.3229552180918498</v>
      </c>
      <c r="O1239">
        <v>0.84840366153160396</v>
      </c>
      <c r="P1239">
        <v>282.82051282051202</v>
      </c>
      <c r="Q1239">
        <v>0.119387491101972</v>
      </c>
    </row>
    <row r="1240" spans="1:17" hidden="1" x14ac:dyDescent="0.3">
      <c r="A1240" t="s">
        <v>2641</v>
      </c>
      <c r="B1240" t="s">
        <v>2642</v>
      </c>
      <c r="C1240" t="s">
        <v>3144</v>
      </c>
      <c r="D1240" t="s">
        <v>2279</v>
      </c>
      <c r="E1240">
        <v>1722.9971252799901</v>
      </c>
      <c r="F1240">
        <v>333.95</v>
      </c>
      <c r="G1240">
        <v>25.4506551940101</v>
      </c>
      <c r="H1240">
        <v>2.7589893765126101</v>
      </c>
      <c r="I1240">
        <v>41.594356908053697</v>
      </c>
      <c r="J1240">
        <v>5.6185104630989304</v>
      </c>
      <c r="K1240">
        <v>337.34146127134699</v>
      </c>
      <c r="M1240">
        <v>47.892490190871101</v>
      </c>
      <c r="O1240">
        <v>24.794130857912801</v>
      </c>
      <c r="P1240">
        <v>59.784688995215298</v>
      </c>
    </row>
    <row r="1241" spans="1:17" hidden="1" x14ac:dyDescent="0.3">
      <c r="A1241" t="s">
        <v>2643</v>
      </c>
      <c r="B1241" t="s">
        <v>2644</v>
      </c>
      <c r="C1241" t="s">
        <v>3144</v>
      </c>
      <c r="D1241" t="s">
        <v>124</v>
      </c>
      <c r="E1241">
        <v>1717.5555360000001</v>
      </c>
      <c r="F1241">
        <v>619.20000000000005</v>
      </c>
      <c r="G1241">
        <v>75.429511157710607</v>
      </c>
      <c r="H1241">
        <v>14.851486984997001</v>
      </c>
      <c r="I1241">
        <v>-5.7301276702842303</v>
      </c>
      <c r="J1241">
        <v>5.2822096240764296</v>
      </c>
      <c r="K1241">
        <v>531.05204012900299</v>
      </c>
      <c r="L1241">
        <v>489.52063624184501</v>
      </c>
      <c r="M1241">
        <v>82.383153058562002</v>
      </c>
      <c r="N1241">
        <v>2.1314730811213698</v>
      </c>
      <c r="O1241">
        <v>7.9941860465116301</v>
      </c>
      <c r="P1241">
        <v>138.199653779573</v>
      </c>
      <c r="Q1241">
        <v>0.15684146304989199</v>
      </c>
    </row>
    <row r="1242" spans="1:17" hidden="1" x14ac:dyDescent="0.3">
      <c r="A1242" t="s">
        <v>2645</v>
      </c>
      <c r="B1242" t="s">
        <v>2646</v>
      </c>
      <c r="C1242" t="s">
        <v>3144</v>
      </c>
      <c r="D1242" t="s">
        <v>505</v>
      </c>
      <c r="E1242">
        <v>1716.6689117599999</v>
      </c>
      <c r="F1242">
        <v>510.1</v>
      </c>
      <c r="G1242">
        <v>6.3211876212512399</v>
      </c>
      <c r="H1242">
        <v>11.8310914251593</v>
      </c>
      <c r="I1242">
        <v>35.557984185412302</v>
      </c>
      <c r="J1242">
        <v>-0.25945357616006998</v>
      </c>
      <c r="K1242">
        <v>475.47508030733297</v>
      </c>
      <c r="L1242">
        <v>408.92333950510499</v>
      </c>
      <c r="M1242">
        <v>46.398185568561601</v>
      </c>
      <c r="N1242">
        <v>0.57709399284532903</v>
      </c>
      <c r="O1242">
        <v>10.7233875710644</v>
      </c>
      <c r="P1242">
        <v>74.095563139931699</v>
      </c>
      <c r="Q1242">
        <v>-9.3191029184175003E-2</v>
      </c>
    </row>
    <row r="1243" spans="1:17" hidden="1" x14ac:dyDescent="0.3">
      <c r="A1243" t="s">
        <v>2647</v>
      </c>
      <c r="B1243" t="s">
        <v>2648</v>
      </c>
      <c r="C1243" t="s">
        <v>3144</v>
      </c>
      <c r="D1243" t="s">
        <v>135</v>
      </c>
      <c r="E1243">
        <v>1714.5422255999999</v>
      </c>
      <c r="F1243">
        <v>2464.4</v>
      </c>
      <c r="G1243">
        <v>225.05550461422999</v>
      </c>
      <c r="H1243">
        <v>12.896129367659899</v>
      </c>
      <c r="I1243">
        <v>163.36243772693999</v>
      </c>
      <c r="J1243">
        <v>3.1685506594851098</v>
      </c>
      <c r="K1243">
        <v>2075.10672280677</v>
      </c>
      <c r="L1243">
        <v>1523.4745192847399</v>
      </c>
      <c r="M1243">
        <v>66.757317651038704</v>
      </c>
      <c r="N1243">
        <v>0.99767800044897703</v>
      </c>
      <c r="O1243">
        <v>6.07044310988476</v>
      </c>
      <c r="P1243">
        <v>334.83017203352398</v>
      </c>
      <c r="Q1243">
        <v>0.23826024327234499</v>
      </c>
    </row>
    <row r="1244" spans="1:17" hidden="1" x14ac:dyDescent="0.3">
      <c r="A1244" t="s">
        <v>2649</v>
      </c>
      <c r="B1244" t="s">
        <v>2650</v>
      </c>
      <c r="C1244" t="s">
        <v>3144</v>
      </c>
      <c r="D1244" t="s">
        <v>54</v>
      </c>
      <c r="E1244">
        <v>1706.447725</v>
      </c>
      <c r="F1244">
        <v>1775</v>
      </c>
      <c r="G1244">
        <v>38.506317813015499</v>
      </c>
      <c r="H1244">
        <v>37.905083356051598</v>
      </c>
      <c r="I1244">
        <v>40.4565837977608</v>
      </c>
      <c r="J1244">
        <v>7.8030040770582803</v>
      </c>
      <c r="K1244">
        <v>1426.4189806361001</v>
      </c>
      <c r="L1244">
        <v>1269.29530396827</v>
      </c>
      <c r="M1244">
        <v>72.240451132234796</v>
      </c>
      <c r="N1244">
        <v>2.1162673294241001</v>
      </c>
      <c r="O1244">
        <v>4.7887323943661899</v>
      </c>
      <c r="P1244">
        <v>98.912982574102003</v>
      </c>
      <c r="Q1244">
        <v>0.13711481186423</v>
      </c>
    </row>
    <row r="1245" spans="1:17" hidden="1" x14ac:dyDescent="0.3">
      <c r="A1245" t="s">
        <v>2651</v>
      </c>
      <c r="B1245" t="s">
        <v>2652</v>
      </c>
      <c r="C1245" t="s">
        <v>3144</v>
      </c>
      <c r="D1245" t="s">
        <v>75</v>
      </c>
      <c r="E1245">
        <v>1704.1852425</v>
      </c>
      <c r="F1245">
        <v>55445</v>
      </c>
      <c r="G1245">
        <v>190.10333234142399</v>
      </c>
      <c r="H1245">
        <v>-4.9456745910976201</v>
      </c>
      <c r="I1245">
        <v>111.18959178173</v>
      </c>
      <c r="J1245">
        <v>-1.9711895379205999</v>
      </c>
      <c r="K1245">
        <v>52020.4414295194</v>
      </c>
      <c r="L1245">
        <v>37312.119099433898</v>
      </c>
      <c r="M1245">
        <v>52.8053158340864</v>
      </c>
      <c r="N1245">
        <v>0.58673495518565899</v>
      </c>
      <c r="O1245">
        <v>20.838668951212899</v>
      </c>
      <c r="P1245">
        <v>244.37888198757699</v>
      </c>
      <c r="Q1245">
        <v>9.5413943694012002E-2</v>
      </c>
    </row>
    <row r="1246" spans="1:17" hidden="1" x14ac:dyDescent="0.3">
      <c r="A1246" t="s">
        <v>2653</v>
      </c>
      <c r="B1246" t="s">
        <v>2654</v>
      </c>
      <c r="C1246" t="s">
        <v>3144</v>
      </c>
      <c r="D1246" t="s">
        <v>382</v>
      </c>
      <c r="E1246">
        <v>1703.9684500999999</v>
      </c>
      <c r="F1246">
        <v>105.77</v>
      </c>
      <c r="G1246">
        <v>1.55856928156098</v>
      </c>
      <c r="H1246">
        <v>-5.3999694442220498</v>
      </c>
      <c r="I1246">
        <v>4.2610250590353198</v>
      </c>
      <c r="J1246">
        <v>0.47669509192577397</v>
      </c>
      <c r="K1246">
        <v>109.733088956063</v>
      </c>
      <c r="L1246">
        <v>99.488614561965704</v>
      </c>
      <c r="M1246">
        <v>28.845316027449101</v>
      </c>
      <c r="N1246">
        <v>0.15211724538874999</v>
      </c>
      <c r="O1246">
        <v>26.689987709180201</v>
      </c>
      <c r="P1246">
        <v>46.394463667819998</v>
      </c>
      <c r="Q1246">
        <v>0.11593622427632801</v>
      </c>
    </row>
    <row r="1247" spans="1:17" hidden="1" x14ac:dyDescent="0.3">
      <c r="A1247" t="s">
        <v>2655</v>
      </c>
      <c r="B1247" t="s">
        <v>2656</v>
      </c>
      <c r="C1247" t="s">
        <v>3144</v>
      </c>
      <c r="D1247" t="s">
        <v>624</v>
      </c>
      <c r="E1247">
        <v>1701.0937799999999</v>
      </c>
      <c r="F1247">
        <v>1498.2</v>
      </c>
      <c r="G1247">
        <v>53.422659668338703</v>
      </c>
      <c r="H1247">
        <v>13.8312836790743</v>
      </c>
      <c r="I1247">
        <v>75.576514316757198</v>
      </c>
      <c r="J1247">
        <v>4.5260313490342199</v>
      </c>
      <c r="K1247">
        <v>1249.1106579546499</v>
      </c>
      <c r="L1247">
        <v>974.85802319624804</v>
      </c>
      <c r="M1247">
        <v>54.219977380712301</v>
      </c>
      <c r="N1247">
        <v>0.731740231229567</v>
      </c>
      <c r="O1247">
        <v>3.7912161260178898</v>
      </c>
      <c r="P1247">
        <v>112.646370023419</v>
      </c>
    </row>
    <row r="1248" spans="1:17" hidden="1" x14ac:dyDescent="0.3">
      <c r="A1248" t="s">
        <v>2657</v>
      </c>
      <c r="B1248" t="s">
        <v>2658</v>
      </c>
      <c r="C1248" t="s">
        <v>3144</v>
      </c>
      <c r="D1248" t="s">
        <v>46</v>
      </c>
      <c r="E1248">
        <v>1693.3098736469999</v>
      </c>
      <c r="F1248">
        <v>175.83</v>
      </c>
      <c r="G1248">
        <v>147.36673285361601</v>
      </c>
      <c r="H1248">
        <v>-20.834510922542201</v>
      </c>
      <c r="I1248">
        <v>18.847980477466798</v>
      </c>
      <c r="J1248">
        <v>-3.7911881875854001</v>
      </c>
      <c r="K1248">
        <v>185.12135721300001</v>
      </c>
      <c r="L1248">
        <v>147.378049617328</v>
      </c>
      <c r="M1248">
        <v>28.2602301436042</v>
      </c>
      <c r="N1248">
        <v>0.29007927592390798</v>
      </c>
      <c r="O1248">
        <v>29.613831541830098</v>
      </c>
      <c r="P1248">
        <v>174.09197194076299</v>
      </c>
      <c r="Q1248">
        <v>0.161297057982321</v>
      </c>
    </row>
    <row r="1249" spans="1:17" hidden="1" x14ac:dyDescent="0.3">
      <c r="A1249" t="s">
        <v>2659</v>
      </c>
      <c r="B1249" t="s">
        <v>2660</v>
      </c>
      <c r="C1249" t="s">
        <v>3144</v>
      </c>
      <c r="D1249" t="s">
        <v>46</v>
      </c>
      <c r="E1249">
        <v>1692.99675</v>
      </c>
      <c r="F1249">
        <v>429.15</v>
      </c>
      <c r="G1249">
        <v>14.838343297810599</v>
      </c>
      <c r="H1249">
        <v>-1.26681521463948</v>
      </c>
      <c r="I1249">
        <v>56.305493542704198</v>
      </c>
      <c r="J1249">
        <v>-1.1872140326575</v>
      </c>
      <c r="K1249">
        <v>420.72565585717803</v>
      </c>
      <c r="L1249">
        <v>357.97161346772799</v>
      </c>
      <c r="M1249">
        <v>50.525229527132602</v>
      </c>
      <c r="N1249">
        <v>0.426170750658461</v>
      </c>
      <c r="O1249">
        <v>15.915181172084299</v>
      </c>
      <c r="P1249">
        <v>86.465348685639697</v>
      </c>
      <c r="Q1249">
        <v>7.1713078181313006E-2</v>
      </c>
    </row>
    <row r="1250" spans="1:17" hidden="1" x14ac:dyDescent="0.3">
      <c r="A1250" t="s">
        <v>2661</v>
      </c>
      <c r="B1250" t="s">
        <v>2662</v>
      </c>
      <c r="C1250" t="s">
        <v>3144</v>
      </c>
      <c r="D1250" t="s">
        <v>624</v>
      </c>
      <c r="E1250">
        <v>1692.3029750000001</v>
      </c>
      <c r="F1250">
        <v>63.26</v>
      </c>
      <c r="G1250">
        <v>2.2451992410891801</v>
      </c>
      <c r="H1250">
        <v>-2.4771867683699802</v>
      </c>
      <c r="I1250">
        <v>-13.9276030721105</v>
      </c>
      <c r="J1250">
        <v>-2.2756592772909201</v>
      </c>
      <c r="K1250">
        <v>60.544559883018202</v>
      </c>
      <c r="L1250">
        <v>56.967495395489898</v>
      </c>
      <c r="M1250">
        <v>29.188193916460101</v>
      </c>
      <c r="N1250">
        <v>1.66672934709113</v>
      </c>
      <c r="O1250">
        <v>23.3006639266519</v>
      </c>
      <c r="P1250">
        <v>45.2583237657864</v>
      </c>
      <c r="Q1250">
        <v>7.1071011628524999E-2</v>
      </c>
    </row>
    <row r="1251" spans="1:17" hidden="1" x14ac:dyDescent="0.3">
      <c r="A1251" t="s">
        <v>2663</v>
      </c>
      <c r="B1251" t="s">
        <v>2664</v>
      </c>
      <c r="C1251" t="s">
        <v>3144</v>
      </c>
      <c r="D1251" t="s">
        <v>21</v>
      </c>
      <c r="E1251">
        <v>1690.4636948100001</v>
      </c>
      <c r="F1251">
        <v>1109.3499999999999</v>
      </c>
      <c r="G1251">
        <v>54.009527937942202</v>
      </c>
      <c r="H1251">
        <v>6.7993054537035302</v>
      </c>
      <c r="I1251">
        <v>31.4334405440697</v>
      </c>
      <c r="J1251">
        <v>2.7821396923784798</v>
      </c>
      <c r="K1251">
        <v>1080.7252841146201</v>
      </c>
      <c r="L1251">
        <v>914.04170485234704</v>
      </c>
      <c r="M1251">
        <v>49.850397602547901</v>
      </c>
      <c r="N1251">
        <v>1.06770875528857</v>
      </c>
      <c r="O1251">
        <v>12.8498670392572</v>
      </c>
      <c r="P1251">
        <v>94.571603963869094</v>
      </c>
      <c r="Q1251">
        <v>8.3383210920956005E-2</v>
      </c>
    </row>
    <row r="1252" spans="1:17" hidden="1" x14ac:dyDescent="0.3">
      <c r="A1252" t="s">
        <v>2665</v>
      </c>
      <c r="B1252" t="s">
        <v>2666</v>
      </c>
      <c r="C1252" t="s">
        <v>3144</v>
      </c>
      <c r="D1252" t="s">
        <v>360</v>
      </c>
      <c r="E1252">
        <v>1686.4304984099999</v>
      </c>
      <c r="F1252">
        <v>193.86</v>
      </c>
      <c r="G1252">
        <v>16.397684500892499</v>
      </c>
      <c r="H1252">
        <v>-9.7822912725293207</v>
      </c>
      <c r="I1252">
        <v>-3.2690546717474298</v>
      </c>
      <c r="J1252">
        <v>-2.7525195958254902</v>
      </c>
      <c r="K1252">
        <v>206.11711891874501</v>
      </c>
      <c r="L1252">
        <v>189.40457552765599</v>
      </c>
      <c r="M1252">
        <v>33.902086693077898</v>
      </c>
      <c r="N1252">
        <v>0.806812871421419</v>
      </c>
      <c r="O1252">
        <v>25.090271329825601</v>
      </c>
      <c r="P1252">
        <v>66.761290322580606</v>
      </c>
      <c r="Q1252">
        <v>7.4930976945166997E-2</v>
      </c>
    </row>
    <row r="1253" spans="1:17" hidden="1" x14ac:dyDescent="0.3">
      <c r="A1253" t="s">
        <v>2667</v>
      </c>
      <c r="B1253" t="s">
        <v>2668</v>
      </c>
      <c r="C1253" t="s">
        <v>3144</v>
      </c>
      <c r="D1253" t="s">
        <v>749</v>
      </c>
      <c r="E1253">
        <v>1679.411279936</v>
      </c>
      <c r="F1253">
        <v>8.32</v>
      </c>
      <c r="G1253">
        <v>-66.869123979233606</v>
      </c>
      <c r="H1253">
        <v>15.274364036217101</v>
      </c>
      <c r="I1253">
        <v>-65.608564400130604</v>
      </c>
      <c r="J1253">
        <v>1.52065113588181</v>
      </c>
      <c r="K1253">
        <v>10.805641519253401</v>
      </c>
      <c r="L1253">
        <v>16.086618709492601</v>
      </c>
      <c r="M1253">
        <v>93.2181388600373</v>
      </c>
      <c r="N1253">
        <v>0.466693783414659</v>
      </c>
      <c r="O1253">
        <v>175.84134615384599</v>
      </c>
      <c r="P1253">
        <v>22.352941176470502</v>
      </c>
      <c r="Q1253">
        <v>-4.6107747288069998E-3</v>
      </c>
    </row>
    <row r="1254" spans="1:17" hidden="1" x14ac:dyDescent="0.3">
      <c r="A1254" t="s">
        <v>2669</v>
      </c>
      <c r="B1254" t="s">
        <v>2670</v>
      </c>
      <c r="C1254" t="s">
        <v>3144</v>
      </c>
      <c r="D1254" t="s">
        <v>118</v>
      </c>
      <c r="E1254">
        <v>1671.5099944200001</v>
      </c>
      <c r="F1254">
        <v>56.63</v>
      </c>
      <c r="G1254">
        <v>-11.6470029562796</v>
      </c>
      <c r="H1254">
        <v>-4.1535155902096497</v>
      </c>
      <c r="I1254">
        <v>-29.275004709787002</v>
      </c>
      <c r="J1254">
        <v>-3.4388463017111701</v>
      </c>
      <c r="K1254">
        <v>57.754516349838802</v>
      </c>
      <c r="L1254">
        <v>57.9070829218985</v>
      </c>
      <c r="M1254">
        <v>36.146810562006202</v>
      </c>
      <c r="N1254">
        <v>0.80090964070927495</v>
      </c>
      <c r="O1254">
        <v>52.392724704220299</v>
      </c>
      <c r="P1254">
        <v>25.468040323474</v>
      </c>
      <c r="Q1254">
        <v>7.9025750558619004E-2</v>
      </c>
    </row>
    <row r="1255" spans="1:17" hidden="1" x14ac:dyDescent="0.3">
      <c r="A1255" t="s">
        <v>2671</v>
      </c>
      <c r="B1255" t="s">
        <v>2672</v>
      </c>
      <c r="C1255" t="s">
        <v>3144</v>
      </c>
      <c r="D1255" t="s">
        <v>130</v>
      </c>
      <c r="E1255">
        <v>1665.1412436399901</v>
      </c>
      <c r="F1255">
        <v>16167.55</v>
      </c>
      <c r="G1255">
        <v>434.433693265079</v>
      </c>
      <c r="H1255">
        <v>71.437512014380303</v>
      </c>
      <c r="I1255">
        <v>111.516972816539</v>
      </c>
      <c r="J1255">
        <v>-9.9757704831823499</v>
      </c>
      <c r="K1255">
        <v>11457.959045307</v>
      </c>
      <c r="L1255">
        <v>7268.1195585838996</v>
      </c>
      <c r="M1255">
        <v>66.877138472178103</v>
      </c>
      <c r="N1255">
        <v>2.0660058622155502</v>
      </c>
      <c r="O1255">
        <v>8.5065455186469094</v>
      </c>
      <c r="P1255">
        <v>512.10578124408403</v>
      </c>
      <c r="Q1255">
        <v>0.16253688925882401</v>
      </c>
    </row>
    <row r="1256" spans="1:17" hidden="1" x14ac:dyDescent="0.3">
      <c r="A1256" t="s">
        <v>2673</v>
      </c>
      <c r="B1256" t="s">
        <v>2674</v>
      </c>
      <c r="C1256" t="s">
        <v>3144</v>
      </c>
      <c r="D1256" t="s">
        <v>505</v>
      </c>
      <c r="E1256">
        <v>1659.5139598999999</v>
      </c>
      <c r="F1256">
        <v>1274.5</v>
      </c>
      <c r="G1256">
        <v>-18.579290847860001</v>
      </c>
      <c r="H1256">
        <v>-15.696571924373901</v>
      </c>
      <c r="I1256">
        <v>-16.964672381183501</v>
      </c>
      <c r="J1256">
        <v>-4.5665296740227497</v>
      </c>
      <c r="K1256">
        <v>1355.6802519580899</v>
      </c>
      <c r="L1256">
        <v>1319.2739559516799</v>
      </c>
      <c r="M1256">
        <v>22.5661220780935</v>
      </c>
      <c r="N1256">
        <v>0.69464685746455801</v>
      </c>
      <c r="O1256">
        <v>21.851706551588801</v>
      </c>
      <c r="P1256">
        <v>24.969358238956598</v>
      </c>
      <c r="Q1256">
        <v>-5.2348982434938997E-2</v>
      </c>
    </row>
    <row r="1257" spans="1:17" hidden="1" x14ac:dyDescent="0.3">
      <c r="A1257" t="s">
        <v>2675</v>
      </c>
      <c r="B1257" t="s">
        <v>2676</v>
      </c>
      <c r="C1257" t="s">
        <v>3144</v>
      </c>
      <c r="D1257" t="s">
        <v>202</v>
      </c>
      <c r="E1257">
        <v>1658.1528000000001</v>
      </c>
      <c r="F1257">
        <v>883.5</v>
      </c>
      <c r="G1257">
        <v>94.260253659225796</v>
      </c>
      <c r="H1257">
        <v>-4.3273440383169701</v>
      </c>
      <c r="I1257">
        <v>63.062330551424601</v>
      </c>
      <c r="J1257">
        <v>-9.9099987186283602</v>
      </c>
      <c r="K1257">
        <v>962.97714010775906</v>
      </c>
      <c r="L1257">
        <v>800.62836759677396</v>
      </c>
      <c r="M1257">
        <v>27.8937938120817</v>
      </c>
      <c r="N1257">
        <v>1.2690723242959401</v>
      </c>
      <c r="O1257">
        <v>44.929258630447102</v>
      </c>
      <c r="P1257">
        <v>152.53680148635101</v>
      </c>
      <c r="Q1257">
        <v>0.10601076080156301</v>
      </c>
    </row>
    <row r="1258" spans="1:17" hidden="1" x14ac:dyDescent="0.3">
      <c r="A1258" t="s">
        <v>2677</v>
      </c>
      <c r="B1258" t="s">
        <v>2678</v>
      </c>
      <c r="C1258" t="s">
        <v>3144</v>
      </c>
      <c r="D1258" t="s">
        <v>202</v>
      </c>
      <c r="E1258">
        <v>1656.294255</v>
      </c>
      <c r="F1258">
        <v>122.43</v>
      </c>
      <c r="G1258">
        <v>16.1335707144863</v>
      </c>
      <c r="H1258">
        <v>-2.8573818675928702</v>
      </c>
      <c r="I1258">
        <v>-13.6456703897307</v>
      </c>
      <c r="J1258">
        <v>4.4020210214502704</v>
      </c>
      <c r="K1258">
        <v>125.264753974654</v>
      </c>
      <c r="L1258">
        <v>118.159905926748</v>
      </c>
      <c r="M1258">
        <v>51.899105558721899</v>
      </c>
      <c r="N1258">
        <v>0.56250797940615305</v>
      </c>
      <c r="O1258">
        <v>28.236543330882899</v>
      </c>
      <c r="P1258">
        <v>55.565438373570501</v>
      </c>
      <c r="Q1258">
        <v>8.8405281133962996E-2</v>
      </c>
    </row>
    <row r="1259" spans="1:17" hidden="1" x14ac:dyDescent="0.3">
      <c r="A1259" t="s">
        <v>2679</v>
      </c>
      <c r="B1259" t="s">
        <v>2680</v>
      </c>
      <c r="C1259" t="s">
        <v>3144</v>
      </c>
      <c r="D1259" t="s">
        <v>252</v>
      </c>
      <c r="E1259">
        <v>1651.444524</v>
      </c>
      <c r="F1259">
        <v>913.45</v>
      </c>
      <c r="G1259">
        <v>76.286206629043306</v>
      </c>
      <c r="H1259">
        <v>15.467557175016999</v>
      </c>
      <c r="I1259">
        <v>67.722190911104803</v>
      </c>
      <c r="J1259">
        <v>7.6166963336219302</v>
      </c>
      <c r="K1259">
        <v>793.80874199951302</v>
      </c>
      <c r="L1259">
        <v>626.87042692838997</v>
      </c>
      <c r="M1259">
        <v>60.143683427091602</v>
      </c>
      <c r="N1259">
        <v>1.10056293845049</v>
      </c>
      <c r="O1259">
        <v>6.3495538891017604</v>
      </c>
      <c r="P1259">
        <v>129.51005025125599</v>
      </c>
      <c r="Q1259">
        <v>7.1177483414295001E-2</v>
      </c>
    </row>
    <row r="1260" spans="1:17" hidden="1" x14ac:dyDescent="0.3">
      <c r="A1260" t="s">
        <v>2681</v>
      </c>
      <c r="B1260" t="s">
        <v>2682</v>
      </c>
      <c r="C1260" t="s">
        <v>3144</v>
      </c>
      <c r="D1260" t="s">
        <v>21</v>
      </c>
      <c r="E1260">
        <v>1641.4709924649901</v>
      </c>
      <c r="F1260">
        <v>294.05</v>
      </c>
      <c r="G1260">
        <v>68.981915654949205</v>
      </c>
      <c r="H1260">
        <v>40.867502963389903</v>
      </c>
      <c r="I1260">
        <v>79.927047013031697</v>
      </c>
      <c r="J1260">
        <v>26.8469677977141</v>
      </c>
      <c r="K1260">
        <v>223.69641578410801</v>
      </c>
      <c r="L1260">
        <v>174.76142077794</v>
      </c>
      <c r="M1260">
        <v>72.660396079105993</v>
      </c>
      <c r="N1260">
        <v>2.6072757469664398</v>
      </c>
      <c r="O1260">
        <v>8.7910219350450394</v>
      </c>
      <c r="P1260">
        <v>166.10859728506699</v>
      </c>
      <c r="Q1260">
        <v>0.131061394734554</v>
      </c>
    </row>
    <row r="1261" spans="1:17" hidden="1" x14ac:dyDescent="0.3">
      <c r="A1261" t="s">
        <v>2683</v>
      </c>
      <c r="B1261" t="s">
        <v>2684</v>
      </c>
      <c r="C1261" t="s">
        <v>3144</v>
      </c>
      <c r="D1261" t="s">
        <v>417</v>
      </c>
      <c r="E1261">
        <v>1627.5906803400001</v>
      </c>
      <c r="F1261">
        <v>128.30000000000001</v>
      </c>
      <c r="G1261">
        <v>24.750557843195001</v>
      </c>
      <c r="H1261">
        <v>48.176929916938299</v>
      </c>
      <c r="I1261">
        <v>124.443192430889</v>
      </c>
      <c r="J1261">
        <v>6.6046847493271903</v>
      </c>
      <c r="K1261">
        <v>88.403409504932199</v>
      </c>
      <c r="L1261">
        <v>71.734523542434104</v>
      </c>
      <c r="M1261">
        <v>80.062257550182096</v>
      </c>
      <c r="N1261">
        <v>1.2824232308046399</v>
      </c>
      <c r="O1261">
        <v>5.7677318784099496</v>
      </c>
      <c r="P1261">
        <v>175.32188841201699</v>
      </c>
      <c r="Q1261">
        <v>7.9948292762372003E-2</v>
      </c>
    </row>
    <row r="1262" spans="1:17" hidden="1" x14ac:dyDescent="0.3">
      <c r="A1262" t="s">
        <v>2685</v>
      </c>
      <c r="B1262" t="s">
        <v>2686</v>
      </c>
      <c r="C1262" t="s">
        <v>3144</v>
      </c>
      <c r="D1262" t="s">
        <v>609</v>
      </c>
      <c r="E1262">
        <v>1626.8647879749999</v>
      </c>
      <c r="F1262">
        <v>272.64999999999998</v>
      </c>
      <c r="G1262">
        <v>-6.7296289027750396</v>
      </c>
      <c r="H1262">
        <v>-2.6783860560677701</v>
      </c>
      <c r="I1262">
        <v>7.2192835385403198</v>
      </c>
      <c r="J1262">
        <v>1.8141752598957599</v>
      </c>
      <c r="K1262">
        <v>258.54890665928599</v>
      </c>
      <c r="L1262">
        <v>238.73788751436101</v>
      </c>
      <c r="M1262">
        <v>55.477928450062699</v>
      </c>
      <c r="N1262">
        <v>0.85981120911099396</v>
      </c>
      <c r="O1262">
        <v>12.9653401797176</v>
      </c>
      <c r="P1262">
        <v>42.0052083333333</v>
      </c>
      <c r="Q1262">
        <v>-4.274578135674E-3</v>
      </c>
    </row>
    <row r="1263" spans="1:17" hidden="1" x14ac:dyDescent="0.3">
      <c r="A1263" t="s">
        <v>2687</v>
      </c>
      <c r="B1263" t="s">
        <v>2688</v>
      </c>
      <c r="C1263" t="s">
        <v>3144</v>
      </c>
      <c r="D1263" t="s">
        <v>118</v>
      </c>
      <c r="E1263">
        <v>1622.8850319180001</v>
      </c>
      <c r="F1263">
        <v>15.06</v>
      </c>
      <c r="G1263">
        <v>-13.550553018719601</v>
      </c>
      <c r="H1263">
        <v>-8.2961546171039995</v>
      </c>
      <c r="I1263">
        <v>-33.152231460507203</v>
      </c>
      <c r="J1263">
        <v>-1.96321983186011</v>
      </c>
      <c r="K1263">
        <v>16.196682949674599</v>
      </c>
      <c r="L1263">
        <v>16.589772076822399</v>
      </c>
      <c r="M1263">
        <v>35.936002635661303</v>
      </c>
      <c r="N1263">
        <v>0.75887380380106095</v>
      </c>
      <c r="O1263">
        <v>75.000972457803499</v>
      </c>
      <c r="P1263">
        <v>26.189774966296699</v>
      </c>
      <c r="Q1263">
        <v>2.9306931981501E-2</v>
      </c>
    </row>
    <row r="1264" spans="1:17" hidden="1" x14ac:dyDescent="0.3">
      <c r="A1264" t="s">
        <v>2689</v>
      </c>
      <c r="B1264" t="s">
        <v>2690</v>
      </c>
      <c r="C1264" t="s">
        <v>3144</v>
      </c>
      <c r="D1264" t="s">
        <v>130</v>
      </c>
      <c r="E1264">
        <v>1619.6795764159999</v>
      </c>
      <c r="F1264">
        <v>174.92</v>
      </c>
      <c r="G1264">
        <v>40.0547333519891</v>
      </c>
      <c r="H1264">
        <v>-0.43505154819840303</v>
      </c>
      <c r="I1264">
        <v>-27.147242119108899</v>
      </c>
      <c r="J1264">
        <v>1.6751253717860399</v>
      </c>
      <c r="K1264">
        <v>182.04238387432699</v>
      </c>
      <c r="L1264">
        <v>167.40300489981399</v>
      </c>
      <c r="M1264">
        <v>40.919906166496403</v>
      </c>
      <c r="N1264">
        <v>0.44288870211797299</v>
      </c>
      <c r="O1264">
        <v>52.955636862565697</v>
      </c>
      <c r="P1264">
        <v>92.537149146945495</v>
      </c>
      <c r="Q1264">
        <v>8.5863725674117999E-2</v>
      </c>
    </row>
    <row r="1265" spans="1:17" hidden="1" x14ac:dyDescent="0.3">
      <c r="A1265" t="s">
        <v>2691</v>
      </c>
      <c r="B1265" t="s">
        <v>2692</v>
      </c>
      <c r="C1265" t="s">
        <v>3144</v>
      </c>
      <c r="D1265" t="s">
        <v>60</v>
      </c>
      <c r="E1265">
        <v>1618.6198333319901</v>
      </c>
      <c r="F1265">
        <v>227.34</v>
      </c>
      <c r="G1265">
        <v>-44.400415621639397</v>
      </c>
      <c r="H1265">
        <v>-7.9751838842167997</v>
      </c>
      <c r="I1265">
        <v>-28.256713907595699</v>
      </c>
      <c r="J1265">
        <v>0.78033222927589696</v>
      </c>
      <c r="K1265">
        <v>234.42127656154801</v>
      </c>
      <c r="M1265">
        <v>45.150037305545503</v>
      </c>
      <c r="N1265">
        <v>0.66239967105883002</v>
      </c>
      <c r="O1265">
        <v>30.443388756927899</v>
      </c>
      <c r="P1265">
        <v>14.2412060301507</v>
      </c>
    </row>
    <row r="1266" spans="1:17" hidden="1" x14ac:dyDescent="0.3">
      <c r="A1266" t="s">
        <v>2693</v>
      </c>
      <c r="B1266" t="s">
        <v>2694</v>
      </c>
      <c r="C1266" t="s">
        <v>3144</v>
      </c>
      <c r="D1266" t="s">
        <v>54</v>
      </c>
      <c r="E1266">
        <v>1617.4657977500001</v>
      </c>
      <c r="F1266">
        <v>335.5</v>
      </c>
      <c r="G1266">
        <v>11.113709146213401</v>
      </c>
      <c r="H1266">
        <v>34.259963114558197</v>
      </c>
      <c r="I1266">
        <v>22.685592716270701</v>
      </c>
      <c r="J1266">
        <v>15.9282816579701</v>
      </c>
      <c r="K1266">
        <v>280.90727698883097</v>
      </c>
      <c r="L1266">
        <v>253.874761925408</v>
      </c>
      <c r="M1266">
        <v>72.679787493003403</v>
      </c>
      <c r="N1266">
        <v>1.8662864026263299</v>
      </c>
      <c r="O1266">
        <v>3.4128166915052098</v>
      </c>
      <c r="P1266">
        <v>80.911296845510904</v>
      </c>
      <c r="Q1266">
        <v>4.0991005748938998E-2</v>
      </c>
    </row>
    <row r="1267" spans="1:17" hidden="1" x14ac:dyDescent="0.3">
      <c r="A1267" t="s">
        <v>2695</v>
      </c>
      <c r="B1267" t="s">
        <v>2696</v>
      </c>
      <c r="C1267" t="s">
        <v>3144</v>
      </c>
      <c r="D1267" t="s">
        <v>417</v>
      </c>
      <c r="E1267">
        <v>1615.6416833149999</v>
      </c>
      <c r="F1267">
        <v>517.54999999999995</v>
      </c>
      <c r="G1267">
        <v>-13.797026126204701</v>
      </c>
      <c r="H1267">
        <v>7.6092043014371802</v>
      </c>
      <c r="I1267">
        <v>-12.131851240328301</v>
      </c>
      <c r="J1267">
        <v>4.2194040587188999</v>
      </c>
      <c r="K1267">
        <v>506.95246564346002</v>
      </c>
      <c r="L1267">
        <v>505.36805480119898</v>
      </c>
      <c r="M1267">
        <v>50.230327737250803</v>
      </c>
      <c r="N1267">
        <v>1.0390759786072199</v>
      </c>
      <c r="O1267">
        <v>46.5462274176408</v>
      </c>
      <c r="P1267">
        <v>28.1064356435643</v>
      </c>
      <c r="Q1267">
        <v>-4.3151215752539997E-3</v>
      </c>
    </row>
    <row r="1268" spans="1:17" hidden="1" x14ac:dyDescent="0.3">
      <c r="A1268" t="s">
        <v>2697</v>
      </c>
      <c r="B1268" t="s">
        <v>2698</v>
      </c>
      <c r="C1268" t="s">
        <v>3144</v>
      </c>
      <c r="D1268" t="s">
        <v>294</v>
      </c>
      <c r="E1268">
        <v>1614.460005918</v>
      </c>
      <c r="F1268">
        <v>29.13</v>
      </c>
      <c r="G1268">
        <v>-48.313395210969603</v>
      </c>
      <c r="H1268">
        <v>-9.30614925017845</v>
      </c>
      <c r="I1268">
        <v>-30.2229166834484</v>
      </c>
      <c r="J1268">
        <v>-1.17052050835841</v>
      </c>
      <c r="K1268">
        <v>30.721891926258099</v>
      </c>
      <c r="L1268">
        <v>31.788730840532899</v>
      </c>
      <c r="M1268">
        <v>29.883094972908999</v>
      </c>
      <c r="N1268">
        <v>0.40240474966835099</v>
      </c>
      <c r="O1268">
        <v>57.226227257123199</v>
      </c>
      <c r="P1268">
        <v>29.466666666666601</v>
      </c>
      <c r="Q1268">
        <v>-3.5810696316263997E-2</v>
      </c>
    </row>
    <row r="1269" spans="1:17" hidden="1" x14ac:dyDescent="0.3">
      <c r="A1269" t="s">
        <v>2699</v>
      </c>
      <c r="B1269" t="s">
        <v>2700</v>
      </c>
      <c r="C1269" t="s">
        <v>3144</v>
      </c>
      <c r="D1269" t="s">
        <v>124</v>
      </c>
      <c r="E1269">
        <v>1610.81674815</v>
      </c>
      <c r="F1269">
        <v>13.45</v>
      </c>
      <c r="G1269">
        <v>8.4506403098376097</v>
      </c>
      <c r="H1269">
        <v>-0.10845857923383501</v>
      </c>
      <c r="I1269">
        <v>-13.1177692571616</v>
      </c>
      <c r="J1269">
        <v>-1.5910886095212999</v>
      </c>
      <c r="K1269">
        <v>13.6428761749467</v>
      </c>
      <c r="L1269">
        <v>13.426315311170301</v>
      </c>
      <c r="M1269">
        <v>40.173628935839901</v>
      </c>
      <c r="N1269">
        <v>0.85224088424092004</v>
      </c>
      <c r="O1269">
        <v>36.802973977695103</v>
      </c>
      <c r="P1269">
        <v>72.435897435897402</v>
      </c>
      <c r="Q1269">
        <v>5.2920898558759998E-2</v>
      </c>
    </row>
    <row r="1270" spans="1:17" hidden="1" x14ac:dyDescent="0.3">
      <c r="A1270" t="s">
        <v>2701</v>
      </c>
      <c r="B1270" t="s">
        <v>2702</v>
      </c>
      <c r="C1270" t="s">
        <v>3144</v>
      </c>
      <c r="D1270" t="s">
        <v>267</v>
      </c>
      <c r="E1270">
        <v>1606.8245133149901</v>
      </c>
      <c r="F1270">
        <v>410.05</v>
      </c>
      <c r="G1270">
        <v>95.163289051380801</v>
      </c>
      <c r="H1270">
        <v>40.103113225484201</v>
      </c>
      <c r="I1270">
        <v>111.306990765424</v>
      </c>
      <c r="J1270">
        <v>10.4018947648318</v>
      </c>
      <c r="K1270">
        <v>327.22084444453998</v>
      </c>
      <c r="M1270">
        <v>58.798067879136397</v>
      </c>
      <c r="N1270">
        <v>1.0829975804262399</v>
      </c>
      <c r="O1270">
        <v>12.0595049384221</v>
      </c>
      <c r="P1270">
        <v>139.30551502772099</v>
      </c>
    </row>
    <row r="1271" spans="1:17" hidden="1" x14ac:dyDescent="0.3">
      <c r="A1271" t="s">
        <v>2703</v>
      </c>
      <c r="B1271" t="s">
        <v>2704</v>
      </c>
      <c r="C1271" t="s">
        <v>3144</v>
      </c>
      <c r="D1271" t="s">
        <v>993</v>
      </c>
      <c r="E1271">
        <v>1603.6623621700001</v>
      </c>
      <c r="F1271">
        <v>370.55</v>
      </c>
      <c r="G1271">
        <v>983.70328953137198</v>
      </c>
      <c r="H1271">
        <v>-25.7283569121436</v>
      </c>
      <c r="I1271">
        <v>329.92012691600701</v>
      </c>
      <c r="J1271">
        <v>1.48099482391883</v>
      </c>
      <c r="K1271">
        <v>379.34544844173598</v>
      </c>
      <c r="L1271">
        <v>233.81248093114601</v>
      </c>
      <c r="M1271">
        <v>29.114391832372</v>
      </c>
      <c r="N1271">
        <v>0.57391491724612298</v>
      </c>
      <c r="O1271">
        <v>33.531237349885302</v>
      </c>
      <c r="P1271">
        <v>1453.66876310272</v>
      </c>
      <c r="Q1271">
        <v>0.19706440866401201</v>
      </c>
    </row>
    <row r="1272" spans="1:17" hidden="1" x14ac:dyDescent="0.3">
      <c r="A1272" t="s">
        <v>2705</v>
      </c>
      <c r="B1272" t="s">
        <v>2706</v>
      </c>
      <c r="C1272" t="s">
        <v>3144</v>
      </c>
      <c r="D1272" t="s">
        <v>255</v>
      </c>
      <c r="E1272">
        <v>1602.51</v>
      </c>
      <c r="F1272">
        <v>1232.7</v>
      </c>
      <c r="G1272">
        <v>47.111081602028698</v>
      </c>
      <c r="H1272">
        <v>-3.4146443133195898</v>
      </c>
      <c r="I1272">
        <v>50.545186370442501</v>
      </c>
      <c r="J1272">
        <v>-0.572708804643281</v>
      </c>
      <c r="K1272">
        <v>1267.91731507385</v>
      </c>
      <c r="L1272">
        <v>1056.3175969674201</v>
      </c>
      <c r="M1272">
        <v>37.866085143496399</v>
      </c>
      <c r="N1272">
        <v>0.34461121433521102</v>
      </c>
      <c r="O1272">
        <v>27.354587490873602</v>
      </c>
      <c r="P1272">
        <v>95.806528472718597</v>
      </c>
      <c r="Q1272">
        <v>6.9326974244318995E-2</v>
      </c>
    </row>
    <row r="1273" spans="1:17" hidden="1" x14ac:dyDescent="0.3">
      <c r="A1273" t="s">
        <v>2707</v>
      </c>
      <c r="B1273" t="s">
        <v>2708</v>
      </c>
      <c r="C1273" t="s">
        <v>3144</v>
      </c>
      <c r="D1273" t="s">
        <v>2709</v>
      </c>
      <c r="E1273">
        <v>1601.1402399999999</v>
      </c>
      <c r="F1273">
        <v>1482.4</v>
      </c>
      <c r="G1273">
        <v>-36.039159498244402</v>
      </c>
      <c r="H1273">
        <v>27.0127037252755</v>
      </c>
      <c r="I1273">
        <v>-12.6493183072385</v>
      </c>
      <c r="J1273">
        <v>4.5347356429240602</v>
      </c>
      <c r="K1273">
        <v>1327.57907585866</v>
      </c>
      <c r="L1273">
        <v>1342.08347709804</v>
      </c>
      <c r="M1273">
        <v>70.574239153780496</v>
      </c>
      <c r="N1273">
        <v>1.3092954865106701</v>
      </c>
      <c r="O1273">
        <v>19.7348893685914</v>
      </c>
      <c r="P1273">
        <v>47.502487562189003</v>
      </c>
      <c r="Q1273">
        <v>0.24111507034430801</v>
      </c>
    </row>
    <row r="1274" spans="1:17" hidden="1" x14ac:dyDescent="0.3">
      <c r="A1274" t="s">
        <v>2710</v>
      </c>
      <c r="B1274" t="s">
        <v>2711</v>
      </c>
      <c r="C1274" t="s">
        <v>3144</v>
      </c>
      <c r="D1274" t="s">
        <v>124</v>
      </c>
      <c r="E1274">
        <v>1598.1138659999999</v>
      </c>
      <c r="F1274">
        <v>71</v>
      </c>
      <c r="G1274">
        <v>53.477806598131799</v>
      </c>
      <c r="H1274">
        <v>-8.5774369405837803</v>
      </c>
      <c r="I1274">
        <v>6.7544401512724797</v>
      </c>
      <c r="J1274">
        <v>-1.02729406959763</v>
      </c>
      <c r="K1274">
        <v>68.690198527297795</v>
      </c>
      <c r="L1274">
        <v>60.914679800936</v>
      </c>
      <c r="M1274">
        <v>41.116324772146598</v>
      </c>
      <c r="N1274">
        <v>0.87228513921520801</v>
      </c>
      <c r="O1274">
        <v>21.126760563380198</v>
      </c>
      <c r="P1274">
        <v>97.167453485143</v>
      </c>
      <c r="Q1274">
        <v>4.7474695767266997E-2</v>
      </c>
    </row>
    <row r="1275" spans="1:17" hidden="1" x14ac:dyDescent="0.3">
      <c r="A1275" t="s">
        <v>2712</v>
      </c>
      <c r="B1275" t="s">
        <v>2713</v>
      </c>
      <c r="C1275" t="s">
        <v>3144</v>
      </c>
      <c r="D1275" t="s">
        <v>2714</v>
      </c>
      <c r="E1275">
        <v>1595.287161</v>
      </c>
      <c r="F1275">
        <v>1521</v>
      </c>
      <c r="G1275">
        <v>478.40704657030199</v>
      </c>
      <c r="H1275">
        <v>-11.265923549930999</v>
      </c>
      <c r="I1275">
        <v>107.233155452329</v>
      </c>
      <c r="J1275">
        <v>-6.1899770272619703</v>
      </c>
      <c r="K1275">
        <v>1443.67960293531</v>
      </c>
      <c r="M1275">
        <v>36.889292447574199</v>
      </c>
      <c r="N1275">
        <v>0.63483389295644499</v>
      </c>
      <c r="O1275">
        <v>18.964497041420099</v>
      </c>
      <c r="P1275">
        <v>535.33834586466105</v>
      </c>
    </row>
    <row r="1276" spans="1:17" hidden="1" x14ac:dyDescent="0.3">
      <c r="A1276" t="s">
        <v>2715</v>
      </c>
      <c r="B1276" t="s">
        <v>2716</v>
      </c>
      <c r="C1276" t="s">
        <v>3144</v>
      </c>
      <c r="D1276" t="s">
        <v>609</v>
      </c>
      <c r="E1276">
        <v>1588.2264403199999</v>
      </c>
      <c r="F1276">
        <v>625.95000000000005</v>
      </c>
      <c r="G1276">
        <v>48023.274760912798</v>
      </c>
      <c r="H1276">
        <v>50.839325533336002</v>
      </c>
      <c r="I1276">
        <v>1335.0304718647701</v>
      </c>
      <c r="J1276">
        <v>11.8980096264478</v>
      </c>
      <c r="K1276">
        <v>422.228156953785</v>
      </c>
      <c r="L1276">
        <v>202.958231781059</v>
      </c>
      <c r="M1276">
        <v>99.999908811349599</v>
      </c>
      <c r="N1276">
        <v>0.86530676413944896</v>
      </c>
      <c r="O1276">
        <v>0</v>
      </c>
      <c r="P1276">
        <v>49976</v>
      </c>
      <c r="Q1276">
        <v>0.31419440073486099</v>
      </c>
    </row>
    <row r="1277" spans="1:17" hidden="1" x14ac:dyDescent="0.3">
      <c r="A1277" t="s">
        <v>2717</v>
      </c>
      <c r="B1277" t="s">
        <v>2718</v>
      </c>
      <c r="C1277" t="s">
        <v>3144</v>
      </c>
      <c r="D1277" t="s">
        <v>2719</v>
      </c>
      <c r="E1277">
        <v>1581.6192000000001</v>
      </c>
      <c r="F1277">
        <v>640</v>
      </c>
      <c r="G1277">
        <v>1956.9956911454101</v>
      </c>
      <c r="H1277">
        <v>-15.7653074282379</v>
      </c>
      <c r="I1277">
        <v>4.0389740697587699</v>
      </c>
      <c r="J1277">
        <v>5.5371800615016404</v>
      </c>
      <c r="K1277">
        <v>697.10806289830498</v>
      </c>
      <c r="L1277">
        <v>519.91529896325903</v>
      </c>
      <c r="M1277">
        <v>43.7955032489986</v>
      </c>
      <c r="N1277">
        <v>0.60968343863554497</v>
      </c>
      <c r="O1277">
        <v>48.75</v>
      </c>
      <c r="P1277">
        <v>2140</v>
      </c>
    </row>
    <row r="1278" spans="1:17" hidden="1" x14ac:dyDescent="0.3">
      <c r="A1278" t="s">
        <v>2720</v>
      </c>
      <c r="B1278" t="s">
        <v>2721</v>
      </c>
      <c r="C1278" t="s">
        <v>3144</v>
      </c>
      <c r="D1278" t="s">
        <v>21</v>
      </c>
      <c r="E1278">
        <v>1580.76205218</v>
      </c>
      <c r="F1278">
        <v>426.95</v>
      </c>
      <c r="G1278">
        <v>25.893170206865101</v>
      </c>
      <c r="H1278">
        <v>21.643763125873399</v>
      </c>
      <c r="I1278">
        <v>25.476461352198999</v>
      </c>
      <c r="J1278">
        <v>9.1588420906556802</v>
      </c>
      <c r="K1278">
        <v>383.86960526310099</v>
      </c>
      <c r="L1278">
        <v>339.93079973371198</v>
      </c>
      <c r="M1278">
        <v>60.3952925262913</v>
      </c>
      <c r="N1278">
        <v>1.7010521420377001</v>
      </c>
      <c r="O1278">
        <v>6.0897060545731296</v>
      </c>
      <c r="P1278">
        <v>71.880032206119097</v>
      </c>
      <c r="Q1278">
        <v>-8.570134620251E-3</v>
      </c>
    </row>
    <row r="1279" spans="1:17" hidden="1" x14ac:dyDescent="0.3">
      <c r="A1279" t="s">
        <v>2722</v>
      </c>
      <c r="B1279" t="s">
        <v>2723</v>
      </c>
      <c r="C1279" t="s">
        <v>3144</v>
      </c>
      <c r="D1279" t="s">
        <v>993</v>
      </c>
      <c r="E1279">
        <v>1576.26</v>
      </c>
      <c r="F1279">
        <v>256.25</v>
      </c>
      <c r="G1279">
        <v>-4.9912723413040698</v>
      </c>
      <c r="H1279">
        <v>24.309945242616202</v>
      </c>
      <c r="I1279">
        <v>49.624777100169197</v>
      </c>
      <c r="J1279">
        <v>-2.0432514113472702</v>
      </c>
      <c r="K1279">
        <v>226.96374072739999</v>
      </c>
      <c r="L1279">
        <v>195.785937350567</v>
      </c>
      <c r="M1279">
        <v>69.428764536193896</v>
      </c>
      <c r="N1279">
        <v>0.69573993532227096</v>
      </c>
      <c r="O1279">
        <v>12.6360975609756</v>
      </c>
      <c r="P1279">
        <v>126.769911504424</v>
      </c>
    </row>
    <row r="1280" spans="1:17" hidden="1" x14ac:dyDescent="0.3">
      <c r="A1280" t="s">
        <v>2724</v>
      </c>
      <c r="B1280" t="s">
        <v>2725</v>
      </c>
      <c r="C1280" t="s">
        <v>3144</v>
      </c>
      <c r="D1280" t="s">
        <v>624</v>
      </c>
      <c r="E1280">
        <v>1575.973731625</v>
      </c>
      <c r="F1280">
        <v>721.25</v>
      </c>
      <c r="G1280">
        <v>39.136552335182202</v>
      </c>
      <c r="H1280">
        <v>15.5052119602085</v>
      </c>
      <c r="I1280">
        <v>56.065874826526603</v>
      </c>
      <c r="J1280">
        <v>-2.9620847194030602</v>
      </c>
      <c r="K1280">
        <v>677.68835864721905</v>
      </c>
      <c r="L1280">
        <v>556.10100104078401</v>
      </c>
      <c r="M1280">
        <v>41.079264210359703</v>
      </c>
      <c r="N1280">
        <v>0.44421855623911199</v>
      </c>
      <c r="O1280">
        <v>19.916811091854399</v>
      </c>
      <c r="P1280">
        <v>90.933156849768295</v>
      </c>
      <c r="Q1280">
        <v>4.1695559261683002E-2</v>
      </c>
    </row>
    <row r="1281" spans="1:17" hidden="1" x14ac:dyDescent="0.3">
      <c r="A1281" t="s">
        <v>2726</v>
      </c>
      <c r="B1281" t="s">
        <v>2727</v>
      </c>
      <c r="C1281" t="s">
        <v>3144</v>
      </c>
      <c r="D1281" t="s">
        <v>46</v>
      </c>
      <c r="E1281">
        <v>1570.3244512199999</v>
      </c>
      <c r="F1281">
        <v>264.60000000000002</v>
      </c>
      <c r="G1281">
        <v>546.55720366094397</v>
      </c>
      <c r="H1281">
        <v>39.460872197976499</v>
      </c>
      <c r="I1281">
        <v>110.74845007984401</v>
      </c>
      <c r="J1281">
        <v>5.2286226573435997</v>
      </c>
      <c r="K1281">
        <v>207.31793028957301</v>
      </c>
      <c r="L1281">
        <v>145.531542659987</v>
      </c>
      <c r="M1281">
        <v>80.317294695480101</v>
      </c>
      <c r="N1281">
        <v>1.79486813778804</v>
      </c>
      <c r="O1281">
        <v>0</v>
      </c>
      <c r="P1281">
        <v>573.28244274809094</v>
      </c>
      <c r="Q1281">
        <v>0.22128294910799501</v>
      </c>
    </row>
    <row r="1282" spans="1:17" hidden="1" x14ac:dyDescent="0.3">
      <c r="A1282" t="s">
        <v>2728</v>
      </c>
      <c r="B1282" t="s">
        <v>2729</v>
      </c>
      <c r="C1282" t="s">
        <v>3144</v>
      </c>
      <c r="D1282" t="s">
        <v>267</v>
      </c>
      <c r="E1282">
        <v>1569.646</v>
      </c>
      <c r="F1282">
        <v>537.54999999999995</v>
      </c>
      <c r="G1282">
        <v>2.5527241548736802E-2</v>
      </c>
      <c r="H1282">
        <v>3.7079502519816101</v>
      </c>
      <c r="I1282">
        <v>29.132562691873499</v>
      </c>
      <c r="J1282">
        <v>5.2530046458411901</v>
      </c>
      <c r="K1282">
        <v>493.08456827845799</v>
      </c>
      <c r="L1282">
        <v>433.454234157634</v>
      </c>
      <c r="M1282">
        <v>67.903939290045997</v>
      </c>
      <c r="N1282">
        <v>0.67087393960462105</v>
      </c>
      <c r="O1282">
        <v>1.19988838247606</v>
      </c>
      <c r="P1282">
        <v>63.78732480195</v>
      </c>
      <c r="Q1282">
        <v>-6.8328870207349998E-3</v>
      </c>
    </row>
    <row r="1283" spans="1:17" hidden="1" x14ac:dyDescent="0.3">
      <c r="A1283" t="s">
        <v>2730</v>
      </c>
      <c r="B1283" t="s">
        <v>2731</v>
      </c>
      <c r="C1283" t="s">
        <v>3144</v>
      </c>
      <c r="D1283" t="s">
        <v>624</v>
      </c>
      <c r="E1283">
        <v>1567.0404709100001</v>
      </c>
      <c r="F1283">
        <v>28.18</v>
      </c>
      <c r="G1283">
        <v>-58.077248831361601</v>
      </c>
      <c r="H1283">
        <v>17.156351613856899</v>
      </c>
      <c r="I1283">
        <v>-12.9038943921677</v>
      </c>
      <c r="J1283">
        <v>9.6592804193709103</v>
      </c>
      <c r="K1283">
        <v>23.419484705525299</v>
      </c>
      <c r="L1283">
        <v>24.9666688142288</v>
      </c>
      <c r="M1283">
        <v>90.907251863750105</v>
      </c>
      <c r="N1283">
        <v>2.1613982219519001</v>
      </c>
      <c r="O1283">
        <v>51.348474095102901</v>
      </c>
      <c r="P1283">
        <v>87.866666666666603</v>
      </c>
      <c r="Q1283">
        <v>0.26957860752476898</v>
      </c>
    </row>
    <row r="1284" spans="1:17" hidden="1" x14ac:dyDescent="0.3">
      <c r="A1284" t="s">
        <v>2732</v>
      </c>
      <c r="B1284" t="s">
        <v>2733</v>
      </c>
      <c r="C1284" t="s">
        <v>3144</v>
      </c>
      <c r="D1284" t="s">
        <v>774</v>
      </c>
      <c r="E1284">
        <v>1566.1646594440001</v>
      </c>
      <c r="F1284">
        <v>71.69</v>
      </c>
      <c r="G1284">
        <v>112.640370261767</v>
      </c>
      <c r="H1284">
        <v>1.7233436280539001</v>
      </c>
      <c r="I1284">
        <v>13.664563146827</v>
      </c>
      <c r="J1284">
        <v>-0.186700352759366</v>
      </c>
      <c r="K1284">
        <v>67.236415231747003</v>
      </c>
      <c r="L1284">
        <v>57.047744022333802</v>
      </c>
      <c r="M1284">
        <v>60.289833043151503</v>
      </c>
      <c r="N1284">
        <v>0.99184510961595695</v>
      </c>
      <c r="O1284">
        <v>8.1043381224717503</v>
      </c>
      <c r="P1284">
        <v>157.414721723518</v>
      </c>
      <c r="Q1284">
        <v>0.21402922402907601</v>
      </c>
    </row>
    <row r="1285" spans="1:17" hidden="1" x14ac:dyDescent="0.3">
      <c r="A1285" t="s">
        <v>2734</v>
      </c>
      <c r="B1285" t="s">
        <v>2735</v>
      </c>
      <c r="C1285" t="s">
        <v>3144</v>
      </c>
      <c r="D1285" t="s">
        <v>237</v>
      </c>
      <c r="E1285">
        <v>1565.199216</v>
      </c>
      <c r="F1285">
        <v>1578.15</v>
      </c>
      <c r="G1285">
        <v>141.69044251843101</v>
      </c>
      <c r="H1285">
        <v>-0.78747680750284599</v>
      </c>
      <c r="I1285">
        <v>31.147245743196301</v>
      </c>
      <c r="J1285">
        <v>-7.0102536118040497</v>
      </c>
      <c r="K1285">
        <v>1423.84372428201</v>
      </c>
      <c r="L1285">
        <v>1155.2801248077101</v>
      </c>
      <c r="N1285">
        <v>1.0480474100130801</v>
      </c>
      <c r="O1285">
        <v>9.9546937870291092</v>
      </c>
      <c r="P1285">
        <v>184.17214369316599</v>
      </c>
    </row>
    <row r="1286" spans="1:17" hidden="1" x14ac:dyDescent="0.3">
      <c r="A1286" t="s">
        <v>2736</v>
      </c>
      <c r="B1286" t="s">
        <v>2737</v>
      </c>
      <c r="C1286" t="s">
        <v>3144</v>
      </c>
      <c r="D1286" t="s">
        <v>163</v>
      </c>
      <c r="E1286">
        <v>1561.2827051249999</v>
      </c>
      <c r="F1286">
        <v>1273.25</v>
      </c>
      <c r="G1286">
        <v>-14.2920190774338</v>
      </c>
      <c r="H1286">
        <v>-2.1451298932052598</v>
      </c>
      <c r="I1286">
        <v>10.8248988605077</v>
      </c>
      <c r="J1286">
        <v>-1.4131483624840799</v>
      </c>
      <c r="K1286">
        <v>1273.4191210623801</v>
      </c>
      <c r="L1286">
        <v>1181.72725360971</v>
      </c>
      <c r="M1286">
        <v>44.3101990847058</v>
      </c>
      <c r="N1286">
        <v>0.27101506920171903</v>
      </c>
      <c r="O1286">
        <v>23.699194973493</v>
      </c>
      <c r="P1286">
        <v>41.495804856364899</v>
      </c>
      <c r="Q1286">
        <v>-5.6912614105742998E-2</v>
      </c>
    </row>
    <row r="1287" spans="1:17" hidden="1" x14ac:dyDescent="0.3">
      <c r="A1287" t="s">
        <v>2738</v>
      </c>
      <c r="B1287" t="s">
        <v>2739</v>
      </c>
      <c r="C1287" t="s">
        <v>3144</v>
      </c>
      <c r="D1287" t="s">
        <v>81</v>
      </c>
      <c r="E1287">
        <v>1558.42689948</v>
      </c>
      <c r="F1287">
        <v>233.54</v>
      </c>
      <c r="G1287">
        <v>70.306912602877404</v>
      </c>
      <c r="H1287">
        <v>57.359982121835202</v>
      </c>
      <c r="I1287">
        <v>91.880534581816093</v>
      </c>
      <c r="J1287">
        <v>21.236139014062498</v>
      </c>
      <c r="K1287">
        <v>170.54751662406599</v>
      </c>
      <c r="L1287">
        <v>134.20681124548699</v>
      </c>
      <c r="M1287">
        <v>78.808539988263902</v>
      </c>
      <c r="N1287">
        <v>1.3733550500018901</v>
      </c>
      <c r="O1287">
        <v>6.1916588164768296</v>
      </c>
      <c r="P1287">
        <v>150.98334228909101</v>
      </c>
      <c r="Q1287">
        <v>0.11650100517579</v>
      </c>
    </row>
    <row r="1288" spans="1:17" hidden="1" x14ac:dyDescent="0.3">
      <c r="A1288" t="s">
        <v>2740</v>
      </c>
      <c r="B1288" t="s">
        <v>2741</v>
      </c>
      <c r="C1288" t="s">
        <v>3144</v>
      </c>
      <c r="D1288" t="s">
        <v>163</v>
      </c>
      <c r="E1288">
        <v>1555.8238919999999</v>
      </c>
      <c r="F1288">
        <v>676.8</v>
      </c>
      <c r="G1288">
        <v>-68.420621581978395</v>
      </c>
      <c r="H1288">
        <v>9.5960291260941997</v>
      </c>
      <c r="I1288">
        <v>8.4685945530177094</v>
      </c>
      <c r="J1288">
        <v>4.6588527049826096</v>
      </c>
      <c r="K1288">
        <v>626.58010351549899</v>
      </c>
      <c r="L1288">
        <v>699.23594035044403</v>
      </c>
      <c r="M1288">
        <v>73.200757381725197</v>
      </c>
      <c r="N1288">
        <v>1.5366869537133101</v>
      </c>
      <c r="O1288">
        <v>77.297576832151293</v>
      </c>
      <c r="P1288">
        <v>49.157024793388402</v>
      </c>
      <c r="Q1288">
        <v>4.3233796159698003E-2</v>
      </c>
    </row>
    <row r="1289" spans="1:17" hidden="1" x14ac:dyDescent="0.3">
      <c r="A1289" t="s">
        <v>2742</v>
      </c>
      <c r="B1289" t="s">
        <v>2743</v>
      </c>
      <c r="C1289" t="s">
        <v>3144</v>
      </c>
      <c r="D1289" t="s">
        <v>382</v>
      </c>
      <c r="E1289">
        <v>1555.582416</v>
      </c>
      <c r="F1289">
        <v>251.6</v>
      </c>
      <c r="G1289">
        <v>-9.3334275859225198</v>
      </c>
      <c r="H1289">
        <v>-5.9915651202555402</v>
      </c>
      <c r="I1289">
        <v>-13.5136361385357</v>
      </c>
      <c r="J1289">
        <v>7.36761257339443</v>
      </c>
      <c r="K1289">
        <v>262.91616457672399</v>
      </c>
      <c r="L1289">
        <v>252.117883182328</v>
      </c>
      <c r="M1289">
        <v>42.9009664787053</v>
      </c>
      <c r="N1289">
        <v>0.74489312157690202</v>
      </c>
      <c r="O1289">
        <v>23.986486486486399</v>
      </c>
      <c r="P1289">
        <v>24.693346549374201</v>
      </c>
      <c r="Q1289">
        <v>0.101343806679975</v>
      </c>
    </row>
    <row r="1290" spans="1:17" hidden="1" x14ac:dyDescent="0.3">
      <c r="A1290" t="s">
        <v>2744</v>
      </c>
      <c r="B1290" t="s">
        <v>2745</v>
      </c>
      <c r="C1290" t="s">
        <v>3144</v>
      </c>
      <c r="D1290" t="s">
        <v>225</v>
      </c>
      <c r="E1290">
        <v>1555.0037271000001</v>
      </c>
      <c r="F1290">
        <v>907.35</v>
      </c>
      <c r="G1290">
        <v>127.71951694201699</v>
      </c>
      <c r="H1290">
        <v>-4.5242603859273602</v>
      </c>
      <c r="I1290">
        <v>22.285646694841802</v>
      </c>
      <c r="J1290">
        <v>-5.0165829066713696</v>
      </c>
      <c r="K1290">
        <v>826.06848540349699</v>
      </c>
      <c r="L1290">
        <v>672.07900747875999</v>
      </c>
      <c r="M1290">
        <v>52.095714992580298</v>
      </c>
      <c r="N1290">
        <v>1.0033146961113599</v>
      </c>
      <c r="O1290">
        <v>11.599713451259101</v>
      </c>
      <c r="P1290">
        <v>172.47747747747701</v>
      </c>
      <c r="Q1290">
        <v>0.124794158502167</v>
      </c>
    </row>
    <row r="1291" spans="1:17" hidden="1" x14ac:dyDescent="0.3">
      <c r="A1291" t="s">
        <v>2746</v>
      </c>
      <c r="B1291" t="s">
        <v>2747</v>
      </c>
      <c r="C1291" t="s">
        <v>3144</v>
      </c>
      <c r="D1291" t="s">
        <v>54</v>
      </c>
      <c r="E1291">
        <v>1547.89737984</v>
      </c>
      <c r="F1291">
        <v>772.8</v>
      </c>
      <c r="G1291">
        <v>23.522646593809199</v>
      </c>
      <c r="H1291">
        <v>15.229711565168699</v>
      </c>
      <c r="I1291">
        <v>9.3067654503527297</v>
      </c>
      <c r="J1291">
        <v>11.8635082787389</v>
      </c>
      <c r="K1291">
        <v>674.19791051827599</v>
      </c>
      <c r="L1291">
        <v>614.06908603843397</v>
      </c>
      <c r="M1291">
        <v>83.782836827860507</v>
      </c>
      <c r="N1291">
        <v>1.74706448263905</v>
      </c>
      <c r="O1291">
        <v>4.0954968944099504</v>
      </c>
      <c r="P1291">
        <v>63.728813559321999</v>
      </c>
      <c r="Q1291">
        <v>6.3744825754853005E-2</v>
      </c>
    </row>
    <row r="1292" spans="1:17" hidden="1" x14ac:dyDescent="0.3">
      <c r="A1292" t="s">
        <v>2748</v>
      </c>
      <c r="B1292" t="s">
        <v>2749</v>
      </c>
      <c r="C1292" t="s">
        <v>3144</v>
      </c>
      <c r="D1292" t="s">
        <v>202</v>
      </c>
      <c r="E1292">
        <v>1546.8615505</v>
      </c>
      <c r="F1292">
        <v>1704.85</v>
      </c>
      <c r="G1292">
        <v>78.851753557251499</v>
      </c>
      <c r="H1292">
        <v>58.006499255211402</v>
      </c>
      <c r="I1292">
        <v>88.049477423587405</v>
      </c>
      <c r="J1292">
        <v>10.495010110240701</v>
      </c>
      <c r="K1292">
        <v>1339.65417017347</v>
      </c>
      <c r="L1292">
        <v>1054.9363928140001</v>
      </c>
      <c r="M1292">
        <v>62.999508091514599</v>
      </c>
      <c r="N1292">
        <v>1.5127304444973799</v>
      </c>
      <c r="O1292">
        <v>9.3879226911458495</v>
      </c>
      <c r="P1292">
        <v>139.73142093791699</v>
      </c>
      <c r="Q1292">
        <v>0.13572241552716799</v>
      </c>
    </row>
    <row r="1293" spans="1:17" hidden="1" x14ac:dyDescent="0.3">
      <c r="A1293" t="s">
        <v>2750</v>
      </c>
      <c r="B1293" t="s">
        <v>2751</v>
      </c>
      <c r="C1293" t="s">
        <v>3144</v>
      </c>
      <c r="D1293" t="s">
        <v>2752</v>
      </c>
      <c r="E1293">
        <v>1546.0288794000001</v>
      </c>
      <c r="F1293">
        <v>684.9</v>
      </c>
      <c r="G1293">
        <v>121.92242836611101</v>
      </c>
      <c r="H1293">
        <v>14.759020888798499</v>
      </c>
      <c r="I1293">
        <v>117.75651896962</v>
      </c>
      <c r="J1293">
        <v>1.8744972897279599</v>
      </c>
      <c r="K1293">
        <v>526.18596646535798</v>
      </c>
      <c r="L1293">
        <v>367.74939294614302</v>
      </c>
      <c r="M1293">
        <v>63.906254907534802</v>
      </c>
      <c r="N1293">
        <v>1.5812326591530901</v>
      </c>
      <c r="O1293">
        <v>7.9281646955760001</v>
      </c>
      <c r="P1293">
        <v>268.32481849959601</v>
      </c>
    </row>
    <row r="1294" spans="1:17" hidden="1" x14ac:dyDescent="0.3">
      <c r="A1294" t="s">
        <v>2753</v>
      </c>
      <c r="B1294" t="s">
        <v>2754</v>
      </c>
      <c r="C1294" t="s">
        <v>3144</v>
      </c>
      <c r="D1294" t="s">
        <v>382</v>
      </c>
      <c r="E1294">
        <v>1538.91922275</v>
      </c>
      <c r="F1294">
        <v>129.85</v>
      </c>
      <c r="G1294">
        <v>-8.0323688860504205</v>
      </c>
      <c r="H1294">
        <v>-5.0199496260422896</v>
      </c>
      <c r="I1294">
        <v>2.1844200737048398</v>
      </c>
      <c r="J1294">
        <v>1.3225558977865799</v>
      </c>
      <c r="K1294">
        <v>129.68255868941401</v>
      </c>
      <c r="L1294">
        <v>120.769515050094</v>
      </c>
      <c r="M1294">
        <v>38.8296869905191</v>
      </c>
      <c r="N1294">
        <v>0.26617115826582399</v>
      </c>
      <c r="O1294">
        <v>20.215633423180599</v>
      </c>
      <c r="P1294">
        <v>37.5529661016948</v>
      </c>
      <c r="Q1294">
        <v>4.9696265944060999E-2</v>
      </c>
    </row>
    <row r="1295" spans="1:17" hidden="1" x14ac:dyDescent="0.3">
      <c r="A1295" t="s">
        <v>2755</v>
      </c>
      <c r="B1295" t="s">
        <v>2756</v>
      </c>
      <c r="C1295" t="s">
        <v>3144</v>
      </c>
      <c r="D1295" t="s">
        <v>46</v>
      </c>
      <c r="E1295">
        <v>1538.2086267919999</v>
      </c>
      <c r="F1295">
        <v>68.72</v>
      </c>
      <c r="G1295">
        <v>-6.5708651591884699</v>
      </c>
      <c r="H1295">
        <v>-8.9334071143995306</v>
      </c>
      <c r="I1295">
        <v>-12.410108801674999</v>
      </c>
      <c r="J1295">
        <v>1.22176129813629</v>
      </c>
      <c r="K1295">
        <v>72.002779195440695</v>
      </c>
      <c r="L1295">
        <v>69.284698018450101</v>
      </c>
      <c r="M1295">
        <v>37.034193959715701</v>
      </c>
      <c r="N1295">
        <v>0.55687787384715703</v>
      </c>
      <c r="O1295">
        <v>35.550058207217702</v>
      </c>
      <c r="P1295">
        <v>36.079207920792001</v>
      </c>
      <c r="Q1295">
        <v>9.2507708648145004E-2</v>
      </c>
    </row>
    <row r="1296" spans="1:17" hidden="1" x14ac:dyDescent="0.3">
      <c r="A1296" t="s">
        <v>2757</v>
      </c>
      <c r="B1296" t="s">
        <v>2758</v>
      </c>
      <c r="C1296" t="s">
        <v>3144</v>
      </c>
      <c r="D1296" t="s">
        <v>267</v>
      </c>
      <c r="E1296">
        <v>1537.92007032999</v>
      </c>
      <c r="F1296">
        <v>113.47</v>
      </c>
      <c r="G1296">
        <v>-36.058039726380201</v>
      </c>
      <c r="H1296">
        <v>1.5706027559184901E-2</v>
      </c>
      <c r="I1296">
        <v>-4.4356065966770899</v>
      </c>
      <c r="J1296">
        <v>-3.0248034095727201</v>
      </c>
      <c r="K1296">
        <v>113.474651530259</v>
      </c>
      <c r="L1296">
        <v>111.83707541716799</v>
      </c>
      <c r="M1296">
        <v>48.183682898748899</v>
      </c>
      <c r="N1296">
        <v>0.59910517939597796</v>
      </c>
      <c r="O1296">
        <v>13.6776240415969</v>
      </c>
      <c r="P1296">
        <v>23.336956521739101</v>
      </c>
      <c r="Q1296">
        <v>-1.9371905898930002E-2</v>
      </c>
    </row>
    <row r="1297" spans="1:17" hidden="1" x14ac:dyDescent="0.3">
      <c r="A1297" t="s">
        <v>2759</v>
      </c>
      <c r="B1297" t="s">
        <v>2760</v>
      </c>
      <c r="C1297" t="s">
        <v>3144</v>
      </c>
      <c r="D1297" t="s">
        <v>443</v>
      </c>
      <c r="E1297">
        <v>1535.07995972</v>
      </c>
      <c r="F1297">
        <v>641.79999999999995</v>
      </c>
      <c r="G1297">
        <v>100.984535615708</v>
      </c>
      <c r="H1297">
        <v>30.415155063371799</v>
      </c>
      <c r="I1297">
        <v>48.990814690546202</v>
      </c>
      <c r="J1297">
        <v>6.7193534878688297</v>
      </c>
      <c r="K1297">
        <v>539.60091609432698</v>
      </c>
      <c r="L1297">
        <v>435.83416753191699</v>
      </c>
      <c r="M1297">
        <v>71.309149113973504</v>
      </c>
      <c r="N1297">
        <v>1.24016326044077</v>
      </c>
      <c r="O1297">
        <v>4.0744780305391304</v>
      </c>
      <c r="P1297">
        <v>158.68601370415101</v>
      </c>
      <c r="Q1297">
        <v>0.13726421917898901</v>
      </c>
    </row>
    <row r="1298" spans="1:17" hidden="1" x14ac:dyDescent="0.3">
      <c r="A1298" t="s">
        <v>2761</v>
      </c>
      <c r="B1298" t="s">
        <v>2762</v>
      </c>
      <c r="C1298" t="s">
        <v>3144</v>
      </c>
      <c r="D1298" t="s">
        <v>482</v>
      </c>
      <c r="E1298">
        <v>1534.7946979200001</v>
      </c>
      <c r="F1298">
        <v>740.3</v>
      </c>
      <c r="G1298">
        <v>-27.088630742598099</v>
      </c>
      <c r="H1298">
        <v>6.9662317280848702</v>
      </c>
      <c r="I1298">
        <v>1.20404209084499</v>
      </c>
      <c r="J1298">
        <v>-0.80603775451889104</v>
      </c>
      <c r="K1298">
        <v>685.15670968772395</v>
      </c>
      <c r="L1298">
        <v>677.72788759056402</v>
      </c>
      <c r="M1298">
        <v>70.451575821922702</v>
      </c>
      <c r="N1298">
        <v>0.92313528741833195</v>
      </c>
      <c r="O1298">
        <v>11.360259354315801</v>
      </c>
      <c r="P1298">
        <v>31.0265486725663</v>
      </c>
      <c r="Q1298">
        <v>6.8055098007077999E-2</v>
      </c>
    </row>
    <row r="1299" spans="1:17" hidden="1" x14ac:dyDescent="0.3">
      <c r="A1299" t="s">
        <v>2763</v>
      </c>
      <c r="B1299" t="s">
        <v>2764</v>
      </c>
      <c r="C1299" t="s">
        <v>3144</v>
      </c>
      <c r="D1299" t="s">
        <v>547</v>
      </c>
      <c r="E1299">
        <v>1531.5101549999999</v>
      </c>
      <c r="F1299">
        <v>135.43</v>
      </c>
      <c r="G1299">
        <v>-6.5033127666857</v>
      </c>
      <c r="H1299">
        <v>31.238119655227099</v>
      </c>
      <c r="I1299">
        <v>26.980676948887201</v>
      </c>
      <c r="J1299">
        <v>16.363874332105599</v>
      </c>
      <c r="K1299">
        <v>108.985637287122</v>
      </c>
      <c r="L1299">
        <v>101.064134691489</v>
      </c>
      <c r="M1299">
        <v>76.721130280445294</v>
      </c>
      <c r="N1299">
        <v>2.5863102340208601</v>
      </c>
      <c r="O1299">
        <v>6.1803145536439601</v>
      </c>
      <c r="P1299">
        <v>62.386091127098297</v>
      </c>
    </row>
    <row r="1300" spans="1:17" hidden="1" x14ac:dyDescent="0.3">
      <c r="A1300" t="s">
        <v>2765</v>
      </c>
      <c r="B1300" t="s">
        <v>2766</v>
      </c>
      <c r="C1300" t="s">
        <v>3144</v>
      </c>
      <c r="D1300" t="s">
        <v>124</v>
      </c>
      <c r="E1300">
        <v>1528.12</v>
      </c>
      <c r="F1300">
        <v>755</v>
      </c>
      <c r="G1300">
        <v>-10.6071215848403</v>
      </c>
      <c r="H1300">
        <v>13.349552006142</v>
      </c>
      <c r="I1300">
        <v>8.9183043489602891</v>
      </c>
      <c r="J1300">
        <v>19.160590621509598</v>
      </c>
      <c r="K1300">
        <v>663.47959791257404</v>
      </c>
      <c r="L1300">
        <v>641.69634951174805</v>
      </c>
      <c r="M1300">
        <v>74.780829847054306</v>
      </c>
      <c r="N1300">
        <v>2.2834442543104099</v>
      </c>
      <c r="O1300">
        <v>4.0264900662251497</v>
      </c>
      <c r="P1300">
        <v>31.190269331016498</v>
      </c>
      <c r="Q1300">
        <v>0.10842839092869801</v>
      </c>
    </row>
    <row r="1301" spans="1:17" hidden="1" x14ac:dyDescent="0.3">
      <c r="A1301" t="s">
        <v>2767</v>
      </c>
      <c r="B1301" t="s">
        <v>2768</v>
      </c>
      <c r="C1301" t="s">
        <v>3144</v>
      </c>
      <c r="D1301" t="s">
        <v>2714</v>
      </c>
      <c r="E1301">
        <v>1527.49235</v>
      </c>
      <c r="F1301">
        <v>1863.25</v>
      </c>
      <c r="G1301">
        <v>482.02785752722099</v>
      </c>
      <c r="H1301">
        <v>3.6618340528537501</v>
      </c>
      <c r="I1301">
        <v>94.148712050036593</v>
      </c>
      <c r="J1301">
        <v>0.17205062697596599</v>
      </c>
      <c r="K1301">
        <v>1774.7461009040601</v>
      </c>
      <c r="L1301">
        <v>1182.0344090072399</v>
      </c>
      <c r="M1301">
        <v>41.201964659223997</v>
      </c>
      <c r="N1301">
        <v>0.59771570513601002</v>
      </c>
      <c r="O1301">
        <v>18.609955722527801</v>
      </c>
      <c r="P1301">
        <v>712.75899672846197</v>
      </c>
    </row>
    <row r="1302" spans="1:17" hidden="1" x14ac:dyDescent="0.3">
      <c r="A1302" t="s">
        <v>2769</v>
      </c>
      <c r="B1302" t="s">
        <v>2770</v>
      </c>
      <c r="C1302" t="s">
        <v>3144</v>
      </c>
      <c r="D1302" t="s">
        <v>535</v>
      </c>
      <c r="E1302">
        <v>1526.1071999999999</v>
      </c>
      <c r="F1302">
        <v>145.76</v>
      </c>
      <c r="G1302">
        <v>49.632897633965698</v>
      </c>
      <c r="H1302">
        <v>-3.0782718923638499</v>
      </c>
      <c r="I1302">
        <v>4.9176702338693898</v>
      </c>
      <c r="J1302">
        <v>2.6099610140956102</v>
      </c>
      <c r="K1302">
        <v>150.68742344102699</v>
      </c>
      <c r="L1302">
        <v>136.50027467657699</v>
      </c>
      <c r="M1302">
        <v>40.8675195701326</v>
      </c>
      <c r="N1302">
        <v>0.91476818290592299</v>
      </c>
      <c r="O1302">
        <v>25.548847420417101</v>
      </c>
      <c r="P1302">
        <v>91.286089238845094</v>
      </c>
      <c r="Q1302">
        <v>6.7644131409251004E-2</v>
      </c>
    </row>
    <row r="1303" spans="1:17" hidden="1" x14ac:dyDescent="0.3">
      <c r="A1303" t="s">
        <v>2771</v>
      </c>
      <c r="B1303" t="s">
        <v>2772</v>
      </c>
      <c r="C1303" t="s">
        <v>3144</v>
      </c>
      <c r="D1303" t="s">
        <v>54</v>
      </c>
      <c r="E1303">
        <v>1512.53532</v>
      </c>
      <c r="F1303">
        <v>2567.1</v>
      </c>
      <c r="G1303">
        <v>106.184315775342</v>
      </c>
      <c r="H1303">
        <v>18.115334386621399</v>
      </c>
      <c r="I1303">
        <v>77.940163442053802</v>
      </c>
      <c r="J1303">
        <v>-1.12085829808044</v>
      </c>
      <c r="K1303">
        <v>2290.8250605051899</v>
      </c>
      <c r="L1303">
        <v>1818.7381037221901</v>
      </c>
      <c r="M1303">
        <v>50.118046845956499</v>
      </c>
      <c r="N1303">
        <v>0.53719411999822297</v>
      </c>
      <c r="O1303">
        <v>10.4261618168361</v>
      </c>
      <c r="P1303">
        <v>153.54074074074001</v>
      </c>
    </row>
    <row r="1304" spans="1:17" hidden="1" x14ac:dyDescent="0.3">
      <c r="A1304" t="s">
        <v>2773</v>
      </c>
      <c r="B1304" t="s">
        <v>2774</v>
      </c>
      <c r="C1304" t="s">
        <v>3144</v>
      </c>
      <c r="D1304" t="s">
        <v>693</v>
      </c>
      <c r="E1304">
        <v>1508.7218694000001</v>
      </c>
      <c r="F1304">
        <v>217.99</v>
      </c>
      <c r="G1304">
        <v>-49.981708018673402</v>
      </c>
      <c r="H1304">
        <v>-12.1530385877491</v>
      </c>
      <c r="I1304">
        <v>-30.892266673048798</v>
      </c>
      <c r="J1304">
        <v>-1.5792838305174799</v>
      </c>
      <c r="K1304">
        <v>243.763299362353</v>
      </c>
      <c r="L1304">
        <v>258.58114097447299</v>
      </c>
      <c r="M1304">
        <v>24.5946081322253</v>
      </c>
      <c r="N1304">
        <v>1.18077036364724</v>
      </c>
      <c r="O1304">
        <v>51.841827606770899</v>
      </c>
      <c r="P1304">
        <v>0.54889298892988303</v>
      </c>
      <c r="Q1304">
        <v>4.0902963004985998E-2</v>
      </c>
    </row>
    <row r="1305" spans="1:17" hidden="1" x14ac:dyDescent="0.3">
      <c r="A1305" t="s">
        <v>2775</v>
      </c>
      <c r="B1305" t="s">
        <v>2776</v>
      </c>
      <c r="C1305" t="s">
        <v>3144</v>
      </c>
      <c r="D1305" t="s">
        <v>267</v>
      </c>
      <c r="E1305">
        <v>1508.0747402</v>
      </c>
      <c r="F1305">
        <v>252.86</v>
      </c>
      <c r="G1305">
        <v>70.976090076261599</v>
      </c>
      <c r="H1305">
        <v>50.918029707552499</v>
      </c>
      <c r="I1305">
        <v>85.054826263259997</v>
      </c>
      <c r="J1305">
        <v>14.5761336496867</v>
      </c>
      <c r="K1305">
        <v>187.835652827026</v>
      </c>
      <c r="L1305">
        <v>150.36962054120499</v>
      </c>
      <c r="M1305">
        <v>80.970071341762903</v>
      </c>
      <c r="N1305">
        <v>2.2369002295360598</v>
      </c>
      <c r="O1305">
        <v>5.7581270268132601</v>
      </c>
      <c r="P1305">
        <v>133.80490060101701</v>
      </c>
      <c r="Q1305">
        <v>0.142245152228961</v>
      </c>
    </row>
    <row r="1306" spans="1:17" hidden="1" x14ac:dyDescent="0.3">
      <c r="A1306" t="s">
        <v>2777</v>
      </c>
      <c r="B1306" t="s">
        <v>2778</v>
      </c>
      <c r="C1306" t="s">
        <v>3144</v>
      </c>
      <c r="D1306" t="s">
        <v>487</v>
      </c>
      <c r="E1306">
        <v>1506.2783456320001</v>
      </c>
      <c r="F1306">
        <v>245.92</v>
      </c>
      <c r="G1306">
        <v>55.101008602316597</v>
      </c>
      <c r="H1306">
        <v>74.6952976426346</v>
      </c>
      <c r="I1306">
        <v>60.4932452355919</v>
      </c>
      <c r="J1306">
        <v>5.3972609514056602</v>
      </c>
      <c r="K1306">
        <v>179.21073502450599</v>
      </c>
      <c r="L1306">
        <v>154.47227604420999</v>
      </c>
      <c r="M1306">
        <v>75.193613529586003</v>
      </c>
      <c r="N1306">
        <v>1.82246120425289</v>
      </c>
      <c r="O1306">
        <v>6.7826935588809398</v>
      </c>
      <c r="P1306">
        <v>118.887405429461</v>
      </c>
      <c r="Q1306">
        <v>-2.5769651521527E-2</v>
      </c>
    </row>
    <row r="1307" spans="1:17" hidden="1" x14ac:dyDescent="0.3">
      <c r="A1307" t="s">
        <v>2779</v>
      </c>
      <c r="B1307" t="s">
        <v>2780</v>
      </c>
      <c r="C1307" t="s">
        <v>3144</v>
      </c>
      <c r="D1307" t="s">
        <v>505</v>
      </c>
      <c r="E1307">
        <v>1503.96293676</v>
      </c>
      <c r="F1307">
        <v>429.4</v>
      </c>
      <c r="G1307">
        <v>34.430700113453099</v>
      </c>
      <c r="H1307">
        <v>-0.87942953862901796</v>
      </c>
      <c r="I1307">
        <v>4.7710482548345503</v>
      </c>
      <c r="J1307">
        <v>-1.7683779247174001</v>
      </c>
      <c r="K1307">
        <v>412.76336674921299</v>
      </c>
      <c r="L1307">
        <v>363.988042310114</v>
      </c>
      <c r="M1307">
        <v>45.6376381091425</v>
      </c>
      <c r="N1307">
        <v>0.618286768702907</v>
      </c>
      <c r="O1307">
        <v>30.111783884489999</v>
      </c>
      <c r="P1307">
        <v>67.734374999999901</v>
      </c>
      <c r="Q1307">
        <v>3.3022936143506001E-2</v>
      </c>
    </row>
    <row r="1308" spans="1:17" hidden="1" x14ac:dyDescent="0.3">
      <c r="A1308" t="s">
        <v>2781</v>
      </c>
      <c r="B1308" t="s">
        <v>2782</v>
      </c>
      <c r="C1308" t="s">
        <v>3144</v>
      </c>
      <c r="D1308" t="s">
        <v>743</v>
      </c>
      <c r="E1308">
        <v>1502.0466694199999</v>
      </c>
      <c r="F1308">
        <v>270</v>
      </c>
      <c r="G1308">
        <v>1.73607978239308</v>
      </c>
      <c r="H1308">
        <v>-0.53144551273722396</v>
      </c>
      <c r="I1308">
        <v>0.93801985295060797</v>
      </c>
      <c r="J1308">
        <v>1.4548135352966101</v>
      </c>
      <c r="K1308">
        <v>265.65952119893302</v>
      </c>
      <c r="L1308">
        <v>246.04513755982299</v>
      </c>
      <c r="M1308">
        <v>57.335343564974302</v>
      </c>
      <c r="N1308">
        <v>0.39368581371636802</v>
      </c>
      <c r="O1308">
        <v>5.55555555555555</v>
      </c>
      <c r="P1308">
        <v>33.077036817980201</v>
      </c>
      <c r="Q1308">
        <v>2.5420345253382999E-2</v>
      </c>
    </row>
    <row r="1309" spans="1:17" hidden="1" x14ac:dyDescent="0.3">
      <c r="A1309" t="s">
        <v>2783</v>
      </c>
      <c r="B1309" t="s">
        <v>2784</v>
      </c>
      <c r="C1309" t="s">
        <v>3144</v>
      </c>
      <c r="D1309" t="s">
        <v>255</v>
      </c>
      <c r="E1309">
        <v>1501.9795999999999</v>
      </c>
      <c r="F1309">
        <v>1738</v>
      </c>
      <c r="G1309">
        <v>137.12780478715001</v>
      </c>
      <c r="H1309">
        <v>7.3859711790743203</v>
      </c>
      <c r="I1309">
        <v>111.30024483039401</v>
      </c>
      <c r="J1309">
        <v>14.2472312444498</v>
      </c>
      <c r="K1309">
        <v>1611.59708581373</v>
      </c>
      <c r="L1309">
        <v>1177.80553362195</v>
      </c>
      <c r="M1309">
        <v>52.714614891582897</v>
      </c>
      <c r="N1309">
        <v>0.68890383905900698</v>
      </c>
      <c r="O1309">
        <v>10.4200230149597</v>
      </c>
      <c r="P1309">
        <v>318.79518072289102</v>
      </c>
      <c r="Q1309">
        <v>0.26749316324648797</v>
      </c>
    </row>
    <row r="1310" spans="1:17" hidden="1" x14ac:dyDescent="0.3">
      <c r="A1310" t="s">
        <v>2785</v>
      </c>
      <c r="B1310" t="s">
        <v>2786</v>
      </c>
      <c r="C1310" t="s">
        <v>3144</v>
      </c>
      <c r="D1310" t="s">
        <v>267</v>
      </c>
      <c r="E1310">
        <v>1493.18625</v>
      </c>
      <c r="F1310">
        <v>47.5</v>
      </c>
      <c r="G1310">
        <v>3.8051263978760401</v>
      </c>
      <c r="H1310">
        <v>18.6221093746021</v>
      </c>
      <c r="I1310">
        <v>17.1753211529856</v>
      </c>
      <c r="J1310">
        <v>10.4177781052979</v>
      </c>
      <c r="K1310">
        <v>40.322069414395301</v>
      </c>
      <c r="L1310">
        <v>36.752348485462299</v>
      </c>
      <c r="M1310">
        <v>90.0792090938982</v>
      </c>
      <c r="N1310">
        <v>1.69302612352763</v>
      </c>
      <c r="O1310">
        <v>3.1578947368421102</v>
      </c>
      <c r="P1310">
        <v>75.925925925925895</v>
      </c>
    </row>
    <row r="1311" spans="1:17" hidden="1" x14ac:dyDescent="0.3">
      <c r="A1311" t="s">
        <v>2787</v>
      </c>
      <c r="B1311" t="s">
        <v>2788</v>
      </c>
      <c r="C1311" t="s">
        <v>3144</v>
      </c>
      <c r="D1311" t="s">
        <v>412</v>
      </c>
      <c r="E1311">
        <v>1490.178066552</v>
      </c>
      <c r="F1311">
        <v>101.36</v>
      </c>
      <c r="G1311">
        <v>-60.649619791188996</v>
      </c>
      <c r="H1311">
        <v>4.8995024064738404</v>
      </c>
      <c r="I1311">
        <v>-19.389454602073499</v>
      </c>
      <c r="J1311">
        <v>0.773888681963673</v>
      </c>
      <c r="K1311">
        <v>101.01607201309</v>
      </c>
      <c r="L1311">
        <v>110.956460229714</v>
      </c>
      <c r="M1311">
        <v>44.643878312818202</v>
      </c>
      <c r="N1311">
        <v>0.94204782740586102</v>
      </c>
      <c r="O1311">
        <v>75.266377269139696</v>
      </c>
      <c r="P1311">
        <v>12.6222222222222</v>
      </c>
      <c r="Q1311">
        <v>-5.2735039599910001E-2</v>
      </c>
    </row>
    <row r="1312" spans="1:17" hidden="1" x14ac:dyDescent="0.3">
      <c r="A1312" t="s">
        <v>2789</v>
      </c>
      <c r="B1312" t="s">
        <v>2790</v>
      </c>
      <c r="C1312" t="s">
        <v>3144</v>
      </c>
      <c r="D1312" t="s">
        <v>417</v>
      </c>
      <c r="E1312">
        <v>1489.5201492839999</v>
      </c>
      <c r="F1312">
        <v>37.14</v>
      </c>
      <c r="G1312">
        <v>13.1617665625702</v>
      </c>
      <c r="H1312">
        <v>-9.6228790715522301</v>
      </c>
      <c r="I1312">
        <v>5.2998978843066498</v>
      </c>
      <c r="J1312">
        <v>2.8997749866119502</v>
      </c>
      <c r="K1312">
        <v>38.339269318418097</v>
      </c>
      <c r="L1312">
        <v>35.443360744623298</v>
      </c>
      <c r="M1312">
        <v>49.323392888505303</v>
      </c>
      <c r="N1312">
        <v>0.53012290693473596</v>
      </c>
      <c r="O1312">
        <v>25.2019386106623</v>
      </c>
      <c r="P1312">
        <v>82.058823529411697</v>
      </c>
      <c r="Q1312">
        <v>2.365898529566E-3</v>
      </c>
    </row>
    <row r="1313" spans="1:17" hidden="1" x14ac:dyDescent="0.3">
      <c r="A1313" t="s">
        <v>2791</v>
      </c>
      <c r="B1313" t="s">
        <v>2792</v>
      </c>
      <c r="C1313" t="s">
        <v>3144</v>
      </c>
      <c r="D1313" t="s">
        <v>81</v>
      </c>
      <c r="E1313">
        <v>1481.9459999999999</v>
      </c>
      <c r="F1313">
        <v>146.80000000000001</v>
      </c>
      <c r="G1313">
        <v>-35.911753160763098</v>
      </c>
      <c r="H1313">
        <v>-4.2450304765548097</v>
      </c>
      <c r="I1313">
        <v>-4.3586719606579098</v>
      </c>
      <c r="J1313">
        <v>-2.32550271027202</v>
      </c>
      <c r="K1313">
        <v>151.31414143193899</v>
      </c>
      <c r="L1313">
        <v>149.94752781661299</v>
      </c>
      <c r="M1313">
        <v>34.0706810250743</v>
      </c>
      <c r="N1313">
        <v>0.49835512885886102</v>
      </c>
      <c r="O1313">
        <v>38.283378746593897</v>
      </c>
      <c r="P1313">
        <v>29.396209784045801</v>
      </c>
      <c r="Q1313">
        <v>0.101239351203305</v>
      </c>
    </row>
    <row r="1314" spans="1:17" hidden="1" x14ac:dyDescent="0.3">
      <c r="A1314" t="s">
        <v>2793</v>
      </c>
      <c r="B1314" t="s">
        <v>2794</v>
      </c>
      <c r="C1314" t="s">
        <v>3144</v>
      </c>
      <c r="D1314" t="s">
        <v>274</v>
      </c>
      <c r="E1314">
        <v>1481.8280485569901</v>
      </c>
      <c r="F1314">
        <v>180.59</v>
      </c>
      <c r="G1314">
        <v>-36.745169331292701</v>
      </c>
      <c r="H1314">
        <v>-5.0367542817115698</v>
      </c>
      <c r="I1314">
        <v>-3.5017864095697102</v>
      </c>
      <c r="J1314">
        <v>-1.47482638473536</v>
      </c>
      <c r="K1314">
        <v>177.822657149018</v>
      </c>
      <c r="M1314">
        <v>40.326758188374001</v>
      </c>
      <c r="N1314">
        <v>0.67134007805808105</v>
      </c>
      <c r="O1314">
        <v>21.767539730882099</v>
      </c>
      <c r="P1314">
        <v>40.318570318570302</v>
      </c>
    </row>
    <row r="1315" spans="1:17" hidden="1" x14ac:dyDescent="0.3">
      <c r="A1315" t="s">
        <v>2795</v>
      </c>
      <c r="B1315" t="s">
        <v>2796</v>
      </c>
      <c r="C1315" t="s">
        <v>3144</v>
      </c>
      <c r="D1315" t="s">
        <v>505</v>
      </c>
      <c r="E1315">
        <v>1481.2573601479901</v>
      </c>
      <c r="F1315">
        <v>86.12</v>
      </c>
      <c r="G1315">
        <v>0.20180586495292699</v>
      </c>
      <c r="H1315">
        <v>-8.6862270967877393</v>
      </c>
      <c r="I1315">
        <v>18.9222220253925</v>
      </c>
      <c r="J1315">
        <v>-1.37805693056048</v>
      </c>
      <c r="K1315">
        <v>91.317599289653501</v>
      </c>
      <c r="L1315">
        <v>82.447978741132104</v>
      </c>
      <c r="M1315">
        <v>26.180972860063999</v>
      </c>
      <c r="N1315">
        <v>0.37128865758721602</v>
      </c>
      <c r="O1315">
        <v>21.864839758476499</v>
      </c>
      <c r="P1315">
        <v>53.923145665772999</v>
      </c>
      <c r="Q1315">
        <v>-1.7804059324491001E-2</v>
      </c>
    </row>
    <row r="1316" spans="1:17" hidden="1" x14ac:dyDescent="0.3">
      <c r="A1316" t="s">
        <v>2797</v>
      </c>
      <c r="B1316" t="s">
        <v>2798</v>
      </c>
      <c r="C1316" t="s">
        <v>3144</v>
      </c>
      <c r="D1316" t="s">
        <v>1833</v>
      </c>
      <c r="E1316">
        <v>1479.2260000000001</v>
      </c>
      <c r="F1316">
        <v>636.5</v>
      </c>
      <c r="G1316">
        <v>96.961283492364203</v>
      </c>
      <c r="H1316">
        <v>6.2944141615304599</v>
      </c>
      <c r="I1316">
        <v>54.208106639841297</v>
      </c>
      <c r="J1316">
        <v>13.0313784571673</v>
      </c>
      <c r="K1316">
        <v>547.10201454245498</v>
      </c>
      <c r="L1316">
        <v>437.11943938594601</v>
      </c>
      <c r="M1316">
        <v>81.265022268623596</v>
      </c>
      <c r="N1316">
        <v>0.37519753056094501</v>
      </c>
      <c r="O1316">
        <v>3.31500392772976</v>
      </c>
      <c r="P1316">
        <v>152.47917493058301</v>
      </c>
    </row>
    <row r="1317" spans="1:17" hidden="1" x14ac:dyDescent="0.3">
      <c r="A1317" t="s">
        <v>2799</v>
      </c>
      <c r="B1317" t="s">
        <v>2800</v>
      </c>
      <c r="C1317" t="s">
        <v>3144</v>
      </c>
      <c r="D1317" t="s">
        <v>505</v>
      </c>
      <c r="E1317">
        <v>1475.9529601199999</v>
      </c>
      <c r="F1317">
        <v>208.77</v>
      </c>
      <c r="G1317">
        <v>49.749824310992999</v>
      </c>
      <c r="H1317">
        <v>25.5458410590638</v>
      </c>
      <c r="I1317">
        <v>50.568597709875803</v>
      </c>
      <c r="J1317">
        <v>18.254141701919501</v>
      </c>
      <c r="K1317">
        <v>160.95263389521401</v>
      </c>
      <c r="L1317">
        <v>139.962079007022</v>
      </c>
      <c r="M1317">
        <v>83.868265221655193</v>
      </c>
      <c r="N1317">
        <v>2.1307066923517999</v>
      </c>
      <c r="O1317">
        <v>1.7579154093021001</v>
      </c>
      <c r="P1317">
        <v>106.29446640316201</v>
      </c>
      <c r="Q1317">
        <v>6.2223978165287998E-2</v>
      </c>
    </row>
    <row r="1318" spans="1:17" hidden="1" x14ac:dyDescent="0.3">
      <c r="A1318" t="s">
        <v>2801</v>
      </c>
      <c r="B1318" t="s">
        <v>2802</v>
      </c>
      <c r="C1318" t="s">
        <v>3144</v>
      </c>
      <c r="D1318" t="s">
        <v>37</v>
      </c>
      <c r="E1318">
        <v>1468.2347500000001</v>
      </c>
      <c r="F1318">
        <v>43.73</v>
      </c>
      <c r="G1318">
        <v>-17.7000583342178</v>
      </c>
      <c r="H1318">
        <v>-9.8488732415265297</v>
      </c>
      <c r="I1318">
        <v>-11.957270345589</v>
      </c>
      <c r="J1318">
        <v>-5.3450205059092202</v>
      </c>
      <c r="K1318">
        <v>45.603972162552303</v>
      </c>
      <c r="L1318">
        <v>45.673796897733297</v>
      </c>
      <c r="M1318">
        <v>36.459174402538402</v>
      </c>
      <c r="N1318">
        <v>1.2107659160411399</v>
      </c>
      <c r="O1318">
        <v>81.545849531214202</v>
      </c>
      <c r="P1318">
        <v>28.617647058823501</v>
      </c>
      <c r="Q1318">
        <v>0.22165433824834299</v>
      </c>
    </row>
    <row r="1319" spans="1:17" hidden="1" x14ac:dyDescent="0.3">
      <c r="A1319" t="s">
        <v>2803</v>
      </c>
      <c r="B1319" t="s">
        <v>2804</v>
      </c>
      <c r="C1319" t="s">
        <v>3144</v>
      </c>
      <c r="D1319" t="s">
        <v>237</v>
      </c>
      <c r="E1319">
        <v>1463.4145000000001</v>
      </c>
      <c r="F1319">
        <v>394</v>
      </c>
      <c r="G1319">
        <v>285.958319985363</v>
      </c>
      <c r="H1319">
        <v>44.153441651515202</v>
      </c>
      <c r="I1319">
        <v>82.658481262463596</v>
      </c>
      <c r="J1319">
        <v>15.3535041618184</v>
      </c>
      <c r="K1319">
        <v>277.05838888834899</v>
      </c>
      <c r="L1319">
        <v>214.779714780923</v>
      </c>
      <c r="M1319">
        <v>82.327347572107399</v>
      </c>
      <c r="N1319">
        <v>1.49020179695261</v>
      </c>
      <c r="O1319">
        <v>0</v>
      </c>
      <c r="P1319">
        <v>403.85783375132098</v>
      </c>
    </row>
    <row r="1320" spans="1:17" hidden="1" x14ac:dyDescent="0.3">
      <c r="A1320" t="s">
        <v>2805</v>
      </c>
      <c r="B1320" t="s">
        <v>2806</v>
      </c>
      <c r="C1320" t="s">
        <v>3144</v>
      </c>
      <c r="D1320" t="s">
        <v>78</v>
      </c>
      <c r="E1320">
        <v>1454.90489886</v>
      </c>
      <c r="F1320">
        <v>98.7</v>
      </c>
      <c r="G1320">
        <v>-24.073133002903901</v>
      </c>
      <c r="H1320">
        <v>-3.1514849392807398</v>
      </c>
      <c r="I1320">
        <v>-14.053420013690401</v>
      </c>
      <c r="J1320">
        <v>0.41447829637564099</v>
      </c>
      <c r="K1320">
        <v>103.36574570738701</v>
      </c>
      <c r="L1320">
        <v>102.373273957115</v>
      </c>
      <c r="M1320">
        <v>35.475896546815797</v>
      </c>
      <c r="N1320">
        <v>0.39976761992729298</v>
      </c>
      <c r="O1320">
        <v>25.531914893617</v>
      </c>
      <c r="P1320">
        <v>18.629807692307601</v>
      </c>
      <c r="Q1320">
        <v>-1.7142025135169999E-3</v>
      </c>
    </row>
    <row r="1321" spans="1:17" hidden="1" x14ac:dyDescent="0.3">
      <c r="A1321" t="s">
        <v>2807</v>
      </c>
      <c r="B1321" t="s">
        <v>2808</v>
      </c>
      <c r="C1321" t="s">
        <v>3144</v>
      </c>
      <c r="D1321" t="s">
        <v>2719</v>
      </c>
      <c r="E1321">
        <v>1453.8465415999999</v>
      </c>
      <c r="F1321">
        <v>625.6</v>
      </c>
      <c r="G1321">
        <v>140.339862300259</v>
      </c>
      <c r="H1321">
        <v>-26.8914207962343</v>
      </c>
      <c r="I1321">
        <v>-20.773900278644799</v>
      </c>
      <c r="J1321">
        <v>-13.1496785344478</v>
      </c>
      <c r="K1321">
        <v>747.24469401783301</v>
      </c>
      <c r="L1321">
        <v>656.18000394128899</v>
      </c>
      <c r="M1321">
        <v>20.095763281390301</v>
      </c>
      <c r="N1321">
        <v>3.1790500042844001</v>
      </c>
      <c r="O1321">
        <v>56.649616368286402</v>
      </c>
      <c r="P1321">
        <v>241.95135282864101</v>
      </c>
      <c r="Q1321">
        <v>0.25223591794856398</v>
      </c>
    </row>
    <row r="1322" spans="1:17" hidden="1" x14ac:dyDescent="0.3">
      <c r="A1322" t="s">
        <v>2809</v>
      </c>
      <c r="B1322" t="s">
        <v>2810</v>
      </c>
      <c r="C1322" t="s">
        <v>3144</v>
      </c>
      <c r="D1322" t="s">
        <v>990</v>
      </c>
      <c r="E1322">
        <v>1451.6357263</v>
      </c>
      <c r="F1322">
        <v>725.15</v>
      </c>
      <c r="G1322">
        <v>-19.032360198010899</v>
      </c>
      <c r="H1322">
        <v>19.429249244560399</v>
      </c>
      <c r="I1322">
        <v>5.1831497277903402</v>
      </c>
      <c r="J1322">
        <v>-0.98828571040441604</v>
      </c>
      <c r="K1322">
        <v>664.93940712818596</v>
      </c>
      <c r="L1322">
        <v>625.91135003918203</v>
      </c>
      <c r="M1322">
        <v>56.771616963942002</v>
      </c>
      <c r="N1322">
        <v>1.25428861323245</v>
      </c>
      <c r="O1322">
        <v>17.906640005516</v>
      </c>
      <c r="P1322">
        <v>51.214680429569299</v>
      </c>
      <c r="Q1322">
        <v>5.3607370590352997E-2</v>
      </c>
    </row>
    <row r="1323" spans="1:17" hidden="1" x14ac:dyDescent="0.3">
      <c r="A1323" t="s">
        <v>2811</v>
      </c>
      <c r="B1323" t="s">
        <v>2812</v>
      </c>
      <c r="C1323" t="s">
        <v>3144</v>
      </c>
      <c r="D1323" t="s">
        <v>46</v>
      </c>
      <c r="E1323">
        <v>1447.91745012</v>
      </c>
      <c r="F1323">
        <v>599.85</v>
      </c>
      <c r="G1323">
        <v>116.129011924998</v>
      </c>
      <c r="H1323">
        <v>139.26337502522799</v>
      </c>
      <c r="I1323">
        <v>132.272713639042</v>
      </c>
      <c r="J1323">
        <v>26.7984289136595</v>
      </c>
      <c r="M1323">
        <v>67.939942742657195</v>
      </c>
      <c r="O1323">
        <v>15.937317662749001</v>
      </c>
      <c r="P1323">
        <v>169.05135680645799</v>
      </c>
    </row>
    <row r="1324" spans="1:17" hidden="1" x14ac:dyDescent="0.3">
      <c r="A1324" t="s">
        <v>2813</v>
      </c>
      <c r="B1324" t="s">
        <v>2814</v>
      </c>
      <c r="C1324" t="s">
        <v>3144</v>
      </c>
      <c r="D1324" t="s">
        <v>21</v>
      </c>
      <c r="E1324">
        <v>1442.2613880179999</v>
      </c>
      <c r="F1324">
        <v>148.06</v>
      </c>
      <c r="G1324">
        <v>27.584297129632201</v>
      </c>
      <c r="H1324">
        <v>-1.0682850903068299</v>
      </c>
      <c r="I1324">
        <v>18.784998231964</v>
      </c>
      <c r="J1324">
        <v>-2.56638765314373</v>
      </c>
      <c r="K1324">
        <v>146.03532569332799</v>
      </c>
      <c r="L1324">
        <v>116.426272681386</v>
      </c>
      <c r="M1324">
        <v>30.317199486320401</v>
      </c>
      <c r="N1324">
        <v>0.41947746918456302</v>
      </c>
      <c r="O1324">
        <v>24.476563555315401</v>
      </c>
      <c r="P1324">
        <v>104.220689655172</v>
      </c>
      <c r="Q1324">
        <v>0.10286450265517801</v>
      </c>
    </row>
    <row r="1325" spans="1:17" hidden="1" x14ac:dyDescent="0.3">
      <c r="A1325" t="s">
        <v>2815</v>
      </c>
      <c r="B1325" t="s">
        <v>2816</v>
      </c>
      <c r="C1325" t="s">
        <v>3144</v>
      </c>
      <c r="D1325" t="s">
        <v>21</v>
      </c>
      <c r="E1325">
        <v>1441.459846388</v>
      </c>
      <c r="F1325">
        <v>225.18</v>
      </c>
      <c r="G1325">
        <v>43.930312258059203</v>
      </c>
      <c r="H1325">
        <v>11.482482223251001</v>
      </c>
      <c r="I1325">
        <v>52.474219324941203</v>
      </c>
      <c r="J1325">
        <v>10.887002887003099</v>
      </c>
      <c r="K1325">
        <v>194.04252586324401</v>
      </c>
      <c r="L1325">
        <v>160.42449213324701</v>
      </c>
      <c r="M1325">
        <v>58.953898441485002</v>
      </c>
      <c r="N1325">
        <v>0.38517548859124201</v>
      </c>
      <c r="O1325">
        <v>10.977884359179299</v>
      </c>
      <c r="P1325">
        <v>91.398215044623797</v>
      </c>
      <c r="Q1325">
        <v>0.106804677216921</v>
      </c>
    </row>
    <row r="1326" spans="1:17" hidden="1" x14ac:dyDescent="0.3">
      <c r="A1326" t="s">
        <v>2817</v>
      </c>
      <c r="B1326" t="s">
        <v>2818</v>
      </c>
      <c r="C1326" t="s">
        <v>3144</v>
      </c>
      <c r="D1326" t="s">
        <v>294</v>
      </c>
      <c r="E1326">
        <v>1439.13156714</v>
      </c>
      <c r="F1326">
        <v>858.7</v>
      </c>
      <c r="G1326">
        <v>50.527315356035601</v>
      </c>
      <c r="H1326">
        <v>20.6578494202952</v>
      </c>
      <c r="I1326">
        <v>26.110598889233099</v>
      </c>
      <c r="J1326">
        <v>0.94556368701716897</v>
      </c>
      <c r="K1326">
        <v>708.89478578015905</v>
      </c>
      <c r="L1326">
        <v>573.01494006668395</v>
      </c>
      <c r="M1326">
        <v>54.565716758877798</v>
      </c>
      <c r="N1326">
        <v>1.48440171471382</v>
      </c>
      <c r="O1326">
        <v>17.642948643297999</v>
      </c>
      <c r="P1326">
        <v>156.328358208955</v>
      </c>
      <c r="Q1326">
        <v>0.21064958832402</v>
      </c>
    </row>
    <row r="1327" spans="1:17" hidden="1" x14ac:dyDescent="0.3">
      <c r="A1327" t="s">
        <v>2819</v>
      </c>
      <c r="B1327" t="s">
        <v>2820</v>
      </c>
      <c r="C1327" t="s">
        <v>3144</v>
      </c>
      <c r="D1327" t="s">
        <v>990</v>
      </c>
      <c r="E1327">
        <v>1435.9114764000001</v>
      </c>
      <c r="F1327">
        <v>219.6</v>
      </c>
      <c r="G1327">
        <v>-50.0224797438011</v>
      </c>
      <c r="H1327">
        <v>6.4668550677174901</v>
      </c>
      <c r="I1327">
        <v>-18.428788736930699</v>
      </c>
      <c r="J1327">
        <v>2.3309509468118601</v>
      </c>
      <c r="K1327">
        <v>216.01849059644201</v>
      </c>
      <c r="L1327">
        <v>231.60793137044701</v>
      </c>
      <c r="M1327">
        <v>57.567833381247198</v>
      </c>
      <c r="N1327">
        <v>1.4017185349472401</v>
      </c>
      <c r="O1327">
        <v>48.337887067395201</v>
      </c>
      <c r="P1327">
        <v>14.913657770800601</v>
      </c>
      <c r="Q1327">
        <v>-3.6654243921274997E-2</v>
      </c>
    </row>
    <row r="1328" spans="1:17" hidden="1" x14ac:dyDescent="0.3">
      <c r="A1328" t="s">
        <v>2821</v>
      </c>
      <c r="B1328" t="s">
        <v>2822</v>
      </c>
      <c r="C1328" t="s">
        <v>3144</v>
      </c>
      <c r="D1328" t="s">
        <v>86</v>
      </c>
      <c r="E1328">
        <v>1433.89513928</v>
      </c>
      <c r="F1328">
        <v>562.29999999999995</v>
      </c>
      <c r="G1328">
        <v>73.559711936895397</v>
      </c>
      <c r="H1328">
        <v>-9.2091854225760805</v>
      </c>
      <c r="I1328">
        <v>15.226718583938499</v>
      </c>
      <c r="J1328">
        <v>4.0657104602183898</v>
      </c>
      <c r="K1328">
        <v>573.68643188021997</v>
      </c>
      <c r="L1328">
        <v>466.54556287632198</v>
      </c>
      <c r="M1328">
        <v>40.119780898367203</v>
      </c>
      <c r="N1328">
        <v>0.320702203052805</v>
      </c>
      <c r="O1328">
        <v>26.267117197225598</v>
      </c>
      <c r="P1328">
        <v>182.13748118414401</v>
      </c>
      <c r="Q1328">
        <v>0.18636981742393</v>
      </c>
    </row>
    <row r="1329" spans="1:17" hidden="1" x14ac:dyDescent="0.3">
      <c r="A1329" t="s">
        <v>2823</v>
      </c>
      <c r="B1329" t="s">
        <v>2824</v>
      </c>
      <c r="C1329" t="s">
        <v>3144</v>
      </c>
      <c r="D1329" t="s">
        <v>225</v>
      </c>
      <c r="E1329">
        <v>1431.8719876600001</v>
      </c>
      <c r="F1329">
        <v>374.65</v>
      </c>
      <c r="G1329">
        <v>-42.182759114226101</v>
      </c>
      <c r="H1329">
        <v>-13.0194490756798</v>
      </c>
      <c r="I1329">
        <v>-30.9196194483747</v>
      </c>
      <c r="J1329">
        <v>2.8047602851595101</v>
      </c>
      <c r="K1329">
        <v>402.154952997946</v>
      </c>
      <c r="L1329">
        <v>461.446170817054</v>
      </c>
      <c r="M1329">
        <v>46.637657873213499</v>
      </c>
      <c r="N1329">
        <v>0.76662081619289602</v>
      </c>
      <c r="O1329">
        <v>69.598291738956306</v>
      </c>
      <c r="P1329">
        <v>2.3773739581909901</v>
      </c>
    </row>
    <row r="1330" spans="1:17" hidden="1" x14ac:dyDescent="0.3">
      <c r="A1330" t="s">
        <v>2825</v>
      </c>
      <c r="B1330" t="s">
        <v>2826</v>
      </c>
      <c r="C1330" t="s">
        <v>3144</v>
      </c>
      <c r="D1330" t="s">
        <v>78</v>
      </c>
      <c r="E1330">
        <v>1422.7850000000001</v>
      </c>
      <c r="F1330">
        <v>48.23</v>
      </c>
      <c r="G1330">
        <v>-25.804916971920498</v>
      </c>
      <c r="H1330">
        <v>-3.2735642259967901</v>
      </c>
      <c r="I1330">
        <v>-2.8050010602544999</v>
      </c>
      <c r="J1330">
        <v>-1.83585333283715</v>
      </c>
      <c r="K1330">
        <v>49.786319189377799</v>
      </c>
      <c r="L1330">
        <v>48.354454607882801</v>
      </c>
      <c r="M1330">
        <v>31.8802745247574</v>
      </c>
      <c r="N1330">
        <v>0.59714803641658998</v>
      </c>
      <c r="O1330">
        <v>25.408339318909398</v>
      </c>
      <c r="P1330">
        <v>24.786545924967601</v>
      </c>
      <c r="Q1330">
        <v>3.2767262102050998E-2</v>
      </c>
    </row>
    <row r="1331" spans="1:17" hidden="1" x14ac:dyDescent="0.3">
      <c r="A1331" t="s">
        <v>2827</v>
      </c>
      <c r="B1331" t="s">
        <v>2828</v>
      </c>
      <c r="C1331" t="s">
        <v>3144</v>
      </c>
      <c r="D1331" t="s">
        <v>535</v>
      </c>
      <c r="E1331">
        <v>1422.286173</v>
      </c>
      <c r="F1331">
        <v>408.75</v>
      </c>
      <c r="G1331">
        <v>67.547574601065605</v>
      </c>
      <c r="H1331">
        <v>32.144692231264202</v>
      </c>
      <c r="I1331">
        <v>47.971604597416103</v>
      </c>
      <c r="J1331">
        <v>7.4677299936234904</v>
      </c>
      <c r="K1331">
        <v>339.187355584177</v>
      </c>
      <c r="L1331">
        <v>275.88826509215698</v>
      </c>
      <c r="M1331">
        <v>78.737001006056801</v>
      </c>
      <c r="N1331">
        <v>1.1012100439295101</v>
      </c>
      <c r="O1331">
        <v>1.51681957186544</v>
      </c>
      <c r="P1331">
        <v>130.93220338982999</v>
      </c>
      <c r="Q1331">
        <v>6.9720774209879002E-2</v>
      </c>
    </row>
    <row r="1332" spans="1:17" hidden="1" x14ac:dyDescent="0.3">
      <c r="A1332" t="s">
        <v>2829</v>
      </c>
      <c r="B1332" t="s">
        <v>2830</v>
      </c>
      <c r="C1332" t="s">
        <v>3144</v>
      </c>
      <c r="D1332" t="s">
        <v>98</v>
      </c>
      <c r="E1332">
        <v>1413.7430197000001</v>
      </c>
      <c r="F1332">
        <v>54.23</v>
      </c>
      <c r="G1332">
        <v>-1.0764902456273699</v>
      </c>
      <c r="H1332">
        <v>-0.42390031625277802</v>
      </c>
      <c r="I1332">
        <v>-29.3989026425647</v>
      </c>
      <c r="J1332">
        <v>3.4224236617311501</v>
      </c>
      <c r="K1332">
        <v>56.0433762499257</v>
      </c>
      <c r="L1332">
        <v>57.682858703107897</v>
      </c>
      <c r="M1332">
        <v>46.905547483195598</v>
      </c>
      <c r="N1332">
        <v>0.42340656457501602</v>
      </c>
      <c r="O1332">
        <v>59.505808593029698</v>
      </c>
      <c r="P1332">
        <v>51.904761904761799</v>
      </c>
      <c r="Q1332">
        <v>-1.9813648102246E-2</v>
      </c>
    </row>
    <row r="1333" spans="1:17" hidden="1" x14ac:dyDescent="0.3">
      <c r="A1333" t="s">
        <v>2831</v>
      </c>
      <c r="B1333" t="s">
        <v>2832</v>
      </c>
      <c r="C1333" t="s">
        <v>3144</v>
      </c>
      <c r="D1333" t="s">
        <v>267</v>
      </c>
      <c r="E1333">
        <v>1413.5164018799901</v>
      </c>
      <c r="F1333">
        <v>989.4</v>
      </c>
      <c r="G1333">
        <v>143.086596200553</v>
      </c>
      <c r="H1333">
        <v>3.1057309519813301</v>
      </c>
      <c r="I1333">
        <v>77.053584948155503</v>
      </c>
      <c r="J1333">
        <v>3.0637448505976499</v>
      </c>
      <c r="K1333">
        <v>829.22320138626503</v>
      </c>
      <c r="L1333">
        <v>629.24402880460195</v>
      </c>
      <c r="M1333">
        <v>75.782350450370203</v>
      </c>
      <c r="N1333">
        <v>0.57299886082310203</v>
      </c>
      <c r="O1333">
        <v>0.21224984839296401</v>
      </c>
      <c r="P1333">
        <v>193.19899244332399</v>
      </c>
      <c r="Q1333">
        <v>0.17128877203579501</v>
      </c>
    </row>
    <row r="1334" spans="1:17" hidden="1" x14ac:dyDescent="0.3">
      <c r="A1334" t="s">
        <v>2833</v>
      </c>
      <c r="B1334" t="s">
        <v>2834</v>
      </c>
      <c r="C1334" t="s">
        <v>3144</v>
      </c>
      <c r="D1334" t="s">
        <v>127</v>
      </c>
      <c r="E1334">
        <v>1411.5233461799901</v>
      </c>
      <c r="F1334">
        <v>25.7</v>
      </c>
      <c r="G1334">
        <v>-19.418349734328899</v>
      </c>
      <c r="H1334">
        <v>-9.4196283286612505</v>
      </c>
      <c r="I1334">
        <v>-36.836917573964499</v>
      </c>
      <c r="J1334">
        <v>3.6564253540359002</v>
      </c>
      <c r="K1334">
        <v>27.923411831629402</v>
      </c>
      <c r="L1334">
        <v>28.404160711733098</v>
      </c>
      <c r="M1334">
        <v>39.771869529768701</v>
      </c>
      <c r="N1334">
        <v>0.77952389402390099</v>
      </c>
      <c r="O1334">
        <v>53.307392996108902</v>
      </c>
      <c r="P1334">
        <v>20.6572769953051</v>
      </c>
      <c r="Q1334">
        <v>0.202408829899138</v>
      </c>
    </row>
    <row r="1335" spans="1:17" hidden="1" x14ac:dyDescent="0.3">
      <c r="A1335" t="s">
        <v>2835</v>
      </c>
      <c r="B1335" t="s">
        <v>2836</v>
      </c>
      <c r="C1335" t="s">
        <v>3144</v>
      </c>
      <c r="D1335" t="s">
        <v>57</v>
      </c>
      <c r="E1335">
        <v>1409.876</v>
      </c>
      <c r="F1335">
        <v>927.55</v>
      </c>
      <c r="G1335">
        <v>133.895721856938</v>
      </c>
      <c r="H1335">
        <v>-6.2036144642904203</v>
      </c>
      <c r="I1335">
        <v>80.193863696414994</v>
      </c>
      <c r="J1335">
        <v>0.70442936996805605</v>
      </c>
      <c r="K1335">
        <v>866.41672214358198</v>
      </c>
      <c r="L1335">
        <v>655.58792168470598</v>
      </c>
      <c r="M1335">
        <v>39.780394135012301</v>
      </c>
      <c r="N1335">
        <v>0.33829672681443601</v>
      </c>
      <c r="O1335">
        <v>16.247102582071001</v>
      </c>
      <c r="P1335">
        <v>163.24677167588999</v>
      </c>
      <c r="Q1335">
        <v>0.16530463650549501</v>
      </c>
    </row>
    <row r="1336" spans="1:17" hidden="1" x14ac:dyDescent="0.3">
      <c r="A1336" t="s">
        <v>2837</v>
      </c>
      <c r="B1336" t="s">
        <v>2838</v>
      </c>
      <c r="C1336" t="s">
        <v>3144</v>
      </c>
      <c r="D1336" t="s">
        <v>624</v>
      </c>
      <c r="E1336">
        <v>1402.7191585200001</v>
      </c>
      <c r="F1336">
        <v>142.47</v>
      </c>
      <c r="G1336">
        <v>-31.203951792477501</v>
      </c>
      <c r="H1336">
        <v>2.6572211790743299</v>
      </c>
      <c r="I1336">
        <v>-7.9374451540834903</v>
      </c>
      <c r="J1336">
        <v>0.156707854315322</v>
      </c>
      <c r="K1336">
        <v>143.31093801563401</v>
      </c>
      <c r="L1336">
        <v>140.506625934677</v>
      </c>
      <c r="M1336">
        <v>39.5701955847939</v>
      </c>
      <c r="N1336">
        <v>0.94994438764990097</v>
      </c>
      <c r="O1336">
        <v>31.9225100021057</v>
      </c>
      <c r="P1336">
        <v>24.427947598253201</v>
      </c>
      <c r="Q1336">
        <v>-6.4286298572975006E-2</v>
      </c>
    </row>
    <row r="1337" spans="1:17" hidden="1" x14ac:dyDescent="0.3">
      <c r="A1337" t="s">
        <v>2839</v>
      </c>
      <c r="B1337" t="s">
        <v>2840</v>
      </c>
      <c r="C1337" t="s">
        <v>3144</v>
      </c>
      <c r="D1337" t="s">
        <v>255</v>
      </c>
      <c r="E1337">
        <v>1400.1374892599999</v>
      </c>
      <c r="F1337">
        <v>400.35</v>
      </c>
      <c r="G1337">
        <v>-40.739414344879201</v>
      </c>
      <c r="H1337">
        <v>1.3607240039330799</v>
      </c>
      <c r="I1337">
        <v>2.9285278381240198</v>
      </c>
      <c r="J1337">
        <v>-1.3782439573818199</v>
      </c>
      <c r="K1337">
        <v>403.67849821670097</v>
      </c>
      <c r="L1337">
        <v>401.62030343905599</v>
      </c>
      <c r="M1337">
        <v>41.009531584955802</v>
      </c>
      <c r="N1337">
        <v>0.70942289366932998</v>
      </c>
      <c r="O1337">
        <v>28.3377045085549</v>
      </c>
      <c r="P1337">
        <v>37.742989850335398</v>
      </c>
      <c r="Q1337">
        <v>4.6541978433053001E-2</v>
      </c>
    </row>
    <row r="1338" spans="1:17" hidden="1" x14ac:dyDescent="0.3">
      <c r="A1338" t="s">
        <v>2841</v>
      </c>
      <c r="B1338" t="s">
        <v>2842</v>
      </c>
      <c r="C1338" t="s">
        <v>3144</v>
      </c>
      <c r="D1338" t="s">
        <v>274</v>
      </c>
      <c r="E1338">
        <v>1396.33377</v>
      </c>
      <c r="F1338">
        <v>85.62</v>
      </c>
      <c r="G1338">
        <v>-33.804597283157698</v>
      </c>
      <c r="H1338">
        <v>4.00981377166692</v>
      </c>
      <c r="I1338">
        <v>-11.231340111558</v>
      </c>
      <c r="J1338">
        <v>-1.6997819568444299</v>
      </c>
      <c r="K1338">
        <v>85.8258026002989</v>
      </c>
      <c r="L1338">
        <v>85.080676821761799</v>
      </c>
      <c r="M1338">
        <v>41.442854075162103</v>
      </c>
      <c r="N1338">
        <v>1.7007146934830599</v>
      </c>
      <c r="O1338">
        <v>22.576500817565901</v>
      </c>
      <c r="P1338">
        <v>24.086956521739101</v>
      </c>
      <c r="Q1338">
        <v>2.5948872527456E-2</v>
      </c>
    </row>
    <row r="1339" spans="1:17" hidden="1" x14ac:dyDescent="0.3">
      <c r="A1339" t="s">
        <v>2843</v>
      </c>
      <c r="B1339" t="s">
        <v>2844</v>
      </c>
      <c r="C1339" t="s">
        <v>3144</v>
      </c>
      <c r="E1339">
        <v>1396.188924</v>
      </c>
      <c r="F1339">
        <v>2.67</v>
      </c>
      <c r="G1339">
        <v>384.27954560184702</v>
      </c>
      <c r="H1339">
        <v>14.4727767346298</v>
      </c>
      <c r="I1339">
        <v>-38.223813795867798</v>
      </c>
      <c r="J1339">
        <v>20.125302298672501</v>
      </c>
      <c r="K1339">
        <v>2.5384209973057899</v>
      </c>
      <c r="L1339">
        <v>2.4768300374002599</v>
      </c>
      <c r="M1339">
        <v>69.341820429185603</v>
      </c>
      <c r="N1339">
        <v>1.9220300223890201</v>
      </c>
      <c r="O1339">
        <v>54.681647940074903</v>
      </c>
      <c r="P1339">
        <v>477.29729729729701</v>
      </c>
    </row>
    <row r="1340" spans="1:17" hidden="1" x14ac:dyDescent="0.3">
      <c r="A1340" t="s">
        <v>2845</v>
      </c>
      <c r="B1340" t="s">
        <v>2846</v>
      </c>
      <c r="C1340" t="s">
        <v>3144</v>
      </c>
      <c r="D1340" t="s">
        <v>255</v>
      </c>
      <c r="E1340">
        <v>1394.9300496000001</v>
      </c>
      <c r="F1340">
        <v>1394.35</v>
      </c>
      <c r="G1340">
        <v>287.5201560406</v>
      </c>
      <c r="H1340">
        <v>-7.1676779523835004</v>
      </c>
      <c r="I1340">
        <v>55.759053142852103</v>
      </c>
      <c r="J1340">
        <v>-2.3518475425595001E-2</v>
      </c>
      <c r="K1340">
        <v>1438.9703228798901</v>
      </c>
      <c r="L1340">
        <v>1153.9661833405501</v>
      </c>
      <c r="M1340">
        <v>41.498161719670399</v>
      </c>
      <c r="N1340">
        <v>0.68350959894484797</v>
      </c>
      <c r="O1340">
        <v>24.570588446229401</v>
      </c>
      <c r="P1340">
        <v>389.24561403508699</v>
      </c>
      <c r="Q1340">
        <v>0.175611530416967</v>
      </c>
    </row>
    <row r="1341" spans="1:17" hidden="1" x14ac:dyDescent="0.3">
      <c r="A1341" t="s">
        <v>2847</v>
      </c>
      <c r="B1341" t="s">
        <v>2848</v>
      </c>
      <c r="C1341" t="s">
        <v>3144</v>
      </c>
      <c r="D1341" t="s">
        <v>443</v>
      </c>
      <c r="E1341">
        <v>1393.8512584799901</v>
      </c>
      <c r="F1341">
        <v>574.79999999999995</v>
      </c>
      <c r="G1341">
        <v>-59.9462672602521</v>
      </c>
      <c r="H1341">
        <v>-12.1966325098007</v>
      </c>
      <c r="I1341">
        <v>-28.759473316164101</v>
      </c>
      <c r="J1341">
        <v>-0.422959141061787</v>
      </c>
      <c r="K1341">
        <v>634.25778851108498</v>
      </c>
      <c r="L1341">
        <v>681.63635495236304</v>
      </c>
      <c r="M1341">
        <v>24.721617877683698</v>
      </c>
      <c r="N1341">
        <v>0.84125690051405699</v>
      </c>
      <c r="O1341">
        <v>55.697633959638097</v>
      </c>
      <c r="P1341">
        <v>0.40174672489081598</v>
      </c>
      <c r="Q1341">
        <v>-1.5978038592283E-2</v>
      </c>
    </row>
    <row r="1342" spans="1:17" hidden="1" x14ac:dyDescent="0.3">
      <c r="A1342" t="s">
        <v>2849</v>
      </c>
      <c r="B1342" t="s">
        <v>2850</v>
      </c>
      <c r="C1342" t="s">
        <v>3144</v>
      </c>
      <c r="D1342" t="s">
        <v>190</v>
      </c>
      <c r="E1342">
        <v>1387.8784958000001</v>
      </c>
      <c r="F1342">
        <v>626</v>
      </c>
      <c r="G1342">
        <v>-18.355118772077599</v>
      </c>
      <c r="H1342">
        <v>23.3954265590075</v>
      </c>
      <c r="I1342">
        <v>11.184655974494</v>
      </c>
      <c r="J1342">
        <v>2.9160728981897601</v>
      </c>
      <c r="K1342">
        <v>545.45343871378202</v>
      </c>
      <c r="L1342">
        <v>497.99612805345799</v>
      </c>
      <c r="M1342">
        <v>64.524380193411503</v>
      </c>
      <c r="N1342">
        <v>2.8275382853019799</v>
      </c>
      <c r="O1342">
        <v>7.6517571884983901</v>
      </c>
      <c r="P1342">
        <v>60.389444017422498</v>
      </c>
      <c r="Q1342">
        <v>7.2743710494140995E-2</v>
      </c>
    </row>
    <row r="1343" spans="1:17" hidden="1" x14ac:dyDescent="0.3">
      <c r="A1343" t="s">
        <v>2851</v>
      </c>
      <c r="B1343" t="s">
        <v>2852</v>
      </c>
      <c r="C1343" t="s">
        <v>3144</v>
      </c>
      <c r="D1343" t="s">
        <v>505</v>
      </c>
      <c r="E1343">
        <v>1383.543392022</v>
      </c>
      <c r="F1343">
        <v>222.42</v>
      </c>
      <c r="G1343">
        <v>-28.958206120114301</v>
      </c>
      <c r="H1343">
        <v>15.454811997227401</v>
      </c>
      <c r="I1343">
        <v>8.6465516110828702</v>
      </c>
      <c r="J1343">
        <v>0.83105654722279798</v>
      </c>
      <c r="K1343">
        <v>203.404522978638</v>
      </c>
      <c r="L1343">
        <v>201.89870153613401</v>
      </c>
      <c r="M1343">
        <v>58.446495339133101</v>
      </c>
      <c r="N1343">
        <v>2.7736421833531502</v>
      </c>
      <c r="O1343">
        <v>8.9380451398255598</v>
      </c>
      <c r="P1343">
        <v>39.099437148217604</v>
      </c>
      <c r="Q1343">
        <v>2.5241919265360001E-3</v>
      </c>
    </row>
    <row r="1344" spans="1:17" hidden="1" x14ac:dyDescent="0.3">
      <c r="A1344" t="s">
        <v>2853</v>
      </c>
      <c r="B1344" t="s">
        <v>2854</v>
      </c>
      <c r="C1344" t="s">
        <v>3144</v>
      </c>
      <c r="D1344" t="s">
        <v>54</v>
      </c>
      <c r="E1344">
        <v>1381.9312984399901</v>
      </c>
      <c r="F1344">
        <v>2236.85</v>
      </c>
      <c r="G1344">
        <v>-19.424253310158299</v>
      </c>
      <c r="H1344">
        <v>-15.4693288752788</v>
      </c>
      <c r="I1344">
        <v>-8.5354607307678894</v>
      </c>
      <c r="J1344">
        <v>3.5857167280428199</v>
      </c>
      <c r="K1344">
        <v>2359.7300269975399</v>
      </c>
      <c r="L1344">
        <v>2236.1525439684501</v>
      </c>
      <c r="M1344">
        <v>49.600524203296096</v>
      </c>
      <c r="N1344">
        <v>1.1214042371425399</v>
      </c>
      <c r="O1344">
        <v>26.2444956076625</v>
      </c>
      <c r="P1344">
        <v>29.439847231062998</v>
      </c>
      <c r="Q1344">
        <v>-1.0940434089753001E-2</v>
      </c>
    </row>
    <row r="1345" spans="1:17" hidden="1" x14ac:dyDescent="0.3">
      <c r="A1345" t="s">
        <v>2855</v>
      </c>
      <c r="B1345" t="s">
        <v>2856</v>
      </c>
      <c r="C1345" t="s">
        <v>3144</v>
      </c>
      <c r="D1345" t="s">
        <v>141</v>
      </c>
      <c r="E1345">
        <v>1379.888698275</v>
      </c>
      <c r="F1345">
        <v>335.25</v>
      </c>
      <c r="G1345">
        <v>64.2459941797282</v>
      </c>
      <c r="H1345">
        <v>4.7519031664509201</v>
      </c>
      <c r="I1345">
        <v>-9.1750037977860597</v>
      </c>
      <c r="J1345">
        <v>12.1104413225661</v>
      </c>
      <c r="K1345">
        <v>326.3185330426</v>
      </c>
      <c r="L1345">
        <v>313.75815505605499</v>
      </c>
      <c r="M1345">
        <v>65.043156515938705</v>
      </c>
      <c r="N1345">
        <v>1.0244788849058399</v>
      </c>
      <c r="O1345">
        <v>24.0865026099925</v>
      </c>
      <c r="P1345">
        <v>111.44749290444599</v>
      </c>
      <c r="Q1345">
        <v>0.104977676618929</v>
      </c>
    </row>
    <row r="1346" spans="1:17" hidden="1" x14ac:dyDescent="0.3">
      <c r="A1346" t="s">
        <v>2857</v>
      </c>
      <c r="B1346" t="s">
        <v>2858</v>
      </c>
      <c r="C1346" t="s">
        <v>3144</v>
      </c>
      <c r="D1346" t="s">
        <v>81</v>
      </c>
      <c r="E1346">
        <v>1378.5056159999999</v>
      </c>
      <c r="F1346">
        <v>861.2</v>
      </c>
      <c r="G1346">
        <v>-20.9851691012672</v>
      </c>
      <c r="H1346">
        <v>-3.5339357902156099</v>
      </c>
      <c r="I1346">
        <v>-4.99056140449159</v>
      </c>
      <c r="J1346">
        <v>-10.187323002049199</v>
      </c>
      <c r="K1346">
        <v>827.67649451364105</v>
      </c>
      <c r="L1346">
        <v>811.8803762883</v>
      </c>
      <c r="M1346">
        <v>56.265281588449</v>
      </c>
      <c r="N1346">
        <v>3.1996650442246199</v>
      </c>
      <c r="O1346">
        <v>21.504876915931199</v>
      </c>
      <c r="P1346">
        <v>23.4076090850469</v>
      </c>
      <c r="Q1346">
        <v>-6.7378601178059994E-2</v>
      </c>
    </row>
    <row r="1347" spans="1:17" hidden="1" x14ac:dyDescent="0.3">
      <c r="A1347" t="s">
        <v>2859</v>
      </c>
      <c r="B1347" t="s">
        <v>2860</v>
      </c>
      <c r="C1347" t="s">
        <v>3144</v>
      </c>
      <c r="D1347" t="s">
        <v>78</v>
      </c>
      <c r="E1347">
        <v>1373.8788473899999</v>
      </c>
      <c r="F1347">
        <v>123.74</v>
      </c>
      <c r="G1347">
        <v>28.2209166854547</v>
      </c>
      <c r="H1347">
        <v>-7.5905989577780701</v>
      </c>
      <c r="I1347">
        <v>0.39604110223266098</v>
      </c>
      <c r="J1347">
        <v>5.2502359250262103</v>
      </c>
      <c r="K1347">
        <v>126.771618248233</v>
      </c>
      <c r="L1347">
        <v>113.64447603922</v>
      </c>
      <c r="M1347">
        <v>47.161914866069402</v>
      </c>
      <c r="N1347">
        <v>0.34043868718852299</v>
      </c>
      <c r="O1347">
        <v>20.300630353968</v>
      </c>
      <c r="P1347">
        <v>69.344464212399004</v>
      </c>
    </row>
    <row r="1348" spans="1:17" hidden="1" x14ac:dyDescent="0.3">
      <c r="A1348" t="s">
        <v>2861</v>
      </c>
      <c r="B1348" t="s">
        <v>2862</v>
      </c>
      <c r="C1348" t="s">
        <v>3144</v>
      </c>
      <c r="D1348" t="s">
        <v>81</v>
      </c>
      <c r="E1348">
        <v>1370.098</v>
      </c>
      <c r="F1348">
        <v>116.11</v>
      </c>
      <c r="G1348">
        <v>208.85279559493301</v>
      </c>
      <c r="H1348">
        <v>51.422026891006198</v>
      </c>
      <c r="I1348">
        <v>77.603227618792602</v>
      </c>
      <c r="J1348">
        <v>9.6631935249995493</v>
      </c>
      <c r="K1348">
        <v>84.274125570583905</v>
      </c>
      <c r="L1348">
        <v>64.925655707912398</v>
      </c>
      <c r="M1348">
        <v>73.247270352712803</v>
      </c>
      <c r="N1348">
        <v>1.5169383017060001</v>
      </c>
      <c r="O1348">
        <v>2.2306433554388101</v>
      </c>
      <c r="P1348">
        <v>241.5</v>
      </c>
      <c r="Q1348">
        <v>0.133232755397305</v>
      </c>
    </row>
    <row r="1349" spans="1:17" hidden="1" x14ac:dyDescent="0.3">
      <c r="A1349" t="s">
        <v>2863</v>
      </c>
      <c r="B1349" t="s">
        <v>2864</v>
      </c>
      <c r="C1349" t="s">
        <v>3144</v>
      </c>
      <c r="D1349" t="s">
        <v>21</v>
      </c>
      <c r="E1349">
        <v>1368.149036196</v>
      </c>
      <c r="F1349">
        <v>122.81</v>
      </c>
      <c r="G1349">
        <v>7.9923510150581603</v>
      </c>
      <c r="H1349">
        <v>-4.0121681339027697</v>
      </c>
      <c r="I1349">
        <v>-16.003177727358501</v>
      </c>
      <c r="J1349">
        <v>0.50096889732359695</v>
      </c>
      <c r="K1349">
        <v>125.34842898677</v>
      </c>
      <c r="L1349">
        <v>117.838181829497</v>
      </c>
      <c r="M1349">
        <v>37.185254133446499</v>
      </c>
      <c r="N1349">
        <v>0.526611188928369</v>
      </c>
      <c r="O1349">
        <v>43.717938278641803</v>
      </c>
      <c r="P1349">
        <v>51.6172839506172</v>
      </c>
      <c r="Q1349">
        <v>7.5521241511530002E-3</v>
      </c>
    </row>
    <row r="1350" spans="1:17" hidden="1" x14ac:dyDescent="0.3">
      <c r="A1350" t="s">
        <v>2865</v>
      </c>
      <c r="B1350" t="s">
        <v>2866</v>
      </c>
      <c r="C1350" t="s">
        <v>3144</v>
      </c>
      <c r="D1350" t="s">
        <v>693</v>
      </c>
      <c r="E1350">
        <v>1367.86706</v>
      </c>
      <c r="F1350">
        <v>347</v>
      </c>
      <c r="G1350">
        <v>41.557981087440403</v>
      </c>
      <c r="H1350">
        <v>3.2881889210098101</v>
      </c>
      <c r="I1350">
        <v>5.2395574199537398</v>
      </c>
      <c r="J1350">
        <v>6.2961097064068099</v>
      </c>
      <c r="K1350">
        <v>297.31515162779698</v>
      </c>
      <c r="L1350">
        <v>268.36413350540698</v>
      </c>
      <c r="M1350">
        <v>72.737890341463896</v>
      </c>
      <c r="N1350">
        <v>1.18281868237132</v>
      </c>
      <c r="O1350">
        <v>14.985590778097899</v>
      </c>
      <c r="P1350">
        <v>90.764156129741593</v>
      </c>
    </row>
    <row r="1351" spans="1:17" hidden="1" x14ac:dyDescent="0.3">
      <c r="A1351" t="s">
        <v>2867</v>
      </c>
      <c r="B1351" t="s">
        <v>2868</v>
      </c>
      <c r="C1351" t="s">
        <v>3144</v>
      </c>
      <c r="D1351" t="s">
        <v>412</v>
      </c>
      <c r="E1351">
        <v>1364.7747431600001</v>
      </c>
      <c r="F1351">
        <v>81.680000000000007</v>
      </c>
      <c r="G1351">
        <v>18.742258686672798</v>
      </c>
      <c r="H1351">
        <v>4.1105218115772404</v>
      </c>
      <c r="I1351">
        <v>5.3588458774286396</v>
      </c>
      <c r="J1351">
        <v>0.42995759705551401</v>
      </c>
      <c r="K1351">
        <v>78.389451341636004</v>
      </c>
      <c r="L1351">
        <v>69.676114605123104</v>
      </c>
      <c r="M1351">
        <v>51.903175418772001</v>
      </c>
      <c r="N1351">
        <v>0.79966495368578505</v>
      </c>
      <c r="O1351">
        <v>8.9618021547502398</v>
      </c>
      <c r="P1351">
        <v>77.180043383947904</v>
      </c>
      <c r="Q1351">
        <v>5.8007874625405999E-2</v>
      </c>
    </row>
    <row r="1352" spans="1:17" hidden="1" x14ac:dyDescent="0.3">
      <c r="A1352" t="s">
        <v>2869</v>
      </c>
      <c r="B1352" t="s">
        <v>2870</v>
      </c>
      <c r="C1352" t="s">
        <v>3144</v>
      </c>
      <c r="D1352" t="s">
        <v>360</v>
      </c>
      <c r="E1352">
        <v>1364.7</v>
      </c>
      <c r="F1352">
        <v>45.49</v>
      </c>
      <c r="G1352">
        <v>-19.056600033892799</v>
      </c>
      <c r="H1352">
        <v>-10.2928235545572</v>
      </c>
      <c r="I1352">
        <v>-2.91289831984921</v>
      </c>
      <c r="J1352">
        <v>-1.31712946555824</v>
      </c>
      <c r="K1352">
        <v>45.368813690994003</v>
      </c>
      <c r="M1352">
        <v>30.6710557773673</v>
      </c>
      <c r="N1352">
        <v>0.32722777639547601</v>
      </c>
      <c r="O1352">
        <v>24.3350186854253</v>
      </c>
      <c r="P1352">
        <v>51.633333333333297</v>
      </c>
    </row>
    <row r="1353" spans="1:17" hidden="1" x14ac:dyDescent="0.3">
      <c r="A1353" t="s">
        <v>2871</v>
      </c>
      <c r="B1353" t="s">
        <v>2872</v>
      </c>
      <c r="C1353" t="s">
        <v>3144</v>
      </c>
      <c r="D1353" t="s">
        <v>993</v>
      </c>
      <c r="E1353">
        <v>1360.5052559999999</v>
      </c>
      <c r="F1353">
        <v>89.34</v>
      </c>
      <c r="G1353">
        <v>-17.105607185306798</v>
      </c>
      <c r="H1353">
        <v>1.6987069596895299</v>
      </c>
      <c r="I1353">
        <v>-17.276054344382999</v>
      </c>
      <c r="J1353">
        <v>1.1258150758569599E-2</v>
      </c>
      <c r="K1353">
        <v>88.8898740532684</v>
      </c>
      <c r="L1353">
        <v>89.184195001215102</v>
      </c>
      <c r="M1353">
        <v>44.420717663075401</v>
      </c>
      <c r="N1353">
        <v>0.68387557319090497</v>
      </c>
      <c r="O1353">
        <v>29.449294828744101</v>
      </c>
      <c r="P1353">
        <v>20.729729729729701</v>
      </c>
      <c r="Q1353">
        <v>-8.8440943689499995E-4</v>
      </c>
    </row>
    <row r="1354" spans="1:17" hidden="1" x14ac:dyDescent="0.3">
      <c r="A1354" t="s">
        <v>2873</v>
      </c>
      <c r="B1354" t="s">
        <v>2874</v>
      </c>
      <c r="C1354" t="s">
        <v>3144</v>
      </c>
      <c r="D1354" t="s">
        <v>1680</v>
      </c>
      <c r="E1354">
        <v>1356.6328353599999</v>
      </c>
      <c r="F1354">
        <v>110.4</v>
      </c>
      <c r="G1354">
        <v>275.46055326257903</v>
      </c>
      <c r="H1354">
        <v>56.445772214049299</v>
      </c>
      <c r="I1354">
        <v>53.728627830051501</v>
      </c>
      <c r="J1354">
        <v>13.9579630716892</v>
      </c>
      <c r="K1354">
        <v>84.294028587385696</v>
      </c>
      <c r="L1354">
        <v>63.787161178327402</v>
      </c>
      <c r="M1354">
        <v>77.796269281265396</v>
      </c>
      <c r="N1354">
        <v>2.2921475565237102</v>
      </c>
      <c r="O1354">
        <v>5.4347826086956497</v>
      </c>
      <c r="P1354">
        <v>327.90697674418601</v>
      </c>
      <c r="Q1354">
        <v>6.2347101170251003E-2</v>
      </c>
    </row>
    <row r="1355" spans="1:17" hidden="1" x14ac:dyDescent="0.3">
      <c r="A1355" t="s">
        <v>2875</v>
      </c>
      <c r="B1355" t="s">
        <v>2876</v>
      </c>
      <c r="C1355" t="s">
        <v>3144</v>
      </c>
      <c r="D1355" t="s">
        <v>21</v>
      </c>
      <c r="E1355">
        <v>1353.79855376</v>
      </c>
      <c r="F1355">
        <v>783.4</v>
      </c>
      <c r="G1355">
        <v>633.48824951061999</v>
      </c>
      <c r="H1355">
        <v>5.3915801534333001</v>
      </c>
      <c r="I1355">
        <v>193.53336945919401</v>
      </c>
      <c r="J1355">
        <v>5.6022837889430397</v>
      </c>
      <c r="K1355">
        <v>726.18760577595594</v>
      </c>
      <c r="M1355">
        <v>62.015062879130802</v>
      </c>
      <c r="N1355">
        <v>0.57689794349413803</v>
      </c>
      <c r="O1355">
        <v>27.393413326525401</v>
      </c>
      <c r="P1355">
        <v>740.10723860589803</v>
      </c>
    </row>
    <row r="1356" spans="1:17" hidden="1" x14ac:dyDescent="0.3">
      <c r="A1356" t="s">
        <v>2877</v>
      </c>
      <c r="B1356" t="s">
        <v>2878</v>
      </c>
      <c r="C1356" t="s">
        <v>3144</v>
      </c>
      <c r="D1356" t="s">
        <v>54</v>
      </c>
      <c r="E1356">
        <v>1351.20737352999</v>
      </c>
      <c r="F1356">
        <v>128.65</v>
      </c>
      <c r="G1356">
        <v>8.0573696085048692</v>
      </c>
      <c r="H1356">
        <v>10.530264657335101</v>
      </c>
      <c r="I1356">
        <v>-9.9860194293874792E-3</v>
      </c>
      <c r="J1356">
        <v>5.67144478667546</v>
      </c>
      <c r="K1356">
        <v>118.49167230865299</v>
      </c>
      <c r="L1356">
        <v>112.509329810914</v>
      </c>
      <c r="M1356">
        <v>60.148501438742798</v>
      </c>
      <c r="N1356">
        <v>1.3172090095261</v>
      </c>
      <c r="O1356">
        <v>16.284492809949398</v>
      </c>
      <c r="P1356">
        <v>66.321913380736902</v>
      </c>
      <c r="Q1356">
        <v>1.314289148596E-3</v>
      </c>
    </row>
    <row r="1357" spans="1:17" hidden="1" x14ac:dyDescent="0.3">
      <c r="A1357" t="s">
        <v>2879</v>
      </c>
      <c r="B1357" t="s">
        <v>2880</v>
      </c>
      <c r="C1357" t="s">
        <v>3144</v>
      </c>
      <c r="D1357" t="s">
        <v>547</v>
      </c>
      <c r="E1357">
        <v>1349.117531014</v>
      </c>
      <c r="F1357">
        <v>111.43</v>
      </c>
      <c r="G1357">
        <v>47.384135912852699</v>
      </c>
      <c r="H1357">
        <v>23.787591549444699</v>
      </c>
      <c r="I1357">
        <v>31.277151360187201</v>
      </c>
      <c r="J1357">
        <v>0.72257421280489698</v>
      </c>
      <c r="K1357">
        <v>91.662223659217602</v>
      </c>
      <c r="L1357">
        <v>83.232029878023098</v>
      </c>
      <c r="M1357">
        <v>77.914464010561304</v>
      </c>
      <c r="N1357">
        <v>1.99119698963962</v>
      </c>
      <c r="O1357">
        <v>13.7485416853629</v>
      </c>
      <c r="P1357">
        <v>92.452504317789305</v>
      </c>
      <c r="Q1357">
        <v>-4.1351642642008003E-2</v>
      </c>
    </row>
    <row r="1358" spans="1:17" hidden="1" x14ac:dyDescent="0.3">
      <c r="A1358" t="s">
        <v>2881</v>
      </c>
      <c r="B1358" t="s">
        <v>2882</v>
      </c>
      <c r="C1358" t="s">
        <v>3144</v>
      </c>
      <c r="D1358" t="s">
        <v>299</v>
      </c>
      <c r="E1358">
        <v>1348.845753354</v>
      </c>
      <c r="F1358">
        <v>20.46</v>
      </c>
      <c r="G1358">
        <v>-25.438110374276</v>
      </c>
      <c r="H1358">
        <v>-6.1971579058930004</v>
      </c>
      <c r="I1358">
        <v>-43.056784897856097</v>
      </c>
      <c r="J1358">
        <v>-0.22216563284169</v>
      </c>
      <c r="K1358">
        <v>22.195693536712199</v>
      </c>
      <c r="L1358">
        <v>24.000854738941701</v>
      </c>
      <c r="M1358">
        <v>37.898534956476396</v>
      </c>
      <c r="N1358">
        <v>0.79786325621232801</v>
      </c>
      <c r="O1358">
        <v>105.278592375366</v>
      </c>
      <c r="P1358">
        <v>18.6086956521739</v>
      </c>
      <c r="Q1358">
        <v>7.5917675579184996E-2</v>
      </c>
    </row>
    <row r="1359" spans="1:17" hidden="1" x14ac:dyDescent="0.3">
      <c r="A1359" t="s">
        <v>2883</v>
      </c>
      <c r="B1359" t="s">
        <v>2884</v>
      </c>
      <c r="C1359" t="s">
        <v>3144</v>
      </c>
      <c r="D1359" t="s">
        <v>24</v>
      </c>
      <c r="E1359">
        <v>1347.4137056699999</v>
      </c>
      <c r="F1359">
        <v>299.10000000000002</v>
      </c>
      <c r="G1359">
        <v>-57.966618397492098</v>
      </c>
      <c r="H1359">
        <v>-10.676528820925601</v>
      </c>
      <c r="I1359">
        <v>-27.428910183779202</v>
      </c>
      <c r="J1359">
        <v>1.28575180702276</v>
      </c>
      <c r="K1359">
        <v>319.80006415489697</v>
      </c>
      <c r="M1359">
        <v>47.2071744646816</v>
      </c>
      <c r="N1359">
        <v>0.987501683495975</v>
      </c>
      <c r="O1359">
        <v>56.8037445670344</v>
      </c>
      <c r="P1359">
        <v>3.29822137800035</v>
      </c>
    </row>
    <row r="1360" spans="1:17" hidden="1" x14ac:dyDescent="0.3">
      <c r="A1360" t="s">
        <v>2885</v>
      </c>
      <c r="B1360" t="s">
        <v>2886</v>
      </c>
      <c r="C1360" t="s">
        <v>3144</v>
      </c>
      <c r="D1360" t="s">
        <v>1508</v>
      </c>
      <c r="E1360">
        <v>1341.711294315</v>
      </c>
      <c r="F1360">
        <v>231.35</v>
      </c>
      <c r="G1360">
        <v>-51.1947134586784</v>
      </c>
      <c r="H1360">
        <v>7.1091643070364103</v>
      </c>
      <c r="I1360">
        <v>-11.4810875979912</v>
      </c>
      <c r="J1360">
        <v>2.5632641577291002</v>
      </c>
      <c r="K1360">
        <v>225.722524284146</v>
      </c>
      <c r="L1360">
        <v>239.63290422678</v>
      </c>
      <c r="M1360">
        <v>50.895795253636201</v>
      </c>
      <c r="N1360">
        <v>1.5919252572975799</v>
      </c>
      <c r="O1360">
        <v>37.735033499027402</v>
      </c>
      <c r="P1360">
        <v>16.052169551040802</v>
      </c>
      <c r="Q1360">
        <v>4.2841511130040002E-3</v>
      </c>
    </row>
    <row r="1361" spans="1:17" hidden="1" x14ac:dyDescent="0.3">
      <c r="A1361" t="s">
        <v>2887</v>
      </c>
      <c r="B1361" t="s">
        <v>2888</v>
      </c>
      <c r="C1361" t="s">
        <v>3144</v>
      </c>
      <c r="D1361" t="s">
        <v>21</v>
      </c>
      <c r="E1361">
        <v>1341.6616791270001</v>
      </c>
      <c r="F1361">
        <v>126.63</v>
      </c>
      <c r="G1361">
        <v>219.385124304508</v>
      </c>
      <c r="H1361">
        <v>53.222099227854798</v>
      </c>
      <c r="I1361">
        <v>80.558085268405705</v>
      </c>
      <c r="J1361">
        <v>19.4839538881754</v>
      </c>
      <c r="K1361">
        <v>97.507375742303395</v>
      </c>
      <c r="L1361">
        <v>69.525331095512996</v>
      </c>
      <c r="M1361">
        <v>70.044637931665804</v>
      </c>
      <c r="N1361">
        <v>2.18045408215007</v>
      </c>
      <c r="O1361">
        <v>7.7943615257048</v>
      </c>
      <c r="P1361">
        <v>340.452173913043</v>
      </c>
    </row>
    <row r="1362" spans="1:17" hidden="1" x14ac:dyDescent="0.3">
      <c r="A1362" t="s">
        <v>2889</v>
      </c>
      <c r="B1362" t="s">
        <v>2890</v>
      </c>
      <c r="C1362" t="s">
        <v>3144</v>
      </c>
      <c r="D1362" t="s">
        <v>990</v>
      </c>
      <c r="E1362">
        <v>1335.09709135</v>
      </c>
      <c r="F1362">
        <v>72.05</v>
      </c>
      <c r="G1362">
        <v>-53.578030965319897</v>
      </c>
      <c r="H1362">
        <v>2.7038335522704999</v>
      </c>
      <c r="I1362">
        <v>-20.5190373731036</v>
      </c>
      <c r="J1362">
        <v>-3.6062459435723202</v>
      </c>
      <c r="K1362">
        <v>73.462349400505104</v>
      </c>
      <c r="L1362">
        <v>77.997915280431101</v>
      </c>
      <c r="M1362">
        <v>37.340253313458199</v>
      </c>
      <c r="N1362">
        <v>0.79999444862034097</v>
      </c>
      <c r="O1362">
        <v>52.394170714781403</v>
      </c>
      <c r="P1362">
        <v>16.209677419354801</v>
      </c>
      <c r="Q1362">
        <v>-6.5681864433260002E-3</v>
      </c>
    </row>
    <row r="1363" spans="1:17" hidden="1" x14ac:dyDescent="0.3">
      <c r="A1363" t="s">
        <v>2891</v>
      </c>
      <c r="B1363" t="s">
        <v>2892</v>
      </c>
      <c r="C1363" t="s">
        <v>3144</v>
      </c>
      <c r="D1363" t="s">
        <v>2893</v>
      </c>
      <c r="E1363">
        <v>1334.7548139999999</v>
      </c>
      <c r="F1363">
        <v>685.4</v>
      </c>
      <c r="G1363">
        <v>20.4510546641947</v>
      </c>
      <c r="H1363">
        <v>-9.5922815981457692</v>
      </c>
      <c r="I1363">
        <v>47.3447299080023</v>
      </c>
      <c r="J1363">
        <v>2.41863964162894</v>
      </c>
      <c r="K1363">
        <v>717.01175569202803</v>
      </c>
      <c r="L1363">
        <v>572.87689910045003</v>
      </c>
      <c r="M1363">
        <v>34.7599134312064</v>
      </c>
      <c r="N1363">
        <v>0.309262017174181</v>
      </c>
      <c r="O1363">
        <v>38.459293843011302</v>
      </c>
      <c r="P1363">
        <v>98.207056101792901</v>
      </c>
    </row>
    <row r="1364" spans="1:17" hidden="1" x14ac:dyDescent="0.3">
      <c r="A1364" t="s">
        <v>2894</v>
      </c>
      <c r="B1364" t="s">
        <v>2895</v>
      </c>
      <c r="C1364" t="s">
        <v>3144</v>
      </c>
      <c r="D1364" t="s">
        <v>532</v>
      </c>
      <c r="E1364">
        <v>1321.70935145</v>
      </c>
      <c r="F1364">
        <v>545.5</v>
      </c>
      <c r="G1364">
        <v>-8.9829554696208707</v>
      </c>
      <c r="H1364">
        <v>0.229837134547418</v>
      </c>
      <c r="I1364">
        <v>22.483470554692399</v>
      </c>
      <c r="J1364">
        <v>-2.5016473203789</v>
      </c>
      <c r="K1364">
        <v>562.06337922256296</v>
      </c>
      <c r="L1364">
        <v>497.275982820867</v>
      </c>
      <c r="M1364">
        <v>31.672391874887001</v>
      </c>
      <c r="N1364">
        <v>0.47957359143579897</v>
      </c>
      <c r="O1364">
        <v>24.656278643446299</v>
      </c>
      <c r="P1364">
        <v>61.605688046215299</v>
      </c>
      <c r="Q1364">
        <v>0.150462081315406</v>
      </c>
    </row>
    <row r="1365" spans="1:17" hidden="1" x14ac:dyDescent="0.3">
      <c r="A1365" t="s">
        <v>2896</v>
      </c>
      <c r="B1365" t="s">
        <v>2897</v>
      </c>
      <c r="C1365" t="s">
        <v>3144</v>
      </c>
      <c r="D1365" t="s">
        <v>225</v>
      </c>
      <c r="E1365">
        <v>1319.74739355</v>
      </c>
      <c r="F1365">
        <v>85.57</v>
      </c>
      <c r="G1365">
        <v>24.887092592512499</v>
      </c>
      <c r="H1365">
        <v>0.23887723002974201</v>
      </c>
      <c r="I1365">
        <v>-7.1736823882094001</v>
      </c>
      <c r="J1365">
        <v>15.7462993489161</v>
      </c>
      <c r="K1365">
        <v>73.990483481970102</v>
      </c>
      <c r="L1365">
        <v>70.539250617461093</v>
      </c>
      <c r="M1365">
        <v>78.6750536289194</v>
      </c>
      <c r="N1365">
        <v>1.4041487972462701</v>
      </c>
      <c r="O1365">
        <v>51.571812551127699</v>
      </c>
      <c r="P1365">
        <v>82.063829787233999</v>
      </c>
    </row>
    <row r="1366" spans="1:17" hidden="1" x14ac:dyDescent="0.3">
      <c r="A1366" t="s">
        <v>2898</v>
      </c>
      <c r="B1366" t="s">
        <v>2899</v>
      </c>
      <c r="C1366" t="s">
        <v>3144</v>
      </c>
      <c r="D1366" t="s">
        <v>135</v>
      </c>
      <c r="E1366">
        <v>1317.7631266799999</v>
      </c>
      <c r="F1366">
        <v>823.9</v>
      </c>
      <c r="G1366">
        <v>-21.097033958942099</v>
      </c>
      <c r="H1366">
        <v>-1.7336040227085801</v>
      </c>
      <c r="I1366">
        <v>-25.203299031134701</v>
      </c>
      <c r="J1366">
        <v>10.992359021418499</v>
      </c>
      <c r="K1366">
        <v>822.14520331403401</v>
      </c>
      <c r="L1366">
        <v>843.01718606121301</v>
      </c>
      <c r="M1366">
        <v>58.269926481787301</v>
      </c>
      <c r="N1366">
        <v>1.8664639533601199</v>
      </c>
      <c r="O1366">
        <v>31.083869401626401</v>
      </c>
      <c r="P1366">
        <v>13.1419939577039</v>
      </c>
      <c r="Q1366">
        <v>0.100974548601291</v>
      </c>
    </row>
    <row r="1367" spans="1:17" hidden="1" x14ac:dyDescent="0.3">
      <c r="A1367" t="s">
        <v>2900</v>
      </c>
      <c r="B1367" t="s">
        <v>2901</v>
      </c>
      <c r="C1367" t="s">
        <v>3144</v>
      </c>
      <c r="D1367" t="s">
        <v>202</v>
      </c>
      <c r="E1367">
        <v>1310.4000000000001</v>
      </c>
      <c r="F1367">
        <v>131.04</v>
      </c>
      <c r="G1367">
        <v>89.869802235166702</v>
      </c>
      <c r="H1367">
        <v>22.0871240916956</v>
      </c>
      <c r="I1367">
        <v>44.037931653445</v>
      </c>
      <c r="J1367">
        <v>21.929953461463199</v>
      </c>
      <c r="K1367">
        <v>103.09802533742899</v>
      </c>
      <c r="L1367">
        <v>87.585845574880906</v>
      </c>
      <c r="M1367">
        <v>83.164477352387095</v>
      </c>
      <c r="N1367">
        <v>2.7965923999897</v>
      </c>
      <c r="O1367">
        <v>2.86935286935288</v>
      </c>
      <c r="P1367">
        <v>159.48514851485101</v>
      </c>
      <c r="Q1367">
        <v>8.1127315643719E-2</v>
      </c>
    </row>
    <row r="1368" spans="1:17" hidden="1" x14ac:dyDescent="0.3">
      <c r="A1368" t="s">
        <v>2902</v>
      </c>
      <c r="B1368" t="s">
        <v>2903</v>
      </c>
      <c r="C1368" t="s">
        <v>3144</v>
      </c>
      <c r="D1368" t="s">
        <v>255</v>
      </c>
      <c r="E1368">
        <v>1306.9472704</v>
      </c>
      <c r="F1368">
        <v>201.28</v>
      </c>
      <c r="G1368">
        <v>190.251138865608</v>
      </c>
      <c r="H1368">
        <v>26.4498989027317</v>
      </c>
      <c r="I1368">
        <v>137.75899316360201</v>
      </c>
      <c r="J1368">
        <v>13.7015021997116</v>
      </c>
      <c r="K1368">
        <v>172.37189180457401</v>
      </c>
      <c r="L1368">
        <v>119.002223017237</v>
      </c>
      <c r="M1368">
        <v>53.502487059444597</v>
      </c>
      <c r="N1368">
        <v>0.67511726240679903</v>
      </c>
      <c r="O1368">
        <v>8.4956279809220892</v>
      </c>
      <c r="P1368">
        <v>221.53354632587801</v>
      </c>
      <c r="Q1368">
        <v>0.14967768960667899</v>
      </c>
    </row>
    <row r="1369" spans="1:17" hidden="1" x14ac:dyDescent="0.3">
      <c r="A1369" t="s">
        <v>2904</v>
      </c>
      <c r="B1369" t="s">
        <v>2905</v>
      </c>
      <c r="C1369" t="s">
        <v>3144</v>
      </c>
      <c r="D1369" t="s">
        <v>215</v>
      </c>
      <c r="E1369">
        <v>1306.779537375</v>
      </c>
      <c r="F1369">
        <v>463.45</v>
      </c>
      <c r="G1369">
        <v>65.418210332421495</v>
      </c>
      <c r="H1369">
        <v>10.393411655264799</v>
      </c>
      <c r="I1369">
        <v>-2.61415239931216</v>
      </c>
      <c r="J1369">
        <v>5.3263542693524899</v>
      </c>
      <c r="K1369">
        <v>434.85760124681201</v>
      </c>
      <c r="L1369">
        <v>382.55679584906602</v>
      </c>
      <c r="M1369">
        <v>56.844721901477499</v>
      </c>
      <c r="N1369">
        <v>0.71191635956740096</v>
      </c>
      <c r="O1369">
        <v>13.280828568345999</v>
      </c>
      <c r="P1369">
        <v>109.185285488603</v>
      </c>
      <c r="Q1369">
        <v>0.12670705594196699</v>
      </c>
    </row>
    <row r="1370" spans="1:17" hidden="1" x14ac:dyDescent="0.3">
      <c r="A1370" t="s">
        <v>2906</v>
      </c>
      <c r="B1370" t="s">
        <v>2907</v>
      </c>
      <c r="C1370" t="s">
        <v>3144</v>
      </c>
      <c r="D1370" t="s">
        <v>2908</v>
      </c>
      <c r="E1370">
        <v>1299.819780024</v>
      </c>
      <c r="F1370">
        <v>200.08</v>
      </c>
      <c r="G1370">
        <v>-62.638115448454101</v>
      </c>
      <c r="H1370">
        <v>25.005982354042398</v>
      </c>
      <c r="I1370">
        <v>-13.0766640787566</v>
      </c>
      <c r="J1370">
        <v>0.23143544960731099</v>
      </c>
      <c r="K1370">
        <v>185.67430780377899</v>
      </c>
      <c r="M1370">
        <v>49.472623652434002</v>
      </c>
      <c r="N1370">
        <v>1.3487135052613901</v>
      </c>
      <c r="O1370">
        <v>62.335065973610497</v>
      </c>
      <c r="P1370">
        <v>37.796143250688701</v>
      </c>
    </row>
    <row r="1371" spans="1:17" hidden="1" x14ac:dyDescent="0.3">
      <c r="A1371" t="s">
        <v>2909</v>
      </c>
      <c r="B1371" t="s">
        <v>2910</v>
      </c>
      <c r="C1371" t="s">
        <v>3144</v>
      </c>
      <c r="D1371" t="s">
        <v>505</v>
      </c>
      <c r="E1371">
        <v>1297.6586835600001</v>
      </c>
      <c r="F1371">
        <v>562.20000000000005</v>
      </c>
      <c r="G1371">
        <v>-6.9042672201396202</v>
      </c>
      <c r="H1371">
        <v>19.5260184591423</v>
      </c>
      <c r="I1371">
        <v>3.09756484103041</v>
      </c>
      <c r="J1371">
        <v>9.38697025708829</v>
      </c>
      <c r="K1371">
        <v>505.16404534164701</v>
      </c>
      <c r="L1371">
        <v>474.98685352156701</v>
      </c>
      <c r="M1371">
        <v>55.116717640519497</v>
      </c>
      <c r="N1371">
        <v>1.5201369975399901</v>
      </c>
      <c r="O1371">
        <v>16.488794023479102</v>
      </c>
      <c r="P1371">
        <v>58.813559322033903</v>
      </c>
      <c r="Q1371">
        <v>-1.3121527002277001E-2</v>
      </c>
    </row>
    <row r="1372" spans="1:17" hidden="1" x14ac:dyDescent="0.3">
      <c r="A1372" t="s">
        <v>2911</v>
      </c>
      <c r="B1372" t="s">
        <v>2912</v>
      </c>
      <c r="C1372" t="s">
        <v>3144</v>
      </c>
      <c r="D1372" t="s">
        <v>252</v>
      </c>
      <c r="E1372">
        <v>1295.6421129600001</v>
      </c>
      <c r="F1372">
        <v>276.95</v>
      </c>
      <c r="G1372">
        <v>94.513698965949999</v>
      </c>
      <c r="H1372">
        <v>29.5738476850984</v>
      </c>
      <c r="I1372">
        <v>38.396407758687602</v>
      </c>
      <c r="J1372">
        <v>4.6946615914456702</v>
      </c>
      <c r="K1372">
        <v>215.19213289547801</v>
      </c>
      <c r="L1372">
        <v>193.30147955094901</v>
      </c>
      <c r="M1372">
        <v>80.629937499575306</v>
      </c>
      <c r="N1372">
        <v>2.7601903805616299</v>
      </c>
      <c r="O1372">
        <v>4.7481494854667101</v>
      </c>
      <c r="P1372">
        <v>135.70212765957399</v>
      </c>
      <c r="Q1372">
        <v>0.13685565659110099</v>
      </c>
    </row>
    <row r="1373" spans="1:17" hidden="1" x14ac:dyDescent="0.3">
      <c r="A1373" t="s">
        <v>2913</v>
      </c>
      <c r="B1373" t="s">
        <v>2914</v>
      </c>
      <c r="C1373" t="s">
        <v>3144</v>
      </c>
      <c r="D1373" t="s">
        <v>417</v>
      </c>
      <c r="E1373">
        <v>1293.8899249999999</v>
      </c>
      <c r="F1373">
        <v>1214.3499999999999</v>
      </c>
      <c r="G1373">
        <v>264.99966561424998</v>
      </c>
      <c r="H1373">
        <v>-24.663773718884801</v>
      </c>
      <c r="I1373">
        <v>142.25002623297499</v>
      </c>
      <c r="J1373">
        <v>-5.5776972124665196</v>
      </c>
      <c r="K1373">
        <v>1132.2018504535499</v>
      </c>
      <c r="L1373">
        <v>790.57430635761898</v>
      </c>
      <c r="M1373">
        <v>34.748095313400498</v>
      </c>
      <c r="N1373">
        <v>0.24575645997860701</v>
      </c>
      <c r="O1373">
        <v>29.962531395396699</v>
      </c>
      <c r="P1373">
        <v>306.74928822642698</v>
      </c>
      <c r="Q1373">
        <v>0.13546536594334099</v>
      </c>
    </row>
    <row r="1374" spans="1:17" hidden="1" x14ac:dyDescent="0.3">
      <c r="A1374" t="s">
        <v>2915</v>
      </c>
      <c r="B1374" t="s">
        <v>2916</v>
      </c>
      <c r="C1374" t="s">
        <v>3144</v>
      </c>
      <c r="D1374" t="s">
        <v>382</v>
      </c>
      <c r="E1374">
        <v>1291.46641592999</v>
      </c>
      <c r="F1374">
        <v>185.7</v>
      </c>
      <c r="G1374">
        <v>-20.489541146643798</v>
      </c>
      <c r="H1374">
        <v>17.775711745112002</v>
      </c>
      <c r="I1374">
        <v>16.349426399965299</v>
      </c>
      <c r="J1374">
        <v>15.0198570649448</v>
      </c>
      <c r="K1374">
        <v>167.760767663097</v>
      </c>
      <c r="L1374">
        <v>158.642585761276</v>
      </c>
      <c r="M1374">
        <v>66.861243802547094</v>
      </c>
      <c r="N1374">
        <v>1.73008428717855</v>
      </c>
      <c r="O1374">
        <v>5.2773290253096397</v>
      </c>
      <c r="P1374">
        <v>41.1630558722918</v>
      </c>
      <c r="Q1374">
        <v>1.1461621619727001E-2</v>
      </c>
    </row>
    <row r="1375" spans="1:17" hidden="1" x14ac:dyDescent="0.3">
      <c r="A1375" t="s">
        <v>2917</v>
      </c>
      <c r="B1375" t="s">
        <v>2918</v>
      </c>
      <c r="C1375" t="s">
        <v>3144</v>
      </c>
      <c r="D1375" t="s">
        <v>267</v>
      </c>
      <c r="E1375">
        <v>1290.3643596059901</v>
      </c>
      <c r="F1375">
        <v>137.34</v>
      </c>
      <c r="G1375">
        <v>19.303469046823899</v>
      </c>
      <c r="H1375">
        <v>-2.6848548212129999</v>
      </c>
      <c r="I1375">
        <v>30.280001088434801</v>
      </c>
      <c r="J1375">
        <v>-1.6103833468767901</v>
      </c>
      <c r="K1375">
        <v>134.28328302520299</v>
      </c>
      <c r="L1375">
        <v>116.259837179473</v>
      </c>
      <c r="M1375">
        <v>39.547744977621598</v>
      </c>
      <c r="N1375">
        <v>0.59370364217841398</v>
      </c>
      <c r="O1375">
        <v>20.066987039464099</v>
      </c>
      <c r="P1375">
        <v>67.692307692307594</v>
      </c>
      <c r="Q1375">
        <v>-4.1150220801670001E-3</v>
      </c>
    </row>
    <row r="1376" spans="1:17" hidden="1" x14ac:dyDescent="0.3">
      <c r="A1376" t="s">
        <v>2919</v>
      </c>
      <c r="B1376" t="s">
        <v>2920</v>
      </c>
      <c r="C1376" t="s">
        <v>3144</v>
      </c>
      <c r="D1376" t="s">
        <v>624</v>
      </c>
      <c r="E1376">
        <v>1289.9934435</v>
      </c>
      <c r="F1376">
        <v>179.5</v>
      </c>
      <c r="G1376">
        <v>-11.1052712932664</v>
      </c>
      <c r="H1376">
        <v>-6.4527103638429999</v>
      </c>
      <c r="I1376">
        <v>23.5238044274193</v>
      </c>
      <c r="J1376">
        <v>3.85074822326045</v>
      </c>
      <c r="K1376">
        <v>180.269602848435</v>
      </c>
      <c r="L1376">
        <v>153.62183263678301</v>
      </c>
      <c r="M1376">
        <v>48.617218158450598</v>
      </c>
      <c r="N1376">
        <v>0.451635850251489</v>
      </c>
      <c r="O1376">
        <v>23.091922005571</v>
      </c>
      <c r="P1376">
        <v>84.670781893004104</v>
      </c>
      <c r="Q1376">
        <v>0.15181921915204899</v>
      </c>
    </row>
    <row r="1377" spans="1:17" hidden="1" x14ac:dyDescent="0.3">
      <c r="A1377" t="s">
        <v>2921</v>
      </c>
      <c r="B1377" t="s">
        <v>2922</v>
      </c>
      <c r="C1377" t="s">
        <v>3144</v>
      </c>
      <c r="D1377" t="s">
        <v>168</v>
      </c>
      <c r="E1377">
        <v>1289.4291884649999</v>
      </c>
      <c r="F1377">
        <v>194.15</v>
      </c>
      <c r="G1377">
        <v>44.937006713029497</v>
      </c>
      <c r="H1377">
        <v>-14.788707408394799</v>
      </c>
      <c r="I1377">
        <v>55.571650474564301</v>
      </c>
      <c r="J1377">
        <v>-2.4105408559545198</v>
      </c>
      <c r="K1377">
        <v>206.472049668507</v>
      </c>
      <c r="L1377">
        <v>167.49206833422801</v>
      </c>
      <c r="M1377">
        <v>20.940137546425301</v>
      </c>
      <c r="N1377">
        <v>0.24634575681530199</v>
      </c>
      <c r="O1377">
        <v>31.233582281740901</v>
      </c>
      <c r="P1377">
        <v>101.50492994291599</v>
      </c>
      <c r="Q1377">
        <v>0.190877681428471</v>
      </c>
    </row>
    <row r="1378" spans="1:17" hidden="1" x14ac:dyDescent="0.3">
      <c r="A1378" t="s">
        <v>2923</v>
      </c>
      <c r="B1378" t="s">
        <v>2924</v>
      </c>
      <c r="C1378" t="s">
        <v>3144</v>
      </c>
      <c r="D1378" t="s">
        <v>202</v>
      </c>
      <c r="E1378">
        <v>1282.7682560000001</v>
      </c>
      <c r="F1378">
        <v>140.80000000000001</v>
      </c>
      <c r="G1378">
        <v>-13.9047262666344</v>
      </c>
      <c r="H1378">
        <v>-6.3996802293763704</v>
      </c>
      <c r="I1378">
        <v>-1.93956206446166</v>
      </c>
      <c r="J1378">
        <v>-4.537892090803</v>
      </c>
      <c r="K1378">
        <v>139.63555521268299</v>
      </c>
      <c r="L1378">
        <v>130.987877500689</v>
      </c>
      <c r="M1378">
        <v>46.602531855953401</v>
      </c>
      <c r="N1378">
        <v>1.08227047180673</v>
      </c>
      <c r="O1378">
        <v>10.795454545454501</v>
      </c>
      <c r="P1378">
        <v>29.174311926605501</v>
      </c>
      <c r="Q1378">
        <v>8.4476218973491002E-2</v>
      </c>
    </row>
    <row r="1379" spans="1:17" hidden="1" x14ac:dyDescent="0.3">
      <c r="A1379" t="s">
        <v>2925</v>
      </c>
      <c r="B1379" t="s">
        <v>2926</v>
      </c>
      <c r="C1379" t="s">
        <v>3144</v>
      </c>
      <c r="D1379" t="s">
        <v>990</v>
      </c>
      <c r="E1379">
        <v>1273.0504456000001</v>
      </c>
      <c r="F1379">
        <v>333.8</v>
      </c>
      <c r="G1379">
        <v>-45.315516039482901</v>
      </c>
      <c r="H1379">
        <v>3.4161275999460501</v>
      </c>
      <c r="I1379">
        <v>-20.7537655754717</v>
      </c>
      <c r="J1379">
        <v>-2.7025344325701499</v>
      </c>
      <c r="K1379">
        <v>335.908775078205</v>
      </c>
      <c r="L1379">
        <v>346.16272426880602</v>
      </c>
      <c r="M1379">
        <v>41.867880062151997</v>
      </c>
      <c r="N1379">
        <v>1.4345270525661999</v>
      </c>
      <c r="O1379">
        <v>60.515278609946002</v>
      </c>
      <c r="P1379">
        <v>21.381818181818101</v>
      </c>
      <c r="Q1379">
        <v>5.6185090219741003E-2</v>
      </c>
    </row>
    <row r="1380" spans="1:17" hidden="1" x14ac:dyDescent="0.3">
      <c r="A1380" t="s">
        <v>2927</v>
      </c>
      <c r="B1380" t="s">
        <v>2928</v>
      </c>
      <c r="C1380" t="s">
        <v>3144</v>
      </c>
      <c r="D1380" t="s">
        <v>553</v>
      </c>
      <c r="E1380">
        <v>1271.3159661279999</v>
      </c>
      <c r="F1380">
        <v>236.08</v>
      </c>
      <c r="G1380">
        <v>-0.44548514224223701</v>
      </c>
      <c r="H1380">
        <v>-0.85894527742000104</v>
      </c>
      <c r="I1380">
        <v>-5.1180573641690899</v>
      </c>
      <c r="J1380">
        <v>2.4624107393514598</v>
      </c>
      <c r="K1380">
        <v>242.26875040103801</v>
      </c>
      <c r="L1380">
        <v>227.48382779829899</v>
      </c>
      <c r="M1380">
        <v>38.810359339570098</v>
      </c>
      <c r="N1380">
        <v>0.29023238572077598</v>
      </c>
      <c r="O1380">
        <v>23.856319891562102</v>
      </c>
      <c r="P1380">
        <v>30.4309392265193</v>
      </c>
      <c r="Q1380">
        <v>3.7524726870372997E-2</v>
      </c>
    </row>
    <row r="1381" spans="1:17" hidden="1" x14ac:dyDescent="0.3">
      <c r="A1381" t="s">
        <v>2929</v>
      </c>
      <c r="B1381" t="s">
        <v>2930</v>
      </c>
      <c r="C1381" t="s">
        <v>3144</v>
      </c>
      <c r="D1381" t="s">
        <v>1396</v>
      </c>
      <c r="E1381">
        <v>1268.7447064200001</v>
      </c>
      <c r="F1381">
        <v>840.9</v>
      </c>
      <c r="G1381">
        <v>114.185805175852</v>
      </c>
      <c r="H1381">
        <v>-16.832275802817001</v>
      </c>
      <c r="I1381">
        <v>100.14393562526701</v>
      </c>
      <c r="J1381">
        <v>0.75535969218539301</v>
      </c>
      <c r="K1381">
        <v>752.89337940079304</v>
      </c>
      <c r="L1381">
        <v>558.94936218828605</v>
      </c>
      <c r="M1381">
        <v>48.256159856164203</v>
      </c>
      <c r="N1381">
        <v>0.572210562168874</v>
      </c>
      <c r="O1381">
        <v>22.1310500654061</v>
      </c>
      <c r="P1381">
        <v>158.738461538461</v>
      </c>
      <c r="Q1381">
        <v>0.150157434742929</v>
      </c>
    </row>
    <row r="1382" spans="1:17" hidden="1" x14ac:dyDescent="0.3">
      <c r="A1382" t="s">
        <v>2931</v>
      </c>
      <c r="B1382" t="s">
        <v>2932</v>
      </c>
      <c r="C1382" t="s">
        <v>3144</v>
      </c>
      <c r="D1382" t="s">
        <v>609</v>
      </c>
      <c r="E1382">
        <v>1266.344626414</v>
      </c>
      <c r="F1382">
        <v>196.42</v>
      </c>
      <c r="G1382">
        <v>-35.132793295587497</v>
      </c>
      <c r="H1382">
        <v>-9.6532471950589702</v>
      </c>
      <c r="I1382">
        <v>-30.978700493670999</v>
      </c>
      <c r="J1382">
        <v>-1.1527274868638999</v>
      </c>
      <c r="K1382">
        <v>211.06986498459401</v>
      </c>
      <c r="L1382">
        <v>225.51534209499701</v>
      </c>
      <c r="M1382">
        <v>20.336793133464699</v>
      </c>
      <c r="N1382">
        <v>0.61472621726475096</v>
      </c>
      <c r="O1382">
        <v>56.730475511658703</v>
      </c>
      <c r="P1382">
        <v>5.5737704918032698</v>
      </c>
      <c r="Q1382">
        <v>8.6822177255423003E-2</v>
      </c>
    </row>
    <row r="1383" spans="1:17" hidden="1" x14ac:dyDescent="0.3">
      <c r="A1383" t="s">
        <v>2933</v>
      </c>
      <c r="B1383" t="s">
        <v>2934</v>
      </c>
      <c r="C1383" t="s">
        <v>3144</v>
      </c>
      <c r="D1383" t="s">
        <v>1605</v>
      </c>
      <c r="E1383">
        <v>1266.250591985</v>
      </c>
      <c r="F1383">
        <v>1672.85</v>
      </c>
      <c r="G1383">
        <v>29.2732688626825</v>
      </c>
      <c r="H1383">
        <v>1.7038996006709699</v>
      </c>
      <c r="I1383">
        <v>24.6201113782096</v>
      </c>
      <c r="J1383">
        <v>5.8620587039705203</v>
      </c>
      <c r="K1383">
        <v>1600.8898049661</v>
      </c>
      <c r="L1383">
        <v>1362.15709357175</v>
      </c>
      <c r="M1383">
        <v>47.988537185955899</v>
      </c>
      <c r="N1383">
        <v>0.53983324102618302</v>
      </c>
      <c r="O1383">
        <v>6.2019906148190298</v>
      </c>
      <c r="P1383">
        <v>71.565560740474794</v>
      </c>
      <c r="Q1383">
        <v>7.0520629581749997E-2</v>
      </c>
    </row>
    <row r="1384" spans="1:17" hidden="1" x14ac:dyDescent="0.3">
      <c r="A1384" t="s">
        <v>2935</v>
      </c>
      <c r="B1384" t="s">
        <v>2936</v>
      </c>
      <c r="C1384" t="s">
        <v>3144</v>
      </c>
      <c r="D1384" t="s">
        <v>255</v>
      </c>
      <c r="E1384">
        <v>1264.0940000000001</v>
      </c>
      <c r="F1384">
        <v>2430.9499999999998</v>
      </c>
      <c r="G1384">
        <v>96.451258502937506</v>
      </c>
      <c r="H1384">
        <v>9.9546888793327106</v>
      </c>
      <c r="I1384">
        <v>93.511317970696098</v>
      </c>
      <c r="J1384">
        <v>8.9509689842925599</v>
      </c>
      <c r="K1384">
        <v>1894.28221790832</v>
      </c>
      <c r="L1384">
        <v>1503.2215367336701</v>
      </c>
      <c r="M1384">
        <v>80.488956596458493</v>
      </c>
      <c r="N1384">
        <v>1.0225440250581901</v>
      </c>
      <c r="O1384">
        <v>0.57796334766244595</v>
      </c>
      <c r="P1384">
        <v>142.114436532045</v>
      </c>
      <c r="Q1384">
        <v>8.4654216680210004E-2</v>
      </c>
    </row>
    <row r="1385" spans="1:17" hidden="1" x14ac:dyDescent="0.3">
      <c r="A1385" t="s">
        <v>2937</v>
      </c>
      <c r="B1385" t="s">
        <v>2938</v>
      </c>
      <c r="C1385" t="s">
        <v>3144</v>
      </c>
      <c r="D1385" t="s">
        <v>141</v>
      </c>
      <c r="E1385">
        <v>1263.50106227999</v>
      </c>
      <c r="F1385">
        <v>49.2</v>
      </c>
      <c r="G1385">
        <v>82.191958365082002</v>
      </c>
      <c r="H1385">
        <v>1.93805451240765</v>
      </c>
      <c r="I1385">
        <v>35.412527908795397</v>
      </c>
      <c r="J1385">
        <v>8.1971465023519094</v>
      </c>
      <c r="K1385">
        <v>43.752009280451503</v>
      </c>
      <c r="L1385">
        <v>35.983159177012702</v>
      </c>
      <c r="M1385">
        <v>53.072113277832102</v>
      </c>
      <c r="N1385">
        <v>0.89513087189248297</v>
      </c>
      <c r="O1385">
        <v>10.162601626016199</v>
      </c>
      <c r="P1385">
        <v>112.98701298701199</v>
      </c>
      <c r="Q1385">
        <v>7.4825357481861005E-2</v>
      </c>
    </row>
    <row r="1386" spans="1:17" hidden="1" x14ac:dyDescent="0.3">
      <c r="A1386" t="s">
        <v>2939</v>
      </c>
      <c r="B1386" t="s">
        <v>2940</v>
      </c>
      <c r="C1386" t="s">
        <v>3144</v>
      </c>
      <c r="D1386" t="s">
        <v>202</v>
      </c>
      <c r="E1386">
        <v>1261.1402395149901</v>
      </c>
      <c r="F1386">
        <v>794.95</v>
      </c>
      <c r="G1386">
        <v>50.738763591723099</v>
      </c>
      <c r="H1386">
        <v>-20.963326215389799</v>
      </c>
      <c r="I1386">
        <v>14.4892618717044</v>
      </c>
      <c r="J1386">
        <v>-1.3338943186636301</v>
      </c>
      <c r="K1386">
        <v>880.50663937329705</v>
      </c>
      <c r="L1386">
        <v>749.45436713369304</v>
      </c>
      <c r="M1386">
        <v>28.815474263991302</v>
      </c>
      <c r="N1386">
        <v>0.59977645768713095</v>
      </c>
      <c r="O1386">
        <v>37.687904899679197</v>
      </c>
      <c r="P1386">
        <v>113.123324396782</v>
      </c>
      <c r="Q1386">
        <v>0.19158701935164699</v>
      </c>
    </row>
    <row r="1387" spans="1:17" hidden="1" x14ac:dyDescent="0.3">
      <c r="A1387" t="s">
        <v>2941</v>
      </c>
      <c r="B1387" t="s">
        <v>2942</v>
      </c>
      <c r="C1387" t="s">
        <v>3144</v>
      </c>
      <c r="D1387" t="s">
        <v>21</v>
      </c>
      <c r="E1387">
        <v>1256.74777356</v>
      </c>
      <c r="F1387">
        <v>301.8</v>
      </c>
      <c r="G1387">
        <v>-26.923651785559901</v>
      </c>
      <c r="H1387">
        <v>2.16374895685211</v>
      </c>
      <c r="I1387">
        <v>-10.7799500715163</v>
      </c>
      <c r="J1387">
        <v>8.0521686043634993E-2</v>
      </c>
      <c r="O1387">
        <v>15.573227302849499</v>
      </c>
      <c r="P1387">
        <v>5.1751176163094597</v>
      </c>
    </row>
    <row r="1388" spans="1:17" hidden="1" x14ac:dyDescent="0.3">
      <c r="A1388" t="s">
        <v>2943</v>
      </c>
      <c r="B1388" t="s">
        <v>2944</v>
      </c>
      <c r="C1388" t="s">
        <v>3144</v>
      </c>
      <c r="D1388" t="s">
        <v>417</v>
      </c>
      <c r="E1388">
        <v>1255.8534583200001</v>
      </c>
      <c r="F1388">
        <v>3934.95</v>
      </c>
      <c r="G1388">
        <v>4.2956379481138898</v>
      </c>
      <c r="H1388">
        <v>-2.8365101642092498</v>
      </c>
      <c r="I1388">
        <v>16.831158726755401</v>
      </c>
      <c r="J1388">
        <v>-1.5000736944044399</v>
      </c>
      <c r="K1388">
        <v>3940.0674051241599</v>
      </c>
      <c r="L1388">
        <v>3461.2816730162599</v>
      </c>
      <c r="M1388">
        <v>35.3514777767776</v>
      </c>
      <c r="N1388">
        <v>0.34661007955084799</v>
      </c>
      <c r="O1388">
        <v>15.7244691800404</v>
      </c>
      <c r="P1388">
        <v>62.265979381443202</v>
      </c>
      <c r="Q1388">
        <v>7.8925384953719997E-3</v>
      </c>
    </row>
    <row r="1389" spans="1:17" hidden="1" x14ac:dyDescent="0.3">
      <c r="A1389" t="s">
        <v>2945</v>
      </c>
      <c r="B1389" t="s">
        <v>2946</v>
      </c>
      <c r="C1389" t="s">
        <v>3144</v>
      </c>
      <c r="D1389" t="s">
        <v>535</v>
      </c>
      <c r="E1389">
        <v>1255.0865613599999</v>
      </c>
      <c r="F1389">
        <v>107.35</v>
      </c>
      <c r="G1389">
        <v>147.49054437512501</v>
      </c>
      <c r="H1389">
        <v>26.434084585482399</v>
      </c>
      <c r="I1389">
        <v>27.033977042481801</v>
      </c>
      <c r="J1389">
        <v>17.170651135881801</v>
      </c>
      <c r="K1389">
        <v>92.159350911172993</v>
      </c>
      <c r="L1389">
        <v>76.859891251796796</v>
      </c>
      <c r="M1389">
        <v>61.940609742656797</v>
      </c>
      <c r="N1389">
        <v>1.6827370566192501</v>
      </c>
      <c r="O1389">
        <v>10.5263157894736</v>
      </c>
      <c r="P1389">
        <v>192.99130001154401</v>
      </c>
      <c r="Q1389">
        <v>0.10839298580579999</v>
      </c>
    </row>
    <row r="1390" spans="1:17" hidden="1" x14ac:dyDescent="0.3">
      <c r="A1390" t="s">
        <v>2947</v>
      </c>
      <c r="B1390" t="s">
        <v>2948</v>
      </c>
      <c r="C1390" t="s">
        <v>3144</v>
      </c>
      <c r="D1390" t="s">
        <v>135</v>
      </c>
      <c r="E1390">
        <v>1254.8388301799901</v>
      </c>
      <c r="F1390">
        <v>252.69</v>
      </c>
      <c r="G1390">
        <v>20.572924713493801</v>
      </c>
      <c r="H1390">
        <v>24.184888755659099</v>
      </c>
      <c r="I1390">
        <v>57.318794852809901</v>
      </c>
      <c r="J1390">
        <v>7.8745328947709403</v>
      </c>
      <c r="K1390">
        <v>214.790490725014</v>
      </c>
      <c r="L1390">
        <v>181.819165034322</v>
      </c>
      <c r="M1390">
        <v>67.181535915755902</v>
      </c>
      <c r="N1390">
        <v>1.8750739344024301</v>
      </c>
      <c r="O1390">
        <v>4.8517946891447998</v>
      </c>
      <c r="P1390">
        <v>95.429234338746994</v>
      </c>
    </row>
    <row r="1391" spans="1:17" hidden="1" x14ac:dyDescent="0.3">
      <c r="A1391" t="s">
        <v>2949</v>
      </c>
      <c r="B1391" t="s">
        <v>2950</v>
      </c>
      <c r="C1391" t="s">
        <v>3144</v>
      </c>
      <c r="D1391" t="s">
        <v>124</v>
      </c>
      <c r="E1391">
        <v>1254.7503010799901</v>
      </c>
      <c r="F1391">
        <v>657.9</v>
      </c>
      <c r="G1391">
        <v>-20.105030027913799</v>
      </c>
      <c r="H1391">
        <v>-9.3899216780685197</v>
      </c>
      <c r="I1391">
        <v>-4.1166130264736802</v>
      </c>
      <c r="J1391">
        <v>-3.5337084292416598</v>
      </c>
      <c r="K1391">
        <v>688.98540170879198</v>
      </c>
      <c r="L1391">
        <v>652.35870454348299</v>
      </c>
      <c r="M1391">
        <v>32.323092291796897</v>
      </c>
      <c r="N1391">
        <v>0.79421675906443101</v>
      </c>
      <c r="O1391">
        <v>28.438972488219999</v>
      </c>
      <c r="P1391">
        <v>19.836065573770401</v>
      </c>
      <c r="Q1391">
        <v>4.6872258877468001E-2</v>
      </c>
    </row>
    <row r="1392" spans="1:17" hidden="1" x14ac:dyDescent="0.3">
      <c r="A1392" t="s">
        <v>2951</v>
      </c>
      <c r="B1392" t="s">
        <v>2952</v>
      </c>
      <c r="C1392" t="s">
        <v>3144</v>
      </c>
      <c r="D1392" t="s">
        <v>624</v>
      </c>
      <c r="E1392">
        <v>1254.648690555</v>
      </c>
      <c r="F1392">
        <v>48.05</v>
      </c>
      <c r="G1392">
        <v>-32.509552812637502</v>
      </c>
      <c r="H1392">
        <v>7.2292345272389502</v>
      </c>
      <c r="I1392">
        <v>-10.789221692937501</v>
      </c>
      <c r="J1392">
        <v>3.6321722510929701</v>
      </c>
      <c r="K1392">
        <v>46.535700954938697</v>
      </c>
      <c r="L1392">
        <v>47.171503624130501</v>
      </c>
      <c r="M1392">
        <v>50.134834160265797</v>
      </c>
      <c r="N1392">
        <v>1.4746919653553401</v>
      </c>
      <c r="O1392">
        <v>39.646201873048902</v>
      </c>
      <c r="P1392">
        <v>32.005494505494497</v>
      </c>
      <c r="Q1392">
        <v>-2.7050030226707999E-2</v>
      </c>
    </row>
    <row r="1393" spans="1:17" hidden="1" x14ac:dyDescent="0.3">
      <c r="A1393" t="s">
        <v>2953</v>
      </c>
      <c r="B1393" t="s">
        <v>2954</v>
      </c>
      <c r="C1393" t="s">
        <v>3144</v>
      </c>
      <c r="D1393" t="s">
        <v>75</v>
      </c>
      <c r="E1393">
        <v>1246.5620305919999</v>
      </c>
      <c r="F1393">
        <v>71.010000000000005</v>
      </c>
      <c r="G1393">
        <v>57.458038158516601</v>
      </c>
      <c r="H1393">
        <v>-5.0833379432500797E-2</v>
      </c>
      <c r="I1393">
        <v>-22.370357248880001</v>
      </c>
      <c r="J1393">
        <v>-1.0070590560619499</v>
      </c>
      <c r="K1393">
        <v>73.027213488641905</v>
      </c>
      <c r="L1393">
        <v>72.213770393591602</v>
      </c>
      <c r="M1393">
        <v>36.1872213904294</v>
      </c>
      <c r="N1393">
        <v>0.75411397459850305</v>
      </c>
      <c r="O1393">
        <v>102.506689198704</v>
      </c>
      <c r="P1393">
        <v>83.820864612994995</v>
      </c>
      <c r="Q1393">
        <v>0.33661601073306302</v>
      </c>
    </row>
    <row r="1394" spans="1:17" hidden="1" x14ac:dyDescent="0.3">
      <c r="A1394" t="s">
        <v>2955</v>
      </c>
      <c r="B1394" t="s">
        <v>2956</v>
      </c>
      <c r="C1394" t="s">
        <v>3144</v>
      </c>
      <c r="D1394" t="s">
        <v>693</v>
      </c>
      <c r="E1394">
        <v>1245.95010914</v>
      </c>
      <c r="F1394">
        <v>142.78</v>
      </c>
      <c r="G1394">
        <v>-53.803890772540498</v>
      </c>
      <c r="H1394">
        <v>-10.496949961214099</v>
      </c>
      <c r="I1394">
        <v>-29.016270306551199</v>
      </c>
      <c r="J1394">
        <v>-0.57458695935628401</v>
      </c>
      <c r="K1394">
        <v>152.76772508337999</v>
      </c>
      <c r="L1394">
        <v>160.41680713428099</v>
      </c>
      <c r="M1394">
        <v>25.257653652479799</v>
      </c>
      <c r="N1394">
        <v>1.0375391388878501</v>
      </c>
      <c r="O1394">
        <v>40.040621935845301</v>
      </c>
      <c r="P1394">
        <v>12.9588607594936</v>
      </c>
      <c r="Q1394">
        <v>5.8441476753914E-2</v>
      </c>
    </row>
    <row r="1395" spans="1:17" hidden="1" x14ac:dyDescent="0.3">
      <c r="A1395" t="s">
        <v>2957</v>
      </c>
      <c r="B1395" t="s">
        <v>2958</v>
      </c>
      <c r="C1395" t="s">
        <v>3144</v>
      </c>
      <c r="D1395" t="s">
        <v>2959</v>
      </c>
      <c r="E1395">
        <v>1241.3115620999999</v>
      </c>
      <c r="F1395">
        <v>1446.3</v>
      </c>
      <c r="G1395">
        <v>64.515928757140102</v>
      </c>
      <c r="H1395">
        <v>24.397439815201299</v>
      </c>
      <c r="I1395">
        <v>64.833865901608206</v>
      </c>
      <c r="J1395">
        <v>5.6943799494411298</v>
      </c>
      <c r="K1395">
        <v>1261.5245816450299</v>
      </c>
      <c r="L1395">
        <v>969.09245916405905</v>
      </c>
      <c r="M1395">
        <v>56.948184125859299</v>
      </c>
      <c r="N1395">
        <v>0.48086396132096598</v>
      </c>
      <c r="O1395">
        <v>7.1700200511650403</v>
      </c>
      <c r="P1395">
        <v>119.136363636363</v>
      </c>
      <c r="Q1395">
        <v>9.4949676157960003E-2</v>
      </c>
    </row>
    <row r="1396" spans="1:17" hidden="1" x14ac:dyDescent="0.3">
      <c r="A1396" t="s">
        <v>2960</v>
      </c>
      <c r="B1396" t="s">
        <v>2961</v>
      </c>
      <c r="C1396" t="s">
        <v>3144</v>
      </c>
      <c r="D1396" t="s">
        <v>2962</v>
      </c>
      <c r="E1396">
        <v>1228.9310539999999</v>
      </c>
      <c r="F1396">
        <v>496.6</v>
      </c>
      <c r="G1396">
        <v>103.18216832026</v>
      </c>
      <c r="H1396">
        <v>0.23283652975805399</v>
      </c>
      <c r="I1396">
        <v>45.877189785056402</v>
      </c>
      <c r="J1396">
        <v>-10.043463471915199</v>
      </c>
      <c r="K1396">
        <v>473.709269596534</v>
      </c>
      <c r="L1396">
        <v>372.65132230152699</v>
      </c>
      <c r="M1396">
        <v>46.085402332529597</v>
      </c>
      <c r="N1396">
        <v>1.6677224301756399</v>
      </c>
      <c r="O1396">
        <v>10.753121224325399</v>
      </c>
      <c r="P1396">
        <v>165.56149732620301</v>
      </c>
    </row>
    <row r="1397" spans="1:17" hidden="1" x14ac:dyDescent="0.3">
      <c r="A1397" t="s">
        <v>2963</v>
      </c>
      <c r="B1397" t="s">
        <v>2964</v>
      </c>
      <c r="C1397" t="s">
        <v>3144</v>
      </c>
      <c r="D1397" t="s">
        <v>1236</v>
      </c>
      <c r="E1397">
        <v>1227.84305625</v>
      </c>
      <c r="F1397">
        <v>178.95</v>
      </c>
      <c r="G1397">
        <v>236.74452267216799</v>
      </c>
      <c r="H1397">
        <v>-18.424627969344101</v>
      </c>
      <c r="I1397">
        <v>-22.822231797114199</v>
      </c>
      <c r="J1397">
        <v>-2.8770544090512602</v>
      </c>
      <c r="K1397">
        <v>194.26856490790701</v>
      </c>
      <c r="L1397">
        <v>159.301882410453</v>
      </c>
      <c r="M1397">
        <v>34.506835474469597</v>
      </c>
      <c r="N1397">
        <v>0.361517680740502</v>
      </c>
      <c r="O1397">
        <v>38.530315730650997</v>
      </c>
      <c r="P1397">
        <v>320.66290550070499</v>
      </c>
      <c r="Q1397">
        <v>0.17748468045854399</v>
      </c>
    </row>
    <row r="1398" spans="1:17" hidden="1" x14ac:dyDescent="0.3">
      <c r="A1398" t="s">
        <v>2965</v>
      </c>
      <c r="B1398" t="s">
        <v>2966</v>
      </c>
      <c r="C1398" t="s">
        <v>3144</v>
      </c>
      <c r="D1398" t="s">
        <v>124</v>
      </c>
      <c r="E1398">
        <v>1221.5838492</v>
      </c>
      <c r="F1398">
        <v>140.41</v>
      </c>
      <c r="G1398">
        <v>-25.892204975836702</v>
      </c>
      <c r="H1398">
        <v>-1.8124852112538301</v>
      </c>
      <c r="I1398">
        <v>-12.4613417057381</v>
      </c>
      <c r="J1398">
        <v>-2.9252948100641301</v>
      </c>
      <c r="K1398">
        <v>145.20409349974599</v>
      </c>
      <c r="L1398">
        <v>144.98377140813</v>
      </c>
      <c r="M1398">
        <v>33.885289287576398</v>
      </c>
      <c r="N1398">
        <v>0.70005761805120703</v>
      </c>
      <c r="O1398">
        <v>38.380457232390803</v>
      </c>
      <c r="P1398">
        <v>20.5236051502145</v>
      </c>
      <c r="Q1398">
        <v>3.5236018458545001E-2</v>
      </c>
    </row>
    <row r="1399" spans="1:17" hidden="1" x14ac:dyDescent="0.3">
      <c r="A1399" t="s">
        <v>2967</v>
      </c>
      <c r="B1399" t="s">
        <v>2968</v>
      </c>
      <c r="C1399" t="s">
        <v>3144</v>
      </c>
      <c r="D1399" t="s">
        <v>360</v>
      </c>
      <c r="E1399">
        <v>1211.9618758500001</v>
      </c>
      <c r="F1399">
        <v>234.27</v>
      </c>
      <c r="G1399">
        <v>-16.168372640710299</v>
      </c>
      <c r="H1399">
        <v>4.7889025950035196</v>
      </c>
      <c r="I1399">
        <v>-5.8564591433316302</v>
      </c>
      <c r="J1399">
        <v>6.5463801238749504</v>
      </c>
      <c r="K1399">
        <v>230.89637488134301</v>
      </c>
      <c r="L1399">
        <v>220.91304446143701</v>
      </c>
      <c r="M1399">
        <v>44.612819923845201</v>
      </c>
      <c r="N1399">
        <v>0.76695204689315899</v>
      </c>
      <c r="O1399">
        <v>15.2302898365134</v>
      </c>
      <c r="P1399">
        <v>27.7720207253886</v>
      </c>
      <c r="Q1399">
        <v>6.5773175275843004E-2</v>
      </c>
    </row>
    <row r="1400" spans="1:17" hidden="1" x14ac:dyDescent="0.3">
      <c r="A1400" t="s">
        <v>2969</v>
      </c>
      <c r="B1400" t="s">
        <v>2970</v>
      </c>
      <c r="C1400" t="s">
        <v>3144</v>
      </c>
      <c r="D1400" t="s">
        <v>21</v>
      </c>
      <c r="E1400">
        <v>1206.52584</v>
      </c>
      <c r="F1400">
        <v>1017.65</v>
      </c>
      <c r="G1400">
        <v>-34.0304264989066</v>
      </c>
      <c r="H1400">
        <v>-3.04131540629152</v>
      </c>
      <c r="I1400">
        <v>-28.290670919377799</v>
      </c>
      <c r="J1400">
        <v>-1.61404197437291</v>
      </c>
      <c r="K1400">
        <v>1070.2303247915199</v>
      </c>
      <c r="L1400">
        <v>1089.9903848536701</v>
      </c>
      <c r="M1400">
        <v>34.999674286028501</v>
      </c>
      <c r="N1400">
        <v>0.71938842082448895</v>
      </c>
      <c r="O1400">
        <v>44.194958974107003</v>
      </c>
      <c r="P1400">
        <v>6.4988749934592596</v>
      </c>
      <c r="Q1400">
        <v>0.108148985888739</v>
      </c>
    </row>
    <row r="1401" spans="1:17" hidden="1" x14ac:dyDescent="0.3">
      <c r="A1401" t="s">
        <v>2971</v>
      </c>
      <c r="B1401" t="s">
        <v>2972</v>
      </c>
      <c r="C1401" t="s">
        <v>3144</v>
      </c>
      <c r="D1401" t="s">
        <v>749</v>
      </c>
      <c r="E1401">
        <v>1197.5725427249999</v>
      </c>
      <c r="F1401">
        <v>237.25</v>
      </c>
      <c r="G1401">
        <v>-36.378704433681897</v>
      </c>
      <c r="H1401">
        <v>-27.258941705200499</v>
      </c>
      <c r="I1401">
        <v>-20.235002719638299</v>
      </c>
      <c r="J1401">
        <v>-5.6627507040085696</v>
      </c>
      <c r="K1401">
        <v>267.26383903904298</v>
      </c>
      <c r="M1401">
        <v>20.2093827681548</v>
      </c>
      <c r="N1401">
        <v>0.80843779377685898</v>
      </c>
      <c r="O1401">
        <v>35.173867228661699</v>
      </c>
      <c r="P1401">
        <v>4.2169997803645796</v>
      </c>
    </row>
    <row r="1402" spans="1:17" hidden="1" x14ac:dyDescent="0.3">
      <c r="A1402" t="s">
        <v>2973</v>
      </c>
      <c r="B1402" t="s">
        <v>2974</v>
      </c>
      <c r="C1402" t="s">
        <v>3144</v>
      </c>
      <c r="D1402" t="s">
        <v>81</v>
      </c>
      <c r="E1402">
        <v>1194.368779891</v>
      </c>
      <c r="F1402">
        <v>244.51</v>
      </c>
      <c r="G1402">
        <v>-13.263522149792299</v>
      </c>
      <c r="H1402">
        <v>2.6345292802863201</v>
      </c>
      <c r="I1402">
        <v>-0.66470212922862704</v>
      </c>
      <c r="J1402">
        <v>5.3137624500699997E-2</v>
      </c>
      <c r="K1402">
        <v>240.40060079806599</v>
      </c>
      <c r="L1402">
        <v>263.74690189674402</v>
      </c>
      <c r="M1402">
        <v>47.703916234842602</v>
      </c>
      <c r="N1402">
        <v>2.16024272150268</v>
      </c>
      <c r="O1402">
        <v>56.230829004948603</v>
      </c>
      <c r="P1402">
        <v>48.187878787878702</v>
      </c>
    </row>
    <row r="1403" spans="1:17" hidden="1" x14ac:dyDescent="0.3">
      <c r="A1403" t="s">
        <v>2975</v>
      </c>
      <c r="B1403" t="s">
        <v>2976</v>
      </c>
      <c r="C1403" t="s">
        <v>3144</v>
      </c>
      <c r="D1403" t="s">
        <v>382</v>
      </c>
      <c r="E1403">
        <v>1192.36860288</v>
      </c>
      <c r="F1403">
        <v>352.8</v>
      </c>
      <c r="G1403">
        <v>32.660349347458499</v>
      </c>
      <c r="H1403">
        <v>6.3572119468847603</v>
      </c>
      <c r="I1403">
        <v>39.673999253812802</v>
      </c>
      <c r="J1403">
        <v>-0.78998599838123496</v>
      </c>
      <c r="K1403">
        <v>330.76646455665099</v>
      </c>
      <c r="L1403">
        <v>272.42219737674202</v>
      </c>
      <c r="M1403">
        <v>41.526588697545897</v>
      </c>
      <c r="N1403">
        <v>0.40986327225956298</v>
      </c>
      <c r="O1403">
        <v>10.445011337868401</v>
      </c>
      <c r="P1403">
        <v>79.131759329779101</v>
      </c>
    </row>
    <row r="1404" spans="1:17" hidden="1" x14ac:dyDescent="0.3">
      <c r="A1404" t="s">
        <v>2977</v>
      </c>
      <c r="B1404" t="s">
        <v>2978</v>
      </c>
      <c r="C1404" t="s">
        <v>3144</v>
      </c>
      <c r="D1404" t="s">
        <v>624</v>
      </c>
      <c r="E1404">
        <v>1191.327889185</v>
      </c>
      <c r="F1404">
        <v>2712.15</v>
      </c>
      <c r="G1404">
        <v>31.104719013411302</v>
      </c>
      <c r="H1404">
        <v>14.524579779155999</v>
      </c>
      <c r="I1404">
        <v>30.963789071236398</v>
      </c>
      <c r="J1404">
        <v>-1.9239885829231</v>
      </c>
      <c r="K1404">
        <v>2464.7553385220399</v>
      </c>
      <c r="L1404">
        <v>2114.0518017563099</v>
      </c>
      <c r="M1404">
        <v>53.782144494634302</v>
      </c>
      <c r="N1404">
        <v>1.2462732968246999</v>
      </c>
      <c r="O1404">
        <v>14.263591615507901</v>
      </c>
      <c r="P1404">
        <v>79.019801980197997</v>
      </c>
      <c r="Q1404">
        <v>7.0383679940792004E-2</v>
      </c>
    </row>
    <row r="1405" spans="1:17" hidden="1" x14ac:dyDescent="0.3">
      <c r="A1405" t="s">
        <v>2979</v>
      </c>
      <c r="B1405" t="s">
        <v>2980</v>
      </c>
      <c r="C1405" t="s">
        <v>3144</v>
      </c>
      <c r="D1405" t="s">
        <v>2461</v>
      </c>
      <c r="E1405">
        <v>1188.6832199999999</v>
      </c>
      <c r="F1405">
        <v>1987.1</v>
      </c>
      <c r="G1405">
        <v>261.43394538648499</v>
      </c>
      <c r="H1405">
        <v>50.551079446790801</v>
      </c>
      <c r="I1405">
        <v>192.79250842842299</v>
      </c>
      <c r="J1405">
        <v>16.532402017197899</v>
      </c>
      <c r="K1405">
        <v>1391.41135745524</v>
      </c>
      <c r="L1405">
        <v>957.08291752898799</v>
      </c>
      <c r="M1405">
        <v>85.278613425902805</v>
      </c>
      <c r="N1405">
        <v>1.70928746928746</v>
      </c>
      <c r="O1405">
        <v>3.7718282924865401</v>
      </c>
      <c r="P1405">
        <v>293.48514851485101</v>
      </c>
    </row>
    <row r="1406" spans="1:17" hidden="1" x14ac:dyDescent="0.3">
      <c r="A1406" t="s">
        <v>2981</v>
      </c>
      <c r="B1406" t="s">
        <v>2982</v>
      </c>
      <c r="C1406" t="s">
        <v>3144</v>
      </c>
      <c r="D1406" t="s">
        <v>624</v>
      </c>
      <c r="E1406">
        <v>1186.6456049999999</v>
      </c>
      <c r="F1406">
        <v>478.9</v>
      </c>
      <c r="G1406">
        <v>-7.1795576093639903</v>
      </c>
      <c r="H1406">
        <v>-10.052014013565101</v>
      </c>
      <c r="I1406">
        <v>6.7384038321878599</v>
      </c>
      <c r="J1406">
        <v>9.6408711639392505E-2</v>
      </c>
      <c r="K1406">
        <v>491.35122752897797</v>
      </c>
      <c r="L1406">
        <v>443.93860330876902</v>
      </c>
      <c r="M1406">
        <v>37.901310980997401</v>
      </c>
      <c r="N1406">
        <v>0.358858388709134</v>
      </c>
      <c r="O1406">
        <v>22.029651284192902</v>
      </c>
      <c r="P1406">
        <v>39.0130624092888</v>
      </c>
    </row>
    <row r="1407" spans="1:17" hidden="1" x14ac:dyDescent="0.3">
      <c r="A1407" t="s">
        <v>2983</v>
      </c>
      <c r="B1407" t="s">
        <v>2984</v>
      </c>
      <c r="C1407" t="s">
        <v>3144</v>
      </c>
      <c r="D1407" t="s">
        <v>412</v>
      </c>
      <c r="E1407">
        <v>1183.0239480600001</v>
      </c>
      <c r="F1407">
        <v>48.15</v>
      </c>
      <c r="G1407">
        <v>8.9085637297540892</v>
      </c>
      <c r="H1407">
        <v>-6.0403212784681202</v>
      </c>
      <c r="I1407">
        <v>-31.452531621254799</v>
      </c>
      <c r="J1407">
        <v>-1.34445033646198</v>
      </c>
      <c r="K1407">
        <v>50.336129790844602</v>
      </c>
      <c r="L1407">
        <v>51.5281213175871</v>
      </c>
      <c r="M1407">
        <v>37.973017246070299</v>
      </c>
      <c r="N1407">
        <v>0.74735189888015796</v>
      </c>
      <c r="O1407">
        <v>71.339563862928301</v>
      </c>
      <c r="P1407">
        <v>52.132701421800903</v>
      </c>
    </row>
    <row r="1408" spans="1:17" hidden="1" x14ac:dyDescent="0.3">
      <c r="A1408" t="s">
        <v>2985</v>
      </c>
      <c r="B1408" t="s">
        <v>2986</v>
      </c>
      <c r="C1408" t="s">
        <v>3144</v>
      </c>
      <c r="D1408" t="s">
        <v>505</v>
      </c>
      <c r="E1408">
        <v>1182.9301658719901</v>
      </c>
      <c r="F1408">
        <v>164.32</v>
      </c>
      <c r="G1408">
        <v>-29.321563924136001</v>
      </c>
      <c r="H1408">
        <v>0.22090216066941301</v>
      </c>
      <c r="I1408">
        <v>-24.279016364700301</v>
      </c>
      <c r="J1408">
        <v>0.52012454293815902</v>
      </c>
      <c r="K1408">
        <v>163.38081633443201</v>
      </c>
      <c r="L1408">
        <v>163.14114087349699</v>
      </c>
      <c r="M1408">
        <v>46.665535289185897</v>
      </c>
      <c r="N1408">
        <v>0.85777692806415895</v>
      </c>
      <c r="O1408">
        <v>32.0898247322298</v>
      </c>
      <c r="P1408">
        <v>29.436786136274101</v>
      </c>
      <c r="Q1408">
        <v>6.3110109737088999E-2</v>
      </c>
    </row>
    <row r="1409" spans="1:17" hidden="1" x14ac:dyDescent="0.3">
      <c r="A1409" t="s">
        <v>2987</v>
      </c>
      <c r="B1409" t="s">
        <v>2988</v>
      </c>
      <c r="C1409" t="s">
        <v>3144</v>
      </c>
      <c r="D1409" t="s">
        <v>135</v>
      </c>
      <c r="E1409">
        <v>1182.9013203699999</v>
      </c>
      <c r="F1409">
        <v>939.95</v>
      </c>
      <c r="G1409">
        <v>144.54460218269301</v>
      </c>
      <c r="H1409">
        <v>-12.0989778445461</v>
      </c>
      <c r="I1409">
        <v>36.2856501268963</v>
      </c>
      <c r="J1409">
        <v>0.20150219971160799</v>
      </c>
      <c r="K1409">
        <v>982.75826059226995</v>
      </c>
      <c r="L1409">
        <v>752.73330047709396</v>
      </c>
      <c r="M1409">
        <v>43.671619538602002</v>
      </c>
      <c r="N1409">
        <v>0.32610045803897197</v>
      </c>
      <c r="O1409">
        <v>53.4656098728655</v>
      </c>
      <c r="P1409">
        <v>199.824561403508</v>
      </c>
    </row>
    <row r="1410" spans="1:17" hidden="1" x14ac:dyDescent="0.3">
      <c r="A1410" t="s">
        <v>2989</v>
      </c>
      <c r="B1410" t="s">
        <v>2990</v>
      </c>
      <c r="C1410" t="s">
        <v>3144</v>
      </c>
      <c r="D1410" t="s">
        <v>990</v>
      </c>
      <c r="E1410">
        <v>1182.0059243999999</v>
      </c>
      <c r="F1410">
        <v>838.8</v>
      </c>
      <c r="G1410">
        <v>7.2469698251669996</v>
      </c>
      <c r="H1410">
        <v>12.720691719833001</v>
      </c>
      <c r="I1410">
        <v>27.0733407757434</v>
      </c>
      <c r="J1410">
        <v>-5.6762575744707702</v>
      </c>
      <c r="K1410">
        <v>796.57006893810603</v>
      </c>
      <c r="L1410">
        <v>691.80978907133795</v>
      </c>
      <c r="M1410">
        <v>44.1530621590355</v>
      </c>
      <c r="N1410">
        <v>2.2562104234784601</v>
      </c>
      <c r="O1410">
        <v>17.9065331425846</v>
      </c>
      <c r="P1410">
        <v>60.689655172413701</v>
      </c>
      <c r="Q1410">
        <v>0.10747290093272199</v>
      </c>
    </row>
    <row r="1411" spans="1:17" hidden="1" x14ac:dyDescent="0.3">
      <c r="A1411" t="s">
        <v>2991</v>
      </c>
      <c r="B1411" t="s">
        <v>2992</v>
      </c>
      <c r="C1411" t="s">
        <v>3144</v>
      </c>
      <c r="D1411" t="s">
        <v>202</v>
      </c>
      <c r="E1411">
        <v>1179.242986475</v>
      </c>
      <c r="F1411">
        <v>656.05</v>
      </c>
      <c r="G1411">
        <v>-17.9095150864838</v>
      </c>
      <c r="H1411">
        <v>-6.8655889638751599</v>
      </c>
      <c r="I1411">
        <v>11.5197096025151</v>
      </c>
      <c r="J1411">
        <v>0.49154205031874898</v>
      </c>
      <c r="K1411">
        <v>670.43743300030701</v>
      </c>
      <c r="L1411">
        <v>625.64498703464699</v>
      </c>
      <c r="M1411">
        <v>38.735003265895898</v>
      </c>
      <c r="N1411">
        <v>0.82578444970321596</v>
      </c>
      <c r="O1411">
        <v>15.8448289002362</v>
      </c>
      <c r="P1411">
        <v>33.860436645582503</v>
      </c>
      <c r="Q1411">
        <v>5.2852996483753002E-2</v>
      </c>
    </row>
    <row r="1412" spans="1:17" hidden="1" x14ac:dyDescent="0.3">
      <c r="A1412" t="s">
        <v>2993</v>
      </c>
      <c r="B1412" t="s">
        <v>2994</v>
      </c>
      <c r="C1412" t="s">
        <v>3144</v>
      </c>
      <c r="D1412" t="s">
        <v>749</v>
      </c>
      <c r="E1412">
        <v>1175.2585999999999</v>
      </c>
      <c r="F1412">
        <v>219.88</v>
      </c>
      <c r="G1412">
        <v>-59.390987058361503</v>
      </c>
      <c r="H1412">
        <v>-8.4571934654552603</v>
      </c>
      <c r="I1412">
        <v>-60.323251658817902</v>
      </c>
      <c r="J1412">
        <v>-2.9552380570046299</v>
      </c>
      <c r="K1412">
        <v>249.95858705368499</v>
      </c>
      <c r="M1412">
        <v>24.621944945109799</v>
      </c>
      <c r="N1412">
        <v>0.89135097856907597</v>
      </c>
      <c r="O1412">
        <v>111.933782062943</v>
      </c>
      <c r="P1412">
        <v>2.2887979158913101</v>
      </c>
    </row>
    <row r="1413" spans="1:17" hidden="1" x14ac:dyDescent="0.3">
      <c r="A1413" t="s">
        <v>2995</v>
      </c>
      <c r="B1413" t="s">
        <v>2996</v>
      </c>
      <c r="C1413" t="s">
        <v>3144</v>
      </c>
      <c r="D1413" t="s">
        <v>124</v>
      </c>
      <c r="E1413">
        <v>1174.8874507999999</v>
      </c>
      <c r="F1413">
        <v>922</v>
      </c>
      <c r="G1413">
        <v>502.84116582920598</v>
      </c>
      <c r="H1413">
        <v>1.0986910599401301</v>
      </c>
      <c r="I1413">
        <v>50.705963720222599</v>
      </c>
      <c r="J1413">
        <v>-5.82588351758353</v>
      </c>
      <c r="K1413">
        <v>879.17835550944596</v>
      </c>
      <c r="L1413">
        <v>634.88012596859198</v>
      </c>
      <c r="M1413">
        <v>33.273639599109899</v>
      </c>
      <c r="N1413">
        <v>0.61834326990186705</v>
      </c>
      <c r="O1413">
        <v>10.412147505422899</v>
      </c>
      <c r="P1413">
        <v>740.85727314181395</v>
      </c>
      <c r="Q1413">
        <v>0.16738456878748001</v>
      </c>
    </row>
    <row r="1414" spans="1:17" hidden="1" x14ac:dyDescent="0.3">
      <c r="A1414" t="s">
        <v>2997</v>
      </c>
      <c r="B1414" t="s">
        <v>2998</v>
      </c>
      <c r="C1414" t="s">
        <v>3144</v>
      </c>
      <c r="D1414" t="s">
        <v>141</v>
      </c>
      <c r="E1414">
        <v>1171.2169464000001</v>
      </c>
      <c r="F1414">
        <v>959.4</v>
      </c>
      <c r="G1414">
        <v>22.853806750083699</v>
      </c>
      <c r="H1414">
        <v>12.7125440391185</v>
      </c>
      <c r="I1414">
        <v>-13.1409523639628</v>
      </c>
      <c r="J1414">
        <v>-1.03690642167573</v>
      </c>
      <c r="K1414">
        <v>914.901573734267</v>
      </c>
      <c r="L1414">
        <v>852.59879852257404</v>
      </c>
      <c r="M1414">
        <v>64.885496776591594</v>
      </c>
      <c r="N1414">
        <v>0.84638609233810702</v>
      </c>
      <c r="O1414">
        <v>17.260787992495299</v>
      </c>
      <c r="P1414">
        <v>71.321428571428498</v>
      </c>
    </row>
    <row r="1415" spans="1:17" hidden="1" x14ac:dyDescent="0.3">
      <c r="A1415" t="s">
        <v>2999</v>
      </c>
      <c r="B1415" t="s">
        <v>3000</v>
      </c>
      <c r="C1415" t="s">
        <v>3144</v>
      </c>
      <c r="D1415" t="s">
        <v>21</v>
      </c>
      <c r="E1415">
        <v>1170.4727040949999</v>
      </c>
      <c r="F1415">
        <v>716.35</v>
      </c>
      <c r="G1415">
        <v>188.42362255908699</v>
      </c>
      <c r="H1415">
        <v>24.613619351281098</v>
      </c>
      <c r="I1415">
        <v>17.041836936534601</v>
      </c>
      <c r="J1415">
        <v>-1.4101494068590199</v>
      </c>
      <c r="K1415">
        <v>644.66881720857305</v>
      </c>
      <c r="L1415">
        <v>519.84141201150305</v>
      </c>
      <c r="M1415">
        <v>50.7649659030333</v>
      </c>
      <c r="N1415">
        <v>0.82384621939727498</v>
      </c>
      <c r="O1415">
        <v>6.7913729322258698</v>
      </c>
      <c r="P1415">
        <v>287.11159146176698</v>
      </c>
      <c r="Q1415">
        <v>0.128720159853632</v>
      </c>
    </row>
    <row r="1416" spans="1:17" hidden="1" x14ac:dyDescent="0.3">
      <c r="A1416" t="s">
        <v>3001</v>
      </c>
      <c r="B1416" t="s">
        <v>3002</v>
      </c>
      <c r="C1416" t="s">
        <v>3144</v>
      </c>
      <c r="D1416" t="s">
        <v>412</v>
      </c>
      <c r="E1416">
        <v>1167.2994345239999</v>
      </c>
      <c r="F1416">
        <v>47.51</v>
      </c>
      <c r="G1416">
        <v>0.274760912852684</v>
      </c>
      <c r="H1416">
        <v>-8.9553278405335206</v>
      </c>
      <c r="I1416">
        <v>-19.216152757719001</v>
      </c>
      <c r="J1416">
        <v>1.04470542491619E-2</v>
      </c>
      <c r="K1416">
        <v>47.821042900682201</v>
      </c>
      <c r="L1416">
        <v>46.480373460719498</v>
      </c>
      <c r="M1416">
        <v>36.4771808414975</v>
      </c>
      <c r="N1416">
        <v>0.48856384975572698</v>
      </c>
      <c r="O1416">
        <v>27.341612292149001</v>
      </c>
      <c r="P1416">
        <v>43.534743202416898</v>
      </c>
    </row>
    <row r="1417" spans="1:17" hidden="1" x14ac:dyDescent="0.3">
      <c r="A1417" t="s">
        <v>3003</v>
      </c>
      <c r="B1417" t="s">
        <v>3004</v>
      </c>
      <c r="C1417" t="s">
        <v>3144</v>
      </c>
      <c r="D1417" t="s">
        <v>693</v>
      </c>
      <c r="E1417">
        <v>1167.0999999999999</v>
      </c>
      <c r="F1417">
        <v>116.71</v>
      </c>
      <c r="G1417">
        <v>-43.181932000533102</v>
      </c>
      <c r="H1417">
        <v>-7.0942919788204</v>
      </c>
      <c r="I1417">
        <v>-13.3637114672311</v>
      </c>
      <c r="J1417">
        <v>-1.5364421467753699</v>
      </c>
      <c r="K1417">
        <v>122.040493519801</v>
      </c>
      <c r="L1417">
        <v>122.800978318064</v>
      </c>
      <c r="M1417">
        <v>30.032644029052499</v>
      </c>
      <c r="N1417">
        <v>0.69463146192098202</v>
      </c>
      <c r="O1417">
        <v>32.807814240424896</v>
      </c>
      <c r="P1417">
        <v>16.360917248255198</v>
      </c>
      <c r="Q1417">
        <v>2.6863381355219998E-3</v>
      </c>
    </row>
    <row r="1418" spans="1:17" hidden="1" x14ac:dyDescent="0.3">
      <c r="A1418" t="s">
        <v>3005</v>
      </c>
      <c r="B1418" t="s">
        <v>3006</v>
      </c>
      <c r="C1418" t="s">
        <v>3144</v>
      </c>
      <c r="D1418" t="s">
        <v>255</v>
      </c>
      <c r="E1418">
        <v>1159.00448887999</v>
      </c>
      <c r="F1418">
        <v>993.65</v>
      </c>
      <c r="G1418">
        <v>1.39673886398415</v>
      </c>
      <c r="H1418">
        <v>2.9367584678423801</v>
      </c>
      <c r="I1418">
        <v>-10.3191893583718</v>
      </c>
      <c r="J1418">
        <v>-0.14273469088983201</v>
      </c>
      <c r="K1418">
        <v>976.339372519687</v>
      </c>
      <c r="L1418">
        <v>908.70072147261305</v>
      </c>
      <c r="M1418">
        <v>49.375734969831598</v>
      </c>
      <c r="N1418">
        <v>0.847244959473336</v>
      </c>
      <c r="O1418">
        <v>11.211191063251601</v>
      </c>
      <c r="P1418">
        <v>53.104776579352801</v>
      </c>
      <c r="Q1418">
        <v>7.2986010467442006E-2</v>
      </c>
    </row>
    <row r="1419" spans="1:17" hidden="1" x14ac:dyDescent="0.3">
      <c r="A1419" t="s">
        <v>3007</v>
      </c>
      <c r="B1419" t="s">
        <v>3008</v>
      </c>
      <c r="C1419" t="s">
        <v>3144</v>
      </c>
      <c r="D1419" t="s">
        <v>54</v>
      </c>
      <c r="E1419">
        <v>1158.75643199</v>
      </c>
      <c r="F1419">
        <v>51.67</v>
      </c>
      <c r="G1419">
        <v>61.8514032486191</v>
      </c>
      <c r="H1419">
        <v>53.707500806238102</v>
      </c>
      <c r="I1419">
        <v>37.258233728470003</v>
      </c>
      <c r="J1419">
        <v>20.060540749529501</v>
      </c>
      <c r="K1419">
        <v>35.142708213228801</v>
      </c>
      <c r="L1419">
        <v>32.207453437383897</v>
      </c>
      <c r="M1419">
        <v>88.717804944294997</v>
      </c>
      <c r="N1419">
        <v>3.3067090152627601</v>
      </c>
      <c r="O1419">
        <v>4.1223146893748703</v>
      </c>
      <c r="P1419">
        <v>140.325581395348</v>
      </c>
      <c r="Q1419">
        <v>5.1928011519359003E-2</v>
      </c>
    </row>
    <row r="1420" spans="1:17" hidden="1" x14ac:dyDescent="0.3">
      <c r="A1420" t="s">
        <v>3009</v>
      </c>
      <c r="B1420" t="s">
        <v>3010</v>
      </c>
      <c r="C1420" t="s">
        <v>3144</v>
      </c>
      <c r="D1420" t="s">
        <v>624</v>
      </c>
      <c r="E1420">
        <v>1158.2372058450001</v>
      </c>
      <c r="F1420">
        <v>321.14999999999998</v>
      </c>
      <c r="G1420">
        <v>-11.452446553048199</v>
      </c>
      <c r="H1420">
        <v>-5.6376760760629203</v>
      </c>
      <c r="I1420">
        <v>-5.2000771598140796</v>
      </c>
      <c r="J1420">
        <v>-2.6050279127160398</v>
      </c>
      <c r="K1420">
        <v>320.24932581261402</v>
      </c>
      <c r="L1420">
        <v>299.27211582383302</v>
      </c>
      <c r="M1420">
        <v>40.451368290426203</v>
      </c>
      <c r="N1420">
        <v>0.59025022843612995</v>
      </c>
      <c r="O1420">
        <v>19.725984742332201</v>
      </c>
      <c r="P1420">
        <v>42.733333333333299</v>
      </c>
      <c r="Q1420">
        <v>-2.8755487630954001E-2</v>
      </c>
    </row>
    <row r="1421" spans="1:17" hidden="1" x14ac:dyDescent="0.3">
      <c r="A1421" t="s">
        <v>3011</v>
      </c>
      <c r="B1421" t="s">
        <v>3012</v>
      </c>
      <c r="C1421" t="s">
        <v>3144</v>
      </c>
      <c r="D1421" t="s">
        <v>215</v>
      </c>
      <c r="E1421">
        <v>1155.6591181199999</v>
      </c>
      <c r="F1421">
        <v>1895.4</v>
      </c>
      <c r="G1421">
        <v>131.16985581726701</v>
      </c>
      <c r="H1421">
        <v>32.185337121103302</v>
      </c>
      <c r="I1421">
        <v>45.894975464343702</v>
      </c>
      <c r="J1421">
        <v>23.104038546653999</v>
      </c>
      <c r="K1421">
        <v>1499.80467295223</v>
      </c>
      <c r="L1421">
        <v>1255.93318795921</v>
      </c>
      <c r="M1421">
        <v>83.020915031259605</v>
      </c>
      <c r="N1421">
        <v>1.8538533441255101</v>
      </c>
      <c r="O1421">
        <v>1.0842038619816401</v>
      </c>
      <c r="P1421">
        <v>162.73911838092599</v>
      </c>
      <c r="Q1421">
        <v>0.108026010328056</v>
      </c>
    </row>
    <row r="1422" spans="1:17" hidden="1" x14ac:dyDescent="0.3">
      <c r="A1422" t="s">
        <v>3013</v>
      </c>
      <c r="B1422" t="s">
        <v>3014</v>
      </c>
      <c r="C1422" t="s">
        <v>3144</v>
      </c>
      <c r="D1422" t="s">
        <v>141</v>
      </c>
      <c r="E1422">
        <v>1155.2184299999999</v>
      </c>
      <c r="F1422">
        <v>277.39999999999998</v>
      </c>
      <c r="G1422">
        <v>25.650481868633999</v>
      </c>
      <c r="H1422">
        <v>-8.3350878049726802</v>
      </c>
      <c r="I1422">
        <v>-2.3912097599991302</v>
      </c>
      <c r="J1422">
        <v>2.35620669143738</v>
      </c>
      <c r="K1422">
        <v>289.17173184883001</v>
      </c>
      <c r="L1422">
        <v>256.25987797884602</v>
      </c>
      <c r="M1422">
        <v>39.357080365574603</v>
      </c>
      <c r="N1422">
        <v>0.32022363996447101</v>
      </c>
      <c r="O1422">
        <v>36.0670511896178</v>
      </c>
      <c r="P1422">
        <v>83.465608465608398</v>
      </c>
    </row>
    <row r="1423" spans="1:17" hidden="1" x14ac:dyDescent="0.3">
      <c r="A1423" t="s">
        <v>3015</v>
      </c>
      <c r="B1423" t="s">
        <v>3016</v>
      </c>
      <c r="C1423" t="s">
        <v>3144</v>
      </c>
      <c r="D1423" t="s">
        <v>693</v>
      </c>
      <c r="E1423">
        <v>1152.7879499999999</v>
      </c>
      <c r="F1423">
        <v>121.41</v>
      </c>
      <c r="G1423">
        <v>92.822681346849095</v>
      </c>
      <c r="H1423">
        <v>-1.28489929063928</v>
      </c>
      <c r="I1423">
        <v>78.825638913947799</v>
      </c>
      <c r="J1423">
        <v>4.7909069160906002E-2</v>
      </c>
      <c r="K1423">
        <v>115.77569850331</v>
      </c>
      <c r="L1423">
        <v>89.705211608180306</v>
      </c>
      <c r="M1423">
        <v>55.907838870971901</v>
      </c>
      <c r="N1423">
        <v>0.62667309267788396</v>
      </c>
      <c r="O1423">
        <v>12.428959723251699</v>
      </c>
      <c r="P1423">
        <v>180.392609699769</v>
      </c>
      <c r="Q1423">
        <v>0.11310041836123599</v>
      </c>
    </row>
    <row r="1424" spans="1:17" hidden="1" x14ac:dyDescent="0.3">
      <c r="A1424" t="s">
        <v>3017</v>
      </c>
      <c r="B1424" t="s">
        <v>3018</v>
      </c>
      <c r="C1424" t="s">
        <v>3144</v>
      </c>
      <c r="D1424" t="s">
        <v>382</v>
      </c>
      <c r="E1424">
        <v>1145.063322768</v>
      </c>
      <c r="F1424">
        <v>57.43</v>
      </c>
      <c r="G1424">
        <v>-56.517415126267103</v>
      </c>
      <c r="H1424">
        <v>-11.325725529389601</v>
      </c>
      <c r="I1424">
        <v>-25.876522623841101</v>
      </c>
      <c r="J1424">
        <v>8.3058470720211499</v>
      </c>
      <c r="K1424">
        <v>62.552442478592702</v>
      </c>
      <c r="L1424">
        <v>68.852608431210299</v>
      </c>
      <c r="M1424">
        <v>46.888941630350303</v>
      </c>
      <c r="N1424">
        <v>1.81685751561669</v>
      </c>
      <c r="O1424">
        <v>48.006268500783499</v>
      </c>
      <c r="P1424">
        <v>7.3457943925233602</v>
      </c>
      <c r="Q1424">
        <v>-4.7585304011630997E-2</v>
      </c>
    </row>
    <row r="1425" spans="1:17" hidden="1" x14ac:dyDescent="0.3">
      <c r="A1425" t="s">
        <v>3019</v>
      </c>
      <c r="B1425" t="s">
        <v>3020</v>
      </c>
      <c r="C1425" t="s">
        <v>3144</v>
      </c>
      <c r="D1425" t="s">
        <v>505</v>
      </c>
      <c r="E1425">
        <v>1144.582936794</v>
      </c>
      <c r="F1425">
        <v>136.72999999999999</v>
      </c>
      <c r="G1425">
        <v>-41.826139428656099</v>
      </c>
      <c r="H1425">
        <v>-5.5944908429718403</v>
      </c>
      <c r="I1425">
        <v>-36.493214425392999</v>
      </c>
      <c r="J1425">
        <v>6.6348333840526701</v>
      </c>
      <c r="K1425">
        <v>142.47795524274801</v>
      </c>
      <c r="L1425">
        <v>157.00514424754101</v>
      </c>
      <c r="M1425">
        <v>46.740008110089903</v>
      </c>
      <c r="N1425">
        <v>0.95390226279917401</v>
      </c>
      <c r="O1425">
        <v>63.936224676369498</v>
      </c>
      <c r="P1425">
        <v>3.5049205147615399</v>
      </c>
      <c r="Q1425">
        <v>2.1833433286459002E-2</v>
      </c>
    </row>
    <row r="1426" spans="1:17" hidden="1" x14ac:dyDescent="0.3">
      <c r="A1426" t="s">
        <v>3021</v>
      </c>
      <c r="B1426" t="s">
        <v>3022</v>
      </c>
      <c r="C1426" t="s">
        <v>3144</v>
      </c>
      <c r="D1426" t="s">
        <v>624</v>
      </c>
      <c r="E1426">
        <v>1141.3939955399901</v>
      </c>
      <c r="F1426">
        <v>69.67</v>
      </c>
      <c r="G1426">
        <v>-6.29308696960193</v>
      </c>
      <c r="H1426">
        <v>7.5613287126785798</v>
      </c>
      <c r="I1426">
        <v>2.42738395698556</v>
      </c>
      <c r="J1426">
        <v>-0.57214798293959901</v>
      </c>
      <c r="K1426">
        <v>66.995787940486096</v>
      </c>
      <c r="L1426">
        <v>61.3701820859661</v>
      </c>
      <c r="M1426">
        <v>44.381642224815103</v>
      </c>
      <c r="N1426">
        <v>1.09450615243822</v>
      </c>
      <c r="O1426">
        <v>10.951629108655</v>
      </c>
      <c r="P1426">
        <v>56.5617977528089</v>
      </c>
      <c r="Q1426">
        <v>-8.5647840050369992E-3</v>
      </c>
    </row>
    <row r="1427" spans="1:17" hidden="1" x14ac:dyDescent="0.3">
      <c r="A1427" t="s">
        <v>3023</v>
      </c>
      <c r="B1427" t="s">
        <v>3024</v>
      </c>
      <c r="C1427" t="s">
        <v>3144</v>
      </c>
      <c r="D1427" t="s">
        <v>202</v>
      </c>
      <c r="E1427">
        <v>1135.00125</v>
      </c>
      <c r="F1427">
        <v>104.85</v>
      </c>
      <c r="G1427">
        <v>-36.1342593048767</v>
      </c>
      <c r="H1427">
        <v>-8.1575855512576396</v>
      </c>
      <c r="I1427">
        <v>-26.567114296180499</v>
      </c>
      <c r="J1427">
        <v>0.52046242102995799</v>
      </c>
      <c r="K1427">
        <v>108.25629932499901</v>
      </c>
      <c r="L1427">
        <v>110.207827958747</v>
      </c>
      <c r="M1427">
        <v>40.773605639105398</v>
      </c>
      <c r="N1427">
        <v>0.71641157793882804</v>
      </c>
      <c r="O1427">
        <v>37.339055793991399</v>
      </c>
      <c r="P1427">
        <v>16.177285318559498</v>
      </c>
      <c r="Q1427">
        <v>2.6519118635198E-2</v>
      </c>
    </row>
    <row r="1428" spans="1:17" hidden="1" x14ac:dyDescent="0.3">
      <c r="A1428" t="s">
        <v>3025</v>
      </c>
      <c r="B1428" t="s">
        <v>3026</v>
      </c>
      <c r="C1428" t="s">
        <v>3144</v>
      </c>
      <c r="D1428" t="s">
        <v>547</v>
      </c>
      <c r="E1428">
        <v>1130.0514777599999</v>
      </c>
      <c r="F1428">
        <v>808.8</v>
      </c>
      <c r="G1428">
        <v>-13.2651843771802</v>
      </c>
      <c r="H1428">
        <v>12.5361022979554</v>
      </c>
      <c r="I1428">
        <v>2.8785173368633599</v>
      </c>
      <c r="J1428">
        <v>7.5009932344266197</v>
      </c>
      <c r="K1428">
        <v>762.04876812772795</v>
      </c>
      <c r="M1428">
        <v>62.543038654906802</v>
      </c>
      <c r="N1428">
        <v>1.56064153036683</v>
      </c>
      <c r="O1428">
        <v>26.353857566765502</v>
      </c>
      <c r="P1428">
        <v>28.800063699338999</v>
      </c>
    </row>
    <row r="1429" spans="1:17" hidden="1" x14ac:dyDescent="0.3">
      <c r="A1429" t="s">
        <v>3027</v>
      </c>
      <c r="B1429" t="s">
        <v>3028</v>
      </c>
      <c r="C1429" t="s">
        <v>3144</v>
      </c>
      <c r="D1429" t="s">
        <v>274</v>
      </c>
      <c r="E1429">
        <v>1123.0875295200001</v>
      </c>
      <c r="F1429">
        <v>260.14999999999998</v>
      </c>
      <c r="G1429">
        <v>34.558083913472601</v>
      </c>
      <c r="H1429">
        <v>-18.886422545622001</v>
      </c>
      <c r="I1429">
        <v>16.506884707990601</v>
      </c>
      <c r="J1429">
        <v>7.4339763687696196</v>
      </c>
      <c r="K1429">
        <v>283.33484476855102</v>
      </c>
      <c r="L1429">
        <v>243.13946541311699</v>
      </c>
      <c r="M1429">
        <v>41.927312931247201</v>
      </c>
      <c r="N1429">
        <v>1.1056614491213901</v>
      </c>
      <c r="O1429">
        <v>29.925043244282101</v>
      </c>
      <c r="P1429">
        <v>101.19876256767201</v>
      </c>
      <c r="Q1429">
        <v>0.102735003476587</v>
      </c>
    </row>
    <row r="1430" spans="1:17" hidden="1" x14ac:dyDescent="0.3">
      <c r="A1430" t="s">
        <v>3029</v>
      </c>
      <c r="B1430" t="s">
        <v>3030</v>
      </c>
      <c r="C1430" t="s">
        <v>3144</v>
      </c>
      <c r="D1430" t="s">
        <v>482</v>
      </c>
      <c r="E1430">
        <v>1121.58618</v>
      </c>
      <c r="F1430">
        <v>35.33</v>
      </c>
      <c r="G1430">
        <v>119.191234230718</v>
      </c>
      <c r="H1430">
        <v>26.627823938696601</v>
      </c>
      <c r="I1430">
        <v>50.009371717805401</v>
      </c>
      <c r="J1430">
        <v>19.0558854852754</v>
      </c>
      <c r="K1430">
        <v>29.917363304998698</v>
      </c>
      <c r="L1430">
        <v>25.486973601956599</v>
      </c>
      <c r="M1430">
        <v>81.086002702271799</v>
      </c>
      <c r="N1430">
        <v>1.7458926824693</v>
      </c>
      <c r="O1430">
        <v>6.1420888763090904</v>
      </c>
      <c r="P1430">
        <v>164.97499999999999</v>
      </c>
      <c r="Q1430">
        <v>0.173372996932805</v>
      </c>
    </row>
    <row r="1431" spans="1:17" hidden="1" x14ac:dyDescent="0.3">
      <c r="A1431" t="s">
        <v>3031</v>
      </c>
      <c r="B1431" t="s">
        <v>3032</v>
      </c>
      <c r="C1431" t="s">
        <v>3144</v>
      </c>
      <c r="D1431" t="s">
        <v>505</v>
      </c>
      <c r="E1431">
        <v>1121.58146607</v>
      </c>
      <c r="F1431">
        <v>317.85000000000002</v>
      </c>
      <c r="G1431">
        <v>112.169913111274</v>
      </c>
      <c r="H1431">
        <v>11.708179102082299</v>
      </c>
      <c r="I1431">
        <v>91.292073296950306</v>
      </c>
      <c r="J1431">
        <v>2.8743423054080299</v>
      </c>
      <c r="K1431">
        <v>278.14470512071</v>
      </c>
      <c r="L1431">
        <v>204.08903041041</v>
      </c>
      <c r="M1431">
        <v>50.160823438597802</v>
      </c>
      <c r="N1431">
        <v>0.36425427415042999</v>
      </c>
      <c r="O1431">
        <v>9.4856064181217494</v>
      </c>
      <c r="P1431">
        <v>178.81578947368399</v>
      </c>
      <c r="Q1431">
        <v>0.16963633722725899</v>
      </c>
    </row>
    <row r="1432" spans="1:17" hidden="1" x14ac:dyDescent="0.3">
      <c r="A1432" t="s">
        <v>3033</v>
      </c>
      <c r="B1432" t="s">
        <v>3034</v>
      </c>
      <c r="C1432" t="s">
        <v>3144</v>
      </c>
      <c r="D1432" t="s">
        <v>54</v>
      </c>
      <c r="E1432">
        <v>1113.3381786799901</v>
      </c>
      <c r="F1432">
        <v>866.6</v>
      </c>
      <c r="G1432">
        <v>69.961097726288898</v>
      </c>
      <c r="H1432">
        <v>5.4100493674123404</v>
      </c>
      <c r="I1432">
        <v>18.089583636547399</v>
      </c>
      <c r="J1432">
        <v>11.4458036611978</v>
      </c>
      <c r="K1432">
        <v>794.61064584514395</v>
      </c>
      <c r="L1432">
        <v>695.704414327373</v>
      </c>
      <c r="M1432">
        <v>68.541337317604601</v>
      </c>
      <c r="N1432">
        <v>1.4803383771918099</v>
      </c>
      <c r="O1432">
        <v>9.6295868912993097</v>
      </c>
      <c r="P1432">
        <v>99.195494770715996</v>
      </c>
      <c r="Q1432">
        <v>9.8534296080815001E-2</v>
      </c>
    </row>
    <row r="1433" spans="1:17" hidden="1" x14ac:dyDescent="0.3">
      <c r="A1433" t="s">
        <v>3035</v>
      </c>
      <c r="B1433" t="s">
        <v>3036</v>
      </c>
      <c r="C1433" t="s">
        <v>3144</v>
      </c>
      <c r="D1433" t="s">
        <v>75</v>
      </c>
      <c r="E1433">
        <v>1112.94</v>
      </c>
      <c r="F1433">
        <v>185.49</v>
      </c>
      <c r="G1433">
        <v>11.700134047181001</v>
      </c>
      <c r="H1433">
        <v>-9.8521096668189401</v>
      </c>
      <c r="I1433">
        <v>17.829677580167299</v>
      </c>
      <c r="J1433">
        <v>-2.5058908638165698</v>
      </c>
      <c r="K1433">
        <v>188.64062610407299</v>
      </c>
      <c r="L1433">
        <v>157.92418131746399</v>
      </c>
      <c r="M1433">
        <v>31.509830824950399</v>
      </c>
      <c r="N1433">
        <v>0.21100217188255799</v>
      </c>
      <c r="O1433">
        <v>35.856380397865102</v>
      </c>
      <c r="P1433">
        <v>70.174311926605498</v>
      </c>
      <c r="Q1433">
        <v>5.6601292535597002E-2</v>
      </c>
    </row>
    <row r="1434" spans="1:17" hidden="1" x14ac:dyDescent="0.3">
      <c r="A1434" t="s">
        <v>3037</v>
      </c>
      <c r="B1434" t="s">
        <v>3038</v>
      </c>
      <c r="C1434" t="s">
        <v>3144</v>
      </c>
      <c r="D1434" t="s">
        <v>1463</v>
      </c>
      <c r="E1434">
        <v>1111.55642132</v>
      </c>
      <c r="F1434">
        <v>87.7</v>
      </c>
      <c r="G1434">
        <v>9.8791222835692007</v>
      </c>
      <c r="H1434">
        <v>9.6672211790743194</v>
      </c>
      <c r="I1434">
        <v>33.425030771395498</v>
      </c>
      <c r="J1434">
        <v>1.0154897038589601</v>
      </c>
      <c r="K1434">
        <v>82.012785827735698</v>
      </c>
      <c r="L1434">
        <v>71.504977569382802</v>
      </c>
      <c r="M1434">
        <v>47.739414804196599</v>
      </c>
      <c r="N1434">
        <v>0.69243886982592695</v>
      </c>
      <c r="O1434">
        <v>11.9726339794754</v>
      </c>
      <c r="P1434">
        <v>71.960784313725497</v>
      </c>
      <c r="Q1434">
        <v>-2.8240962372722E-2</v>
      </c>
    </row>
    <row r="1435" spans="1:17" hidden="1" x14ac:dyDescent="0.3">
      <c r="A1435" t="s">
        <v>3039</v>
      </c>
      <c r="B1435" t="s">
        <v>3040</v>
      </c>
      <c r="C1435" t="s">
        <v>3144</v>
      </c>
      <c r="D1435" t="s">
        <v>81</v>
      </c>
      <c r="E1435">
        <v>1109.6451195760001</v>
      </c>
      <c r="F1435">
        <v>115.43</v>
      </c>
      <c r="G1435">
        <v>-25.3819555050577</v>
      </c>
      <c r="H1435">
        <v>23.1682042803603</v>
      </c>
      <c r="I1435">
        <v>-16.6214234129896</v>
      </c>
      <c r="J1435">
        <v>10.384183769382499</v>
      </c>
      <c r="K1435">
        <v>103.767760319187</v>
      </c>
      <c r="L1435">
        <v>105.607506882294</v>
      </c>
      <c r="M1435">
        <v>66.383250416545394</v>
      </c>
      <c r="N1435">
        <v>2.86089762918765</v>
      </c>
      <c r="O1435">
        <v>26.786797193104</v>
      </c>
      <c r="P1435">
        <v>32.070938215102899</v>
      </c>
      <c r="Q1435">
        <v>-4.6632133604115E-2</v>
      </c>
    </row>
    <row r="1436" spans="1:17" hidden="1" x14ac:dyDescent="0.3">
      <c r="A1436" t="s">
        <v>3041</v>
      </c>
      <c r="B1436" t="s">
        <v>3042</v>
      </c>
      <c r="C1436" t="s">
        <v>3144</v>
      </c>
      <c r="D1436" t="s">
        <v>966</v>
      </c>
      <c r="E1436">
        <v>1107.076667</v>
      </c>
      <c r="F1436">
        <v>784.4</v>
      </c>
      <c r="G1436">
        <v>12.7856546433995</v>
      </c>
      <c r="H1436">
        <v>10.3509940940805</v>
      </c>
      <c r="I1436">
        <v>-0.72159339551262303</v>
      </c>
      <c r="J1436">
        <v>-4.4392059310368097E-2</v>
      </c>
      <c r="K1436">
        <v>742.62746363503095</v>
      </c>
      <c r="L1436">
        <v>722.62370825916503</v>
      </c>
      <c r="M1436">
        <v>67.458673274861795</v>
      </c>
      <c r="N1436">
        <v>0.79196356814051605</v>
      </c>
      <c r="O1436">
        <v>16.649668536460901</v>
      </c>
      <c r="P1436">
        <v>56.099502487562098</v>
      </c>
      <c r="Q1436">
        <v>0.11173548292216499</v>
      </c>
    </row>
    <row r="1437" spans="1:17" hidden="1" x14ac:dyDescent="0.3">
      <c r="A1437" t="s">
        <v>3043</v>
      </c>
      <c r="B1437" t="s">
        <v>3044</v>
      </c>
      <c r="C1437" t="s">
        <v>3144</v>
      </c>
      <c r="D1437" t="s">
        <v>267</v>
      </c>
      <c r="E1437">
        <v>1106.5130080599999</v>
      </c>
      <c r="F1437">
        <v>90.82</v>
      </c>
      <c r="G1437">
        <v>7.0105877424801299</v>
      </c>
      <c r="H1437">
        <v>10.391835415012601</v>
      </c>
      <c r="I1437">
        <v>-10.9763607992936</v>
      </c>
      <c r="J1437">
        <v>-3.6558681725351998</v>
      </c>
      <c r="K1437">
        <v>88.600476923859404</v>
      </c>
      <c r="L1437">
        <v>86.875104370361896</v>
      </c>
      <c r="M1437">
        <v>44.572048592877799</v>
      </c>
      <c r="N1437">
        <v>1.5719021740174499</v>
      </c>
      <c r="O1437">
        <v>28.8262497247302</v>
      </c>
      <c r="P1437">
        <v>46.4838709677419</v>
      </c>
      <c r="Q1437">
        <v>0.15470409373084601</v>
      </c>
    </row>
    <row r="1438" spans="1:17" hidden="1" x14ac:dyDescent="0.3">
      <c r="A1438" t="s">
        <v>3045</v>
      </c>
      <c r="B1438" t="s">
        <v>3046</v>
      </c>
      <c r="C1438" t="s">
        <v>3144</v>
      </c>
      <c r="D1438" t="s">
        <v>267</v>
      </c>
      <c r="E1438">
        <v>1106.4488411249999</v>
      </c>
      <c r="F1438">
        <v>401.25</v>
      </c>
      <c r="G1438">
        <v>-45.490843801019203</v>
      </c>
      <c r="H1438">
        <v>-0.33322309612241902</v>
      </c>
      <c r="I1438">
        <v>-22.122542664108899</v>
      </c>
      <c r="J1438">
        <v>0.71577308710132803</v>
      </c>
      <c r="K1438">
        <v>402.25287114396201</v>
      </c>
      <c r="L1438">
        <v>430.46901173559201</v>
      </c>
      <c r="M1438">
        <v>45.257491173755298</v>
      </c>
      <c r="N1438">
        <v>0.81815763021777199</v>
      </c>
      <c r="O1438">
        <v>32.323987538940798</v>
      </c>
      <c r="P1438">
        <v>9.0057049714751205</v>
      </c>
      <c r="Q1438">
        <v>-0.13923416103126801</v>
      </c>
    </row>
    <row r="1439" spans="1:17" hidden="1" x14ac:dyDescent="0.3">
      <c r="A1439" t="s">
        <v>3047</v>
      </c>
      <c r="B1439" t="s">
        <v>3048</v>
      </c>
      <c r="C1439" t="s">
        <v>3144</v>
      </c>
      <c r="D1439" t="s">
        <v>264</v>
      </c>
      <c r="E1439">
        <v>1105.5539052080001</v>
      </c>
      <c r="F1439">
        <v>21.04</v>
      </c>
      <c r="G1439">
        <v>86.409089271061603</v>
      </c>
      <c r="H1439">
        <v>1.93446255838467</v>
      </c>
      <c r="I1439">
        <v>-14.288631194613901</v>
      </c>
      <c r="J1439">
        <v>-1.86229879645918</v>
      </c>
      <c r="K1439">
        <v>21.500410207229301</v>
      </c>
      <c r="L1439">
        <v>19.765397014687998</v>
      </c>
      <c r="M1439">
        <v>35.930781887524702</v>
      </c>
      <c r="N1439">
        <v>0.80206661120067302</v>
      </c>
      <c r="O1439">
        <v>97.956273764258498</v>
      </c>
      <c r="P1439">
        <v>139.09090909090901</v>
      </c>
      <c r="Q1439">
        <v>0.10290752200091501</v>
      </c>
    </row>
    <row r="1440" spans="1:17" hidden="1" x14ac:dyDescent="0.3">
      <c r="A1440" t="s">
        <v>3049</v>
      </c>
      <c r="B1440" t="s">
        <v>3050</v>
      </c>
      <c r="C1440" t="s">
        <v>3144</v>
      </c>
      <c r="D1440" t="s">
        <v>121</v>
      </c>
      <c r="E1440">
        <v>1102.49943167999</v>
      </c>
      <c r="F1440">
        <v>370.2</v>
      </c>
      <c r="G1440">
        <v>117.79259446635299</v>
      </c>
      <c r="H1440">
        <v>2.4529253445602999</v>
      </c>
      <c r="I1440">
        <v>19.017622437853799</v>
      </c>
      <c r="J1440">
        <v>2.1120489853441802</v>
      </c>
      <c r="K1440">
        <v>363.245389771568</v>
      </c>
      <c r="L1440">
        <v>305.33507042816598</v>
      </c>
      <c r="M1440">
        <v>48.266971326412602</v>
      </c>
      <c r="N1440">
        <v>0.79731790109096301</v>
      </c>
      <c r="O1440">
        <v>14.370610480821099</v>
      </c>
      <c r="P1440">
        <v>172.00587803085901</v>
      </c>
      <c r="Q1440">
        <v>0.106979323174413</v>
      </c>
    </row>
    <row r="1441" spans="1:17" hidden="1" x14ac:dyDescent="0.3">
      <c r="A1441" t="s">
        <v>3051</v>
      </c>
      <c r="B1441" t="s">
        <v>3052</v>
      </c>
      <c r="C1441" t="s">
        <v>3144</v>
      </c>
      <c r="D1441" t="s">
        <v>86</v>
      </c>
      <c r="E1441">
        <v>1102.106286</v>
      </c>
      <c r="F1441">
        <v>2599.1999999999998</v>
      </c>
      <c r="G1441">
        <v>112.336614212461</v>
      </c>
      <c r="H1441">
        <v>-13.804519401119</v>
      </c>
      <c r="I1441">
        <v>50.2401431119848</v>
      </c>
      <c r="J1441">
        <v>2.24829797463976</v>
      </c>
      <c r="K1441">
        <v>2777.2301155799701</v>
      </c>
      <c r="L1441">
        <v>2203.6888232482602</v>
      </c>
      <c r="M1441">
        <v>35.8254883532232</v>
      </c>
      <c r="N1441">
        <v>0.70645599131188297</v>
      </c>
      <c r="O1441">
        <v>36.503539550630897</v>
      </c>
      <c r="P1441">
        <v>191.39013452914699</v>
      </c>
      <c r="Q1441">
        <v>0.124778785874451</v>
      </c>
    </row>
    <row r="1442" spans="1:17" hidden="1" x14ac:dyDescent="0.3">
      <c r="A1442" t="s">
        <v>3053</v>
      </c>
      <c r="B1442" t="s">
        <v>3054</v>
      </c>
      <c r="C1442" t="s">
        <v>3144</v>
      </c>
      <c r="D1442" t="s">
        <v>412</v>
      </c>
      <c r="E1442">
        <v>1100.0994888</v>
      </c>
      <c r="F1442">
        <v>168.6</v>
      </c>
      <c r="G1442">
        <v>38.8123161411295</v>
      </c>
      <c r="H1442">
        <v>24.788793646897499</v>
      </c>
      <c r="I1442">
        <v>-29.0731979967439</v>
      </c>
      <c r="J1442">
        <v>17.270669156497402</v>
      </c>
      <c r="K1442">
        <v>161.37160513702599</v>
      </c>
      <c r="L1442">
        <v>168.679659958559</v>
      </c>
      <c r="M1442">
        <v>96.6908392898291</v>
      </c>
      <c r="N1442">
        <v>2.61541190990435</v>
      </c>
      <c r="O1442">
        <v>76.897983392645301</v>
      </c>
      <c r="P1442">
        <v>73.814432989690701</v>
      </c>
      <c r="Q1442">
        <v>4.0019483061853003E-2</v>
      </c>
    </row>
    <row r="1443" spans="1:17" hidden="1" x14ac:dyDescent="0.3">
      <c r="A1443" t="s">
        <v>3055</v>
      </c>
      <c r="B1443" t="s">
        <v>3056</v>
      </c>
      <c r="C1443" t="s">
        <v>3144</v>
      </c>
      <c r="D1443" t="s">
        <v>54</v>
      </c>
      <c r="E1443">
        <v>1094.7952531799999</v>
      </c>
      <c r="F1443">
        <v>413.8</v>
      </c>
      <c r="G1443">
        <v>-27.9898537375887</v>
      </c>
      <c r="H1443">
        <v>12.3338878457409</v>
      </c>
      <c r="I1443">
        <v>23.725505794698901</v>
      </c>
      <c r="J1443">
        <v>4.5322532094438897</v>
      </c>
      <c r="K1443">
        <v>377.35824172343899</v>
      </c>
      <c r="L1443">
        <v>358.04974964754899</v>
      </c>
      <c r="M1443">
        <v>57.730415722832198</v>
      </c>
      <c r="N1443">
        <v>2.0414988245636998</v>
      </c>
      <c r="O1443">
        <v>14.7897535041082</v>
      </c>
      <c r="P1443">
        <v>51.242690058479504</v>
      </c>
      <c r="Q1443">
        <v>8.7058940477543006E-2</v>
      </c>
    </row>
    <row r="1444" spans="1:17" hidden="1" x14ac:dyDescent="0.3">
      <c r="A1444" t="s">
        <v>3057</v>
      </c>
      <c r="B1444" t="s">
        <v>3058</v>
      </c>
      <c r="C1444" t="s">
        <v>3144</v>
      </c>
      <c r="D1444" t="s">
        <v>225</v>
      </c>
      <c r="E1444">
        <v>1094.3246222499999</v>
      </c>
      <c r="F1444">
        <v>693.5</v>
      </c>
      <c r="G1444">
        <v>6.93574192856049</v>
      </c>
      <c r="H1444">
        <v>-25.820424573285401</v>
      </c>
      <c r="I1444">
        <v>34.108635796101403</v>
      </c>
      <c r="J1444">
        <v>0.53090210795675696</v>
      </c>
      <c r="K1444">
        <v>740.52075945480601</v>
      </c>
      <c r="L1444">
        <v>645.21996892921698</v>
      </c>
      <c r="M1444">
        <v>36.209379364258602</v>
      </c>
      <c r="N1444">
        <v>0.206091561514535</v>
      </c>
      <c r="O1444">
        <v>38.421052631578902</v>
      </c>
      <c r="P1444">
        <v>59.774219559958503</v>
      </c>
      <c r="Q1444">
        <v>0.18081940668801799</v>
      </c>
    </row>
    <row r="1445" spans="1:17" hidden="1" x14ac:dyDescent="0.3">
      <c r="A1445" t="s">
        <v>3059</v>
      </c>
      <c r="B1445" t="s">
        <v>3060</v>
      </c>
      <c r="C1445" t="s">
        <v>3144</v>
      </c>
      <c r="D1445" t="s">
        <v>3061</v>
      </c>
      <c r="E1445">
        <v>1091.9989917099999</v>
      </c>
      <c r="F1445">
        <v>31.3</v>
      </c>
      <c r="G1445">
        <v>-45.742056680937701</v>
      </c>
      <c r="H1445">
        <v>12.769198378931801</v>
      </c>
      <c r="I1445">
        <v>-23.0290898206561</v>
      </c>
      <c r="J1445">
        <v>14.5310317587191</v>
      </c>
      <c r="K1445">
        <v>29.990931138261299</v>
      </c>
      <c r="L1445">
        <v>32.812383725481098</v>
      </c>
      <c r="M1445">
        <v>62.483460991715603</v>
      </c>
      <c r="N1445">
        <v>1.4186199238282</v>
      </c>
      <c r="O1445">
        <v>66.1341853035143</v>
      </c>
      <c r="P1445">
        <v>20.384615384615302</v>
      </c>
      <c r="Q1445">
        <v>0.14600559474540101</v>
      </c>
    </row>
    <row r="1446" spans="1:17" hidden="1" x14ac:dyDescent="0.3">
      <c r="A1446" t="s">
        <v>3062</v>
      </c>
      <c r="B1446" t="s">
        <v>3063</v>
      </c>
      <c r="C1446" t="s">
        <v>3144</v>
      </c>
      <c r="D1446" t="s">
        <v>21</v>
      </c>
      <c r="E1446">
        <v>1089.36972249</v>
      </c>
      <c r="F1446">
        <v>1322.65</v>
      </c>
      <c r="G1446">
        <v>366.065371941168</v>
      </c>
      <c r="H1446">
        <v>-9.2931236485118696</v>
      </c>
      <c r="I1446">
        <v>73.631554548901903</v>
      </c>
      <c r="J1446">
        <v>0.95337840860909495</v>
      </c>
      <c r="K1446">
        <v>1432.7496120133501</v>
      </c>
      <c r="L1446">
        <v>1072.0031050825601</v>
      </c>
      <c r="M1446">
        <v>35.909057603079297</v>
      </c>
      <c r="N1446">
        <v>0.40138657903700797</v>
      </c>
      <c r="O1446">
        <v>40.732620118701</v>
      </c>
      <c r="P1446">
        <v>460.32620207583102</v>
      </c>
    </row>
    <row r="1447" spans="1:17" hidden="1" x14ac:dyDescent="0.3">
      <c r="A1447" t="s">
        <v>3064</v>
      </c>
      <c r="B1447" t="s">
        <v>3065</v>
      </c>
      <c r="C1447" t="s">
        <v>3144</v>
      </c>
      <c r="D1447" t="s">
        <v>535</v>
      </c>
      <c r="E1447">
        <v>1082.9194288000001</v>
      </c>
      <c r="F1447">
        <v>6461.95</v>
      </c>
      <c r="G1447">
        <v>69.623950381259405</v>
      </c>
      <c r="H1447">
        <v>4.93722773860204</v>
      </c>
      <c r="I1447">
        <v>11.575990723156099</v>
      </c>
      <c r="J1447">
        <v>-0.65171932756706497</v>
      </c>
      <c r="K1447">
        <v>6300.8331133909896</v>
      </c>
      <c r="L1447">
        <v>5298.5987149370803</v>
      </c>
      <c r="M1447">
        <v>38.712384615842403</v>
      </c>
      <c r="N1447">
        <v>1.0525286871378801</v>
      </c>
      <c r="O1447">
        <v>7.9349112883881903</v>
      </c>
      <c r="P1447">
        <v>101.765697692571</v>
      </c>
      <c r="Q1447">
        <v>0.18352765424554199</v>
      </c>
    </row>
    <row r="1448" spans="1:17" hidden="1" x14ac:dyDescent="0.3">
      <c r="A1448" t="s">
        <v>3066</v>
      </c>
      <c r="B1448" t="s">
        <v>3067</v>
      </c>
      <c r="C1448" t="s">
        <v>3144</v>
      </c>
      <c r="D1448" t="s">
        <v>106</v>
      </c>
      <c r="E1448">
        <v>1081.57161</v>
      </c>
      <c r="F1448">
        <v>436.1</v>
      </c>
      <c r="G1448">
        <v>-11.6744542302682</v>
      </c>
      <c r="H1448">
        <v>-6.90886577744741</v>
      </c>
      <c r="I1448">
        <v>4.4692474837753799</v>
      </c>
      <c r="J1448">
        <v>0.34287335810403802</v>
      </c>
      <c r="M1448">
        <v>38.621221287007202</v>
      </c>
      <c r="O1448">
        <v>34.819995413895803</v>
      </c>
      <c r="P1448">
        <v>20.803324099723</v>
      </c>
    </row>
    <row r="1449" spans="1:17" hidden="1" x14ac:dyDescent="0.3">
      <c r="A1449" t="s">
        <v>3068</v>
      </c>
      <c r="B1449" t="s">
        <v>3069</v>
      </c>
      <c r="C1449" t="s">
        <v>3144</v>
      </c>
      <c r="D1449" t="s">
        <v>412</v>
      </c>
      <c r="E1449">
        <v>1079.48518848</v>
      </c>
      <c r="F1449">
        <v>45.34</v>
      </c>
      <c r="G1449">
        <v>-74.801281230986007</v>
      </c>
      <c r="H1449">
        <v>-13.5436398776771</v>
      </c>
      <c r="I1449">
        <v>-58.104685521251803</v>
      </c>
      <c r="J1449">
        <v>4.3135075924635301E-2</v>
      </c>
      <c r="K1449">
        <v>50.610317006516802</v>
      </c>
      <c r="L1449">
        <v>60.481010986491498</v>
      </c>
      <c r="M1449">
        <v>31.243663757254499</v>
      </c>
      <c r="N1449">
        <v>1.14444154411808</v>
      </c>
      <c r="O1449">
        <v>142.611380679311</v>
      </c>
      <c r="P1449">
        <v>3.02204044535334</v>
      </c>
      <c r="Q1449">
        <v>9.4369553318293997E-2</v>
      </c>
    </row>
    <row r="1450" spans="1:17" hidden="1" x14ac:dyDescent="0.3">
      <c r="A1450" t="s">
        <v>3070</v>
      </c>
      <c r="B1450" t="s">
        <v>3071</v>
      </c>
      <c r="C1450" t="s">
        <v>3144</v>
      </c>
      <c r="D1450" t="s">
        <v>168</v>
      </c>
      <c r="E1450">
        <v>1077.4872</v>
      </c>
      <c r="F1450">
        <v>440.15</v>
      </c>
      <c r="G1450">
        <v>65.7443068707707</v>
      </c>
      <c r="H1450">
        <v>-9.1983295768651896</v>
      </c>
      <c r="I1450">
        <v>84.390777134094506</v>
      </c>
      <c r="J1450">
        <v>7.11446531976486</v>
      </c>
      <c r="K1450">
        <v>440.87048385697</v>
      </c>
      <c r="M1450">
        <v>48.724379131186197</v>
      </c>
      <c r="N1450">
        <v>0.51700334655018099</v>
      </c>
      <c r="O1450">
        <v>26.093377257753001</v>
      </c>
      <c r="P1450">
        <v>115.97154072620199</v>
      </c>
    </row>
    <row r="1451" spans="1:17" hidden="1" x14ac:dyDescent="0.3">
      <c r="A1451" t="s">
        <v>3072</v>
      </c>
      <c r="B1451" t="s">
        <v>3073</v>
      </c>
      <c r="C1451" t="s">
        <v>3144</v>
      </c>
      <c r="D1451" t="s">
        <v>505</v>
      </c>
      <c r="E1451">
        <v>1076.4836997</v>
      </c>
      <c r="F1451">
        <v>246.65</v>
      </c>
      <c r="G1451">
        <v>26.759515113226001</v>
      </c>
      <c r="H1451">
        <v>50.186499402393203</v>
      </c>
      <c r="I1451">
        <v>26.2182407744282</v>
      </c>
      <c r="J1451">
        <v>5.2881878745687896</v>
      </c>
      <c r="K1451">
        <v>190.72149320388499</v>
      </c>
      <c r="L1451">
        <v>171.913922307576</v>
      </c>
      <c r="M1451">
        <v>84.202132793963997</v>
      </c>
      <c r="N1451">
        <v>4.3881596821654201</v>
      </c>
      <c r="O1451">
        <v>4.3381309547942504</v>
      </c>
      <c r="P1451">
        <v>76.178571428571402</v>
      </c>
      <c r="Q1451">
        <v>-1.234250613973E-2</v>
      </c>
    </row>
    <row r="1452" spans="1:17" hidden="1" x14ac:dyDescent="0.3">
      <c r="A1452" t="s">
        <v>3074</v>
      </c>
      <c r="B1452" t="s">
        <v>3075</v>
      </c>
      <c r="C1452" t="s">
        <v>3144</v>
      </c>
      <c r="D1452" t="s">
        <v>294</v>
      </c>
      <c r="E1452">
        <v>1074.78724715</v>
      </c>
      <c r="F1452">
        <v>441.05</v>
      </c>
      <c r="G1452">
        <v>-33.282442476977799</v>
      </c>
      <c r="H1452">
        <v>4.12428098969401</v>
      </c>
      <c r="I1452">
        <v>0.69637356419922902</v>
      </c>
      <c r="J1452">
        <v>-2.9851937100267798</v>
      </c>
      <c r="K1452">
        <v>437.59391430106803</v>
      </c>
      <c r="L1452">
        <v>434.57377271697499</v>
      </c>
      <c r="M1452">
        <v>48.083203672508503</v>
      </c>
      <c r="N1452">
        <v>2.23888928631782</v>
      </c>
      <c r="O1452">
        <v>15.9959188300646</v>
      </c>
      <c r="P1452">
        <v>21.954928798562101</v>
      </c>
      <c r="Q1452">
        <v>7.7655589269229998E-3</v>
      </c>
    </row>
    <row r="1453" spans="1:17" hidden="1" x14ac:dyDescent="0.3">
      <c r="A1453" t="s">
        <v>3076</v>
      </c>
      <c r="B1453" t="s">
        <v>3077</v>
      </c>
      <c r="C1453" t="s">
        <v>3144</v>
      </c>
      <c r="D1453" t="s">
        <v>202</v>
      </c>
      <c r="E1453">
        <v>1070.6128799999999</v>
      </c>
      <c r="F1453">
        <v>993</v>
      </c>
      <c r="G1453">
        <v>-49.345902006317601</v>
      </c>
      <c r="H1453">
        <v>-15.2612240506076</v>
      </c>
      <c r="I1453">
        <v>-23.499190622248602</v>
      </c>
      <c r="J1453">
        <v>0.52055211617689501</v>
      </c>
      <c r="K1453">
        <v>1078.73199128086</v>
      </c>
      <c r="L1453">
        <v>1136.1817965284799</v>
      </c>
      <c r="M1453">
        <v>33.886908988795199</v>
      </c>
      <c r="N1453">
        <v>1.3032945659705499</v>
      </c>
      <c r="O1453">
        <v>53.575025176233602</v>
      </c>
      <c r="P1453">
        <v>1.84615384615385</v>
      </c>
      <c r="Q1453">
        <v>6.6609543559073003E-2</v>
      </c>
    </row>
    <row r="1454" spans="1:17" hidden="1" x14ac:dyDescent="0.3">
      <c r="A1454" t="s">
        <v>3078</v>
      </c>
      <c r="B1454" t="s">
        <v>3079</v>
      </c>
      <c r="C1454" t="s">
        <v>3144</v>
      </c>
      <c r="D1454" t="s">
        <v>2714</v>
      </c>
      <c r="E1454">
        <v>1070.203125</v>
      </c>
      <c r="F1454">
        <v>13.43</v>
      </c>
      <c r="G1454">
        <v>14.050442254571699</v>
      </c>
      <c r="H1454">
        <v>9.7505545124076498</v>
      </c>
      <c r="I1454">
        <v>38.6406848491185</v>
      </c>
      <c r="J1454">
        <v>7.1375773562970896E-2</v>
      </c>
      <c r="K1454">
        <v>13.152977431558</v>
      </c>
      <c r="L1454">
        <v>13.909278802260699</v>
      </c>
      <c r="M1454">
        <v>50.927516322581603</v>
      </c>
      <c r="N1454">
        <v>1.10456356249989</v>
      </c>
      <c r="O1454">
        <v>18.8384214445271</v>
      </c>
      <c r="P1454">
        <v>76.246719160104902</v>
      </c>
      <c r="Q1454">
        <v>0.220418796620649</v>
      </c>
    </row>
    <row r="1455" spans="1:17" hidden="1" x14ac:dyDescent="0.3">
      <c r="A1455" t="s">
        <v>3080</v>
      </c>
      <c r="B1455" t="s">
        <v>3081</v>
      </c>
      <c r="C1455" t="s">
        <v>3144</v>
      </c>
      <c r="D1455" t="s">
        <v>443</v>
      </c>
      <c r="E1455">
        <v>1065.9300412799901</v>
      </c>
      <c r="F1455">
        <v>214.89</v>
      </c>
      <c r="G1455">
        <v>67.043922319525294</v>
      </c>
      <c r="H1455">
        <v>-10.2097748395908</v>
      </c>
      <c r="I1455">
        <v>36.251397372369503</v>
      </c>
      <c r="J1455">
        <v>-3.6282942870361898</v>
      </c>
      <c r="K1455">
        <v>210.639238427744</v>
      </c>
      <c r="L1455">
        <v>162.65235877172199</v>
      </c>
      <c r="M1455">
        <v>32.960399786832802</v>
      </c>
      <c r="N1455">
        <v>0.22521798619433001</v>
      </c>
      <c r="O1455">
        <v>20.526781143840999</v>
      </c>
      <c r="P1455">
        <v>143.088235294117</v>
      </c>
      <c r="Q1455">
        <v>5.9277926111921002E-2</v>
      </c>
    </row>
    <row r="1456" spans="1:17" hidden="1" x14ac:dyDescent="0.3">
      <c r="A1456" t="s">
        <v>3082</v>
      </c>
      <c r="B1456" t="s">
        <v>3083</v>
      </c>
      <c r="C1456" t="s">
        <v>3144</v>
      </c>
      <c r="D1456" t="s">
        <v>482</v>
      </c>
      <c r="E1456">
        <v>1058.4272360750001</v>
      </c>
      <c r="F1456">
        <v>1.27</v>
      </c>
      <c r="G1456">
        <v>-79.583442502143598</v>
      </c>
      <c r="H1456">
        <v>-5.06426030240715</v>
      </c>
      <c r="I1456">
        <v>-67.530689915476501</v>
      </c>
      <c r="J1456">
        <v>13.2853570182347</v>
      </c>
      <c r="K1456">
        <v>1.47948628194871</v>
      </c>
      <c r="L1456">
        <v>2.18141744257845</v>
      </c>
      <c r="M1456">
        <v>46.729994535085297</v>
      </c>
      <c r="N1456">
        <v>1.2235413832786199</v>
      </c>
      <c r="O1456">
        <v>238.582677165354</v>
      </c>
      <c r="P1456">
        <v>10.434782608695601</v>
      </c>
    </row>
    <row r="1457" spans="1:17" hidden="1" x14ac:dyDescent="0.3">
      <c r="A1457" t="s">
        <v>3084</v>
      </c>
      <c r="B1457" t="s">
        <v>3085</v>
      </c>
      <c r="C1457" t="s">
        <v>3144</v>
      </c>
      <c r="E1457">
        <v>1054.2153114600001</v>
      </c>
      <c r="F1457">
        <v>424.1</v>
      </c>
      <c r="G1457">
        <v>70.118576183217002</v>
      </c>
      <c r="H1457">
        <v>304.84314710500001</v>
      </c>
      <c r="I1457">
        <v>86.262277897260702</v>
      </c>
      <c r="J1457">
        <v>11.493226553483399</v>
      </c>
      <c r="M1457">
        <v>62.620080835158703</v>
      </c>
      <c r="O1457">
        <v>14.949304409337399</v>
      </c>
      <c r="P1457">
        <v>106.67641325536</v>
      </c>
    </row>
    <row r="1458" spans="1:17" hidden="1" x14ac:dyDescent="0.3">
      <c r="A1458" t="s">
        <v>3086</v>
      </c>
      <c r="B1458" t="s">
        <v>3087</v>
      </c>
      <c r="C1458" t="s">
        <v>3144</v>
      </c>
      <c r="D1458" t="s">
        <v>54</v>
      </c>
      <c r="E1458">
        <v>1051.85088</v>
      </c>
      <c r="F1458">
        <v>209.9</v>
      </c>
      <c r="G1458">
        <v>30.092093748116</v>
      </c>
      <c r="H1458">
        <v>-15.2853650278222</v>
      </c>
      <c r="I1458">
        <v>-18.781843517866299</v>
      </c>
      <c r="J1458">
        <v>2.4319811851429001</v>
      </c>
      <c r="K1458">
        <v>218.521563191963</v>
      </c>
      <c r="L1458">
        <v>204.089471213873</v>
      </c>
      <c r="M1458">
        <v>52.9946202051539</v>
      </c>
      <c r="N1458">
        <v>0.72531237982209795</v>
      </c>
      <c r="O1458">
        <v>26.2505955216769</v>
      </c>
      <c r="P1458">
        <v>68.594377510040104</v>
      </c>
      <c r="Q1458">
        <v>5.2887669849298997E-2</v>
      </c>
    </row>
    <row r="1459" spans="1:17" hidden="1" x14ac:dyDescent="0.3">
      <c r="A1459" t="s">
        <v>3088</v>
      </c>
      <c r="B1459" t="s">
        <v>3089</v>
      </c>
      <c r="C1459" t="s">
        <v>3144</v>
      </c>
      <c r="D1459" t="s">
        <v>294</v>
      </c>
      <c r="E1459">
        <v>1045.5</v>
      </c>
      <c r="F1459">
        <v>510</v>
      </c>
      <c r="G1459">
        <v>-51.835371245737598</v>
      </c>
      <c r="H1459">
        <v>1.85447567566312</v>
      </c>
      <c r="I1459">
        <v>-22.650502890344999</v>
      </c>
      <c r="J1459">
        <v>1.52065113588181</v>
      </c>
      <c r="K1459">
        <v>517.91639248268098</v>
      </c>
      <c r="L1459">
        <v>520.76240858080598</v>
      </c>
      <c r="M1459">
        <v>45.398698215802398</v>
      </c>
      <c r="N1459">
        <v>1.7896531452086999</v>
      </c>
      <c r="O1459">
        <v>44.686274509803901</v>
      </c>
      <c r="P1459">
        <v>10.845468376439801</v>
      </c>
      <c r="Q1459">
        <v>0.13704016684241599</v>
      </c>
    </row>
    <row r="1460" spans="1:17" hidden="1" x14ac:dyDescent="0.3">
      <c r="A1460" t="s">
        <v>3090</v>
      </c>
      <c r="B1460" t="s">
        <v>3091</v>
      </c>
      <c r="C1460" t="s">
        <v>3144</v>
      </c>
      <c r="D1460" t="s">
        <v>267</v>
      </c>
      <c r="E1460">
        <v>1045.2263078599999</v>
      </c>
      <c r="F1460">
        <v>43.13</v>
      </c>
      <c r="G1460">
        <v>-58.156081694460497</v>
      </c>
      <c r="H1460">
        <v>3.82462858648173</v>
      </c>
      <c r="I1460">
        <v>-3.9033281225471299</v>
      </c>
      <c r="J1460">
        <v>5.6873178025484901</v>
      </c>
      <c r="K1460">
        <v>40.646059365073697</v>
      </c>
      <c r="L1460">
        <v>44.426619055932697</v>
      </c>
      <c r="M1460">
        <v>58.820143265966998</v>
      </c>
      <c r="N1460">
        <v>0.69520709504336697</v>
      </c>
      <c r="O1460">
        <v>51.6114073730581</v>
      </c>
      <c r="P1460">
        <v>30.696969696969699</v>
      </c>
      <c r="Q1460">
        <v>5.6616033358869999E-2</v>
      </c>
    </row>
    <row r="1461" spans="1:17" hidden="1" x14ac:dyDescent="0.3">
      <c r="A1461" t="s">
        <v>3092</v>
      </c>
      <c r="B1461" t="s">
        <v>3093</v>
      </c>
      <c r="C1461" t="s">
        <v>3144</v>
      </c>
      <c r="D1461" t="s">
        <v>54</v>
      </c>
      <c r="E1461">
        <v>1045.013416</v>
      </c>
      <c r="F1461">
        <v>378.65</v>
      </c>
      <c r="G1461">
        <v>-26.060610614463499</v>
      </c>
      <c r="H1461">
        <v>6.1247420704392299</v>
      </c>
      <c r="I1461">
        <v>0.63890615751757596</v>
      </c>
      <c r="J1461">
        <v>1.7624429404122399</v>
      </c>
      <c r="K1461">
        <v>375.77404540405098</v>
      </c>
      <c r="L1461">
        <v>352.99460390968801</v>
      </c>
      <c r="M1461">
        <v>34.877990639367901</v>
      </c>
      <c r="N1461">
        <v>0.30625422074553699</v>
      </c>
      <c r="O1461">
        <v>35.586953651129001</v>
      </c>
      <c r="P1461">
        <v>43.809342954804301</v>
      </c>
      <c r="Q1461">
        <v>-1.6015584128458001E-2</v>
      </c>
    </row>
    <row r="1462" spans="1:17" hidden="1" x14ac:dyDescent="0.3">
      <c r="A1462" t="s">
        <v>3094</v>
      </c>
      <c r="B1462" t="s">
        <v>3095</v>
      </c>
      <c r="C1462" t="s">
        <v>3144</v>
      </c>
      <c r="D1462" t="s">
        <v>54</v>
      </c>
      <c r="E1462">
        <v>1043.2916975349999</v>
      </c>
      <c r="F1462">
        <v>1599.05</v>
      </c>
      <c r="G1462">
        <v>139.760887069006</v>
      </c>
      <c r="H1462">
        <v>-9.4948799648148903</v>
      </c>
      <c r="I1462">
        <v>11.543944736339901</v>
      </c>
      <c r="J1462">
        <v>-1.83123507314725</v>
      </c>
      <c r="K1462">
        <v>1622.00719440642</v>
      </c>
      <c r="L1462">
        <v>1289.10224252791</v>
      </c>
      <c r="M1462">
        <v>39.739130717692902</v>
      </c>
      <c r="N1462">
        <v>0.678666749698703</v>
      </c>
      <c r="O1462">
        <v>15.943841655983199</v>
      </c>
      <c r="P1462">
        <v>211.61453765955301</v>
      </c>
      <c r="Q1462">
        <v>0.12854377030320599</v>
      </c>
    </row>
    <row r="1463" spans="1:17" hidden="1" x14ac:dyDescent="0.3">
      <c r="A1463" t="s">
        <v>3096</v>
      </c>
      <c r="B1463" t="s">
        <v>3097</v>
      </c>
      <c r="C1463" t="s">
        <v>3144</v>
      </c>
      <c r="D1463" t="s">
        <v>417</v>
      </c>
      <c r="E1463">
        <v>1041.3362256</v>
      </c>
      <c r="F1463">
        <v>100.02</v>
      </c>
      <c r="G1463">
        <v>36.041237723267599</v>
      </c>
      <c r="H1463">
        <v>35.033232033891103</v>
      </c>
      <c r="I1463">
        <v>54.196057355067602</v>
      </c>
      <c r="J1463">
        <v>31.926574036060501</v>
      </c>
      <c r="K1463">
        <v>79.534262645439</v>
      </c>
      <c r="L1463">
        <v>69.907565941559398</v>
      </c>
      <c r="M1463">
        <v>78.3582755884199</v>
      </c>
      <c r="N1463">
        <v>2.40793518750601</v>
      </c>
      <c r="O1463">
        <v>5.4289142171565601</v>
      </c>
      <c r="P1463">
        <v>103.292682926829</v>
      </c>
      <c r="Q1463">
        <v>0.114897814700173</v>
      </c>
    </row>
    <row r="1464" spans="1:17" hidden="1" x14ac:dyDescent="0.3">
      <c r="A1464" t="s">
        <v>3098</v>
      </c>
      <c r="B1464" t="s">
        <v>3099</v>
      </c>
      <c r="C1464" t="s">
        <v>3144</v>
      </c>
      <c r="D1464" t="s">
        <v>141</v>
      </c>
      <c r="E1464">
        <v>1040.378893845</v>
      </c>
      <c r="F1464">
        <v>538.95000000000005</v>
      </c>
      <c r="G1464">
        <v>300.50424961677601</v>
      </c>
      <c r="H1464">
        <v>28.327218622183398</v>
      </c>
      <c r="I1464">
        <v>32.565872985462001</v>
      </c>
      <c r="J1464">
        <v>14.0397351053474</v>
      </c>
      <c r="K1464">
        <v>406.79817896164502</v>
      </c>
      <c r="L1464">
        <v>338.08236327644897</v>
      </c>
      <c r="M1464">
        <v>85.654867878934596</v>
      </c>
      <c r="N1464">
        <v>1.88403680408081</v>
      </c>
      <c r="O1464">
        <v>0.50097411633731603</v>
      </c>
      <c r="P1464">
        <v>368.65217391304299</v>
      </c>
      <c r="Q1464">
        <v>0.270523509695827</v>
      </c>
    </row>
    <row r="1465" spans="1:17" hidden="1" x14ac:dyDescent="0.3">
      <c r="A1465" t="s">
        <v>3100</v>
      </c>
      <c r="B1465" t="s">
        <v>3101</v>
      </c>
      <c r="C1465" t="s">
        <v>3144</v>
      </c>
      <c r="D1465" t="s">
        <v>118</v>
      </c>
      <c r="E1465">
        <v>1036.0896267799999</v>
      </c>
      <c r="F1465">
        <v>141.69999999999999</v>
      </c>
      <c r="G1465">
        <v>-46.646120692120398</v>
      </c>
      <c r="H1465">
        <v>-8.2133405281936191</v>
      </c>
      <c r="I1465">
        <v>-11.698076103040799</v>
      </c>
      <c r="J1465">
        <v>5.4250161282046996</v>
      </c>
      <c r="K1465">
        <v>143.84055419568</v>
      </c>
      <c r="L1465">
        <v>150.877556870353</v>
      </c>
      <c r="M1465">
        <v>55.845440993106202</v>
      </c>
      <c r="N1465">
        <v>1.00962530829492</v>
      </c>
      <c r="O1465">
        <v>56.810162314749398</v>
      </c>
      <c r="P1465">
        <v>12.1931908155185</v>
      </c>
      <c r="Q1465">
        <v>4.3232974066726999E-2</v>
      </c>
    </row>
    <row r="1466" spans="1:17" hidden="1" x14ac:dyDescent="0.3">
      <c r="A1466" t="s">
        <v>3102</v>
      </c>
      <c r="B1466" t="s">
        <v>3103</v>
      </c>
      <c r="C1466" t="s">
        <v>3144</v>
      </c>
      <c r="D1466" t="s">
        <v>267</v>
      </c>
      <c r="E1466">
        <v>1035.7725456000001</v>
      </c>
      <c r="F1466">
        <v>96.72</v>
      </c>
      <c r="G1466">
        <v>-44.0232296814183</v>
      </c>
      <c r="H1466">
        <v>-1.74944548759233</v>
      </c>
      <c r="I1466">
        <v>-7.5673718602694899</v>
      </c>
      <c r="J1466">
        <v>2.3041562905209898</v>
      </c>
      <c r="K1466">
        <v>95.704128599488897</v>
      </c>
      <c r="L1466">
        <v>96.791595582459493</v>
      </c>
      <c r="M1466">
        <v>45.384078095719197</v>
      </c>
      <c r="N1466">
        <v>0.87875988774404701</v>
      </c>
      <c r="O1466">
        <v>37.251861042183599</v>
      </c>
      <c r="P1466">
        <v>30.367974120501401</v>
      </c>
      <c r="Q1466">
        <v>8.7412040575691005E-2</v>
      </c>
    </row>
    <row r="1467" spans="1:17" hidden="1" x14ac:dyDescent="0.3">
      <c r="A1467" t="s">
        <v>3104</v>
      </c>
      <c r="B1467" t="s">
        <v>3105</v>
      </c>
      <c r="C1467" t="s">
        <v>3144</v>
      </c>
      <c r="D1467" t="s">
        <v>130</v>
      </c>
      <c r="E1467">
        <v>1032.2814496200001</v>
      </c>
      <c r="F1467">
        <v>459.7</v>
      </c>
      <c r="G1467">
        <v>18.634444707318998</v>
      </c>
      <c r="H1467">
        <v>2.5827522859658698</v>
      </c>
      <c r="I1467">
        <v>-5.7468737471059397</v>
      </c>
      <c r="J1467">
        <v>14.688885449490501</v>
      </c>
      <c r="K1467">
        <v>443.63210475209797</v>
      </c>
      <c r="L1467">
        <v>426.197593198969</v>
      </c>
      <c r="M1467">
        <v>62.917474225744002</v>
      </c>
      <c r="N1467">
        <v>1.7027006791213799</v>
      </c>
      <c r="O1467">
        <v>15.945181640200101</v>
      </c>
      <c r="P1467">
        <v>59.4519597641345</v>
      </c>
      <c r="Q1467">
        <v>7.3312602532295004E-2</v>
      </c>
    </row>
    <row r="1468" spans="1:17" hidden="1" x14ac:dyDescent="0.3">
      <c r="A1468" t="s">
        <v>3106</v>
      </c>
      <c r="B1468" t="s">
        <v>3107</v>
      </c>
      <c r="C1468" t="s">
        <v>3144</v>
      </c>
      <c r="D1468" t="s">
        <v>299</v>
      </c>
      <c r="E1468">
        <v>1031.1210000000001</v>
      </c>
      <c r="F1468">
        <v>7931.7</v>
      </c>
      <c r="G1468">
        <v>11.2605651646184</v>
      </c>
      <c r="H1468">
        <v>-6.5291119138604303</v>
      </c>
      <c r="I1468">
        <v>-23.179884480541599</v>
      </c>
      <c r="J1468">
        <v>0.47158926975605803</v>
      </c>
      <c r="K1468">
        <v>8097.2393089424504</v>
      </c>
      <c r="L1468">
        <v>8028.0058508855</v>
      </c>
      <c r="M1468">
        <v>55.001422534703501</v>
      </c>
      <c r="N1468">
        <v>0.70531000445824499</v>
      </c>
      <c r="O1468">
        <v>26.719366592281599</v>
      </c>
      <c r="P1468">
        <v>46.530574542767397</v>
      </c>
      <c r="Q1468">
        <v>0.19734110982498199</v>
      </c>
    </row>
    <row r="1469" spans="1:17" hidden="1" x14ac:dyDescent="0.3">
      <c r="A1469" t="s">
        <v>3108</v>
      </c>
      <c r="B1469" t="s">
        <v>3109</v>
      </c>
      <c r="C1469" t="s">
        <v>3144</v>
      </c>
      <c r="D1469" t="s">
        <v>267</v>
      </c>
      <c r="E1469">
        <v>1028.3332907250001</v>
      </c>
      <c r="F1469">
        <v>81.650000000000006</v>
      </c>
      <c r="G1469">
        <v>-31.283976667509599</v>
      </c>
      <c r="H1469">
        <v>3.2858056423869599</v>
      </c>
      <c r="I1469">
        <v>-23.255334164547499</v>
      </c>
      <c r="J1469">
        <v>4.36211455051596</v>
      </c>
      <c r="K1469">
        <v>79.748598190000806</v>
      </c>
      <c r="L1469">
        <v>78.646794383819497</v>
      </c>
      <c r="M1469">
        <v>47.826258411917301</v>
      </c>
      <c r="N1469">
        <v>1.36888229838613</v>
      </c>
      <c r="O1469">
        <v>23.637477036129798</v>
      </c>
      <c r="P1469">
        <v>24.088145896656499</v>
      </c>
      <c r="Q1469">
        <v>-6.1941524525539998E-2</v>
      </c>
    </row>
    <row r="1470" spans="1:17" hidden="1" x14ac:dyDescent="0.3">
      <c r="A1470" t="s">
        <v>3110</v>
      </c>
      <c r="B1470" t="s">
        <v>3111</v>
      </c>
      <c r="C1470" t="s">
        <v>3144</v>
      </c>
      <c r="D1470" t="s">
        <v>255</v>
      </c>
      <c r="E1470">
        <v>1023.54</v>
      </c>
      <c r="F1470">
        <v>1827.75</v>
      </c>
      <c r="G1470">
        <v>0.55983351287357697</v>
      </c>
      <c r="H1470">
        <v>13.2078729236431</v>
      </c>
      <c r="I1470">
        <v>19.336364322173001</v>
      </c>
      <c r="J1470">
        <v>4.1855816914373696</v>
      </c>
      <c r="K1470">
        <v>1609.8089504294301</v>
      </c>
      <c r="L1470">
        <v>1503.9524330450799</v>
      </c>
      <c r="M1470">
        <v>70.669811954896105</v>
      </c>
      <c r="N1470">
        <v>1.51691121701462</v>
      </c>
      <c r="O1470">
        <v>2.5304335932156898</v>
      </c>
      <c r="P1470">
        <v>44.806686737442497</v>
      </c>
      <c r="Q1470">
        <v>5.3429205717679999E-2</v>
      </c>
    </row>
    <row r="1471" spans="1:17" hidden="1" x14ac:dyDescent="0.3">
      <c r="A1471" t="s">
        <v>3112</v>
      </c>
      <c r="B1471" t="s">
        <v>3113</v>
      </c>
      <c r="C1471" t="s">
        <v>3144</v>
      </c>
      <c r="D1471" t="s">
        <v>624</v>
      </c>
      <c r="E1471">
        <v>1023.054667558</v>
      </c>
      <c r="F1471">
        <v>107.03</v>
      </c>
      <c r="G1471">
        <v>6.9786959534523199</v>
      </c>
      <c r="H1471">
        <v>-6.84829877203018</v>
      </c>
      <c r="I1471">
        <v>19.783870665873199</v>
      </c>
      <c r="J1471">
        <v>2.9302621198635102</v>
      </c>
      <c r="K1471">
        <v>102.455140308192</v>
      </c>
      <c r="L1471">
        <v>88.606834538730993</v>
      </c>
      <c r="M1471">
        <v>44.906266553174603</v>
      </c>
      <c r="N1471">
        <v>0.372517799699427</v>
      </c>
      <c r="O1471">
        <v>14.9210501728487</v>
      </c>
      <c r="P1471">
        <v>57.050623624358003</v>
      </c>
    </row>
    <row r="1472" spans="1:17" hidden="1" x14ac:dyDescent="0.3">
      <c r="A1472" t="s">
        <v>3114</v>
      </c>
      <c r="B1472" t="s">
        <v>3115</v>
      </c>
      <c r="C1472" t="s">
        <v>3144</v>
      </c>
      <c r="D1472" t="s">
        <v>624</v>
      </c>
      <c r="E1472">
        <v>1019.374645128</v>
      </c>
      <c r="F1472">
        <v>216.42</v>
      </c>
      <c r="G1472">
        <v>-25.000209709943999</v>
      </c>
      <c r="H1472">
        <v>-10.1046994889841</v>
      </c>
      <c r="I1472">
        <v>4.2605958187244104</v>
      </c>
      <c r="J1472">
        <v>5.3129552619828804</v>
      </c>
      <c r="K1472">
        <v>220.12553159343301</v>
      </c>
      <c r="L1472">
        <v>206.60035465286501</v>
      </c>
      <c r="M1472">
        <v>43.544034802104498</v>
      </c>
      <c r="N1472">
        <v>0.52060787940045405</v>
      </c>
      <c r="O1472">
        <v>24.757416135292399</v>
      </c>
      <c r="P1472">
        <v>36.070418107513298</v>
      </c>
      <c r="Q1472">
        <v>-1.0681229565469999E-3</v>
      </c>
    </row>
    <row r="1473" spans="1:17" hidden="1" x14ac:dyDescent="0.3">
      <c r="A1473" t="s">
        <v>3116</v>
      </c>
      <c r="B1473" t="s">
        <v>3117</v>
      </c>
      <c r="C1473" t="s">
        <v>3144</v>
      </c>
      <c r="D1473" t="s">
        <v>535</v>
      </c>
      <c r="E1473">
        <v>1013.90212</v>
      </c>
      <c r="F1473">
        <v>1261.7</v>
      </c>
      <c r="G1473">
        <v>61.8696787005956</v>
      </c>
      <c r="H1473">
        <v>0.55569287407351098</v>
      </c>
      <c r="I1473">
        <v>-29.084266436824802</v>
      </c>
      <c r="J1473">
        <v>1.35846759157802</v>
      </c>
      <c r="K1473">
        <v>1236.2467725799099</v>
      </c>
      <c r="L1473">
        <v>1157.51583491468</v>
      </c>
      <c r="M1473">
        <v>55.209456471123097</v>
      </c>
      <c r="N1473">
        <v>1.4435269474689501</v>
      </c>
      <c r="O1473">
        <v>28.382341285567001</v>
      </c>
      <c r="P1473">
        <v>120.19197207678801</v>
      </c>
      <c r="Q1473">
        <v>0.174554203242686</v>
      </c>
    </row>
    <row r="1474" spans="1:17" hidden="1" x14ac:dyDescent="0.3">
      <c r="A1474" t="s">
        <v>3118</v>
      </c>
      <c r="B1474" t="s">
        <v>3119</v>
      </c>
      <c r="C1474" t="s">
        <v>3144</v>
      </c>
      <c r="D1474" t="s">
        <v>1888</v>
      </c>
      <c r="E1474">
        <v>1013.792</v>
      </c>
      <c r="F1474">
        <v>316.81</v>
      </c>
      <c r="G1474">
        <v>84.481427579519305</v>
      </c>
      <c r="H1474">
        <v>95.468194081067793</v>
      </c>
      <c r="I1474">
        <v>66.5557284921465</v>
      </c>
      <c r="J1474">
        <v>51.222136973292599</v>
      </c>
      <c r="K1474">
        <v>206.50519064069499</v>
      </c>
      <c r="L1474">
        <v>180.69833156443099</v>
      </c>
      <c r="M1474">
        <v>81.705300250269005</v>
      </c>
      <c r="N1474">
        <v>4.0271141603648699</v>
      </c>
      <c r="O1474">
        <v>5.7416116915501396</v>
      </c>
      <c r="P1474">
        <v>134.15373244641501</v>
      </c>
      <c r="Q1474">
        <v>0.166578247851909</v>
      </c>
    </row>
    <row r="1475" spans="1:17" hidden="1" x14ac:dyDescent="0.3">
      <c r="A1475" t="s">
        <v>3120</v>
      </c>
      <c r="B1475" t="s">
        <v>3121</v>
      </c>
      <c r="C1475" t="s">
        <v>3144</v>
      </c>
      <c r="D1475" t="s">
        <v>215</v>
      </c>
      <c r="E1475">
        <v>1007.203727875</v>
      </c>
      <c r="F1475">
        <v>545.75</v>
      </c>
      <c r="G1475">
        <v>135.46548875335199</v>
      </c>
      <c r="H1475">
        <v>16.324948976075401</v>
      </c>
      <c r="I1475">
        <v>52.914568079262999</v>
      </c>
      <c r="J1475">
        <v>6.1081762867872396</v>
      </c>
      <c r="K1475">
        <v>463.13909380980402</v>
      </c>
      <c r="L1475">
        <v>368.90712180665997</v>
      </c>
      <c r="M1475">
        <v>78.124321784246703</v>
      </c>
      <c r="N1475">
        <v>0.918772666481523</v>
      </c>
      <c r="O1475">
        <v>0</v>
      </c>
      <c r="P1475">
        <v>175.63131313131299</v>
      </c>
      <c r="Q1475">
        <v>0.114853703980744</v>
      </c>
    </row>
    <row r="1476" spans="1:17" hidden="1" x14ac:dyDescent="0.3">
      <c r="A1476" t="s">
        <v>3122</v>
      </c>
      <c r="B1476" t="s">
        <v>3123</v>
      </c>
      <c r="C1476" t="s">
        <v>3144</v>
      </c>
      <c r="D1476" t="s">
        <v>294</v>
      </c>
      <c r="E1476">
        <v>1005.849650925</v>
      </c>
      <c r="F1476">
        <v>160.65</v>
      </c>
      <c r="G1476">
        <v>447.28928373442898</v>
      </c>
      <c r="H1476">
        <v>-24.6150368854418</v>
      </c>
      <c r="I1476">
        <v>137.75049948663701</v>
      </c>
      <c r="J1476">
        <v>-11.989806749929301</v>
      </c>
      <c r="K1476">
        <v>197.34619914675801</v>
      </c>
      <c r="L1476">
        <v>147.10231979479801</v>
      </c>
      <c r="M1476">
        <v>35.290180686493599</v>
      </c>
      <c r="N1476">
        <v>0.79377829761582697</v>
      </c>
      <c r="O1476">
        <v>93.030330411734496</v>
      </c>
      <c r="P1476">
        <v>513.33407226779002</v>
      </c>
      <c r="Q1476">
        <v>0.182544893565456</v>
      </c>
    </row>
    <row r="1477" spans="1:17" hidden="1" x14ac:dyDescent="0.3">
      <c r="A1477" t="s">
        <v>3124</v>
      </c>
      <c r="B1477" t="s">
        <v>3125</v>
      </c>
      <c r="C1477" t="s">
        <v>3144</v>
      </c>
      <c r="D1477" t="s">
        <v>535</v>
      </c>
      <c r="E1477">
        <v>1005.596054375</v>
      </c>
      <c r="F1477">
        <v>299.75</v>
      </c>
      <c r="G1477">
        <v>72.709225317376905</v>
      </c>
      <c r="H1477">
        <v>16.143628792079799</v>
      </c>
      <c r="I1477">
        <v>51.052326201983902</v>
      </c>
      <c r="J1477">
        <v>3.7033922526330798</v>
      </c>
      <c r="K1477">
        <v>258.99819263626102</v>
      </c>
      <c r="L1477">
        <v>207.96478308765401</v>
      </c>
      <c r="M1477">
        <v>69.963770616836001</v>
      </c>
      <c r="N1477">
        <v>1.7252740161364299</v>
      </c>
      <c r="O1477">
        <v>4.0533778148456898</v>
      </c>
      <c r="P1477">
        <v>127.42792109256401</v>
      </c>
      <c r="Q1477">
        <v>0.15006333335004801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Price_Filter_06_09_2024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2024-09-07T05:25:16Z</dcterms:created>
  <dcterms:modified xsi:type="dcterms:W3CDTF">2024-11-22T13:26:23Z</dcterms:modified>
</cp:coreProperties>
</file>